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p\Downloads\"/>
    </mc:Choice>
  </mc:AlternateContent>
  <bookViews>
    <workbookView xWindow="0" yWindow="0" windowWidth="20490" windowHeight="7620" tabRatio="956" firstSheet="18" activeTab="42"/>
  </bookViews>
  <sheets>
    <sheet name="E. Matériel" sheetId="83" r:id="rId1"/>
    <sheet name="E.Uniforme" sheetId="84" r:id="rId2"/>
    <sheet name="Infos" sheetId="82" r:id="rId3"/>
    <sheet name="Recap" sheetId="7" r:id="rId4"/>
    <sheet name="322" sheetId="81" r:id="rId5"/>
    <sheet name="330" sheetId="85" r:id="rId6"/>
    <sheet name="331" sheetId="86" r:id="rId7"/>
    <sheet name="332" sheetId="87" r:id="rId8"/>
    <sheet name="333" sheetId="88" r:id="rId9"/>
    <sheet name="334" sheetId="89" r:id="rId10"/>
    <sheet name="335" sheetId="90" r:id="rId11"/>
    <sheet name="336" sheetId="91" r:id="rId12"/>
    <sheet name="337" sheetId="92" r:id="rId13"/>
    <sheet name="338" sheetId="93" r:id="rId14"/>
    <sheet name="339" sheetId="94" r:id="rId15"/>
    <sheet name="340" sheetId="95" r:id="rId16"/>
    <sheet name="341" sheetId="96" r:id="rId17"/>
    <sheet name="342" sheetId="97" r:id="rId18"/>
    <sheet name="343" sheetId="98" r:id="rId19"/>
    <sheet name="344" sheetId="99" r:id="rId20"/>
    <sheet name="345" sheetId="100" r:id="rId21"/>
    <sheet name="346" sheetId="101" r:id="rId22"/>
    <sheet name="347" sheetId="102" r:id="rId23"/>
    <sheet name="348" sheetId="103" r:id="rId24"/>
    <sheet name="349" sheetId="110" r:id="rId25"/>
    <sheet name="350" sheetId="111" r:id="rId26"/>
    <sheet name="351" sheetId="112" r:id="rId27"/>
    <sheet name="352" sheetId="113" r:id="rId28"/>
    <sheet name="353" sheetId="114" r:id="rId29"/>
    <sheet name="354" sheetId="115" r:id="rId30"/>
    <sheet name="355" sheetId="116" r:id="rId31"/>
    <sheet name="356" sheetId="117" r:id="rId32"/>
    <sheet name="357" sheetId="118" r:id="rId33"/>
    <sheet name="358" sheetId="119" r:id="rId34"/>
    <sheet name="359" sheetId="120" r:id="rId35"/>
    <sheet name="360" sheetId="121" r:id="rId36"/>
    <sheet name="361" sheetId="122" r:id="rId37"/>
    <sheet name="362" sheetId="123" r:id="rId38"/>
    <sheet name="363" sheetId="124" r:id="rId39"/>
    <sheet name="364" sheetId="125" r:id="rId40"/>
    <sheet name="365" sheetId="126" r:id="rId41"/>
    <sheet name="366" sheetId="127" r:id="rId42"/>
    <sheet name="367" sheetId="128" r:id="rId43"/>
  </sheets>
  <externalReferences>
    <externalReference r:id="rId44"/>
  </externalReferences>
  <definedNames>
    <definedName name="_xlnm._FilterDatabase" localSheetId="0" hidden="1">'E. Matériel'!$B$1:$G$1</definedName>
    <definedName name="_xlnm._FilterDatabase" localSheetId="3" hidden="1">Recap!$B$3:$N$36</definedName>
    <definedName name="_Hlk71275486" localSheetId="4">'322'!$B$1</definedName>
    <definedName name="_Hlk71275486" localSheetId="5">'330'!$B$1</definedName>
    <definedName name="_Hlk71275486" localSheetId="6">'331'!$B$1</definedName>
    <definedName name="_Hlk71275486" localSheetId="7">'332'!$B$1</definedName>
    <definedName name="_Hlk71275486" localSheetId="8">'333'!$B$1</definedName>
    <definedName name="_Hlk71275486" localSheetId="9">'334'!$B$1</definedName>
    <definedName name="_Hlk71275486" localSheetId="10">'335'!$B$1</definedName>
    <definedName name="_Hlk71275486" localSheetId="11">'336'!$B$1</definedName>
    <definedName name="_Hlk71275486" localSheetId="12">'337'!$B$1</definedName>
    <definedName name="_Hlk71275486" localSheetId="13">'338'!$B$1</definedName>
    <definedName name="_Hlk71275486" localSheetId="14">'339'!$B$1</definedName>
    <definedName name="_Hlk71275486" localSheetId="15">'340'!$B$1</definedName>
    <definedName name="_Hlk71275486" localSheetId="16">'341'!$B$1</definedName>
    <definedName name="_Hlk71275486" localSheetId="17">'342'!$B$1</definedName>
    <definedName name="_Hlk71275486" localSheetId="18">'343'!$B$1</definedName>
    <definedName name="_Hlk71275486" localSheetId="19">'344'!$B$1</definedName>
    <definedName name="_Hlk71275486" localSheetId="20">'345'!$B$1</definedName>
    <definedName name="_Hlk71275486" localSheetId="21">'346'!$B$1</definedName>
    <definedName name="_Hlk71275486" localSheetId="22">'347'!$B$1</definedName>
    <definedName name="_Hlk71275486" localSheetId="23">'348'!$B$1</definedName>
    <definedName name="_Hlk71275486" localSheetId="24">'349'!$B$1</definedName>
    <definedName name="_Hlk71275486" localSheetId="25">'350'!$B$1</definedName>
    <definedName name="_Hlk71275486" localSheetId="26">'351'!$B$1</definedName>
    <definedName name="_Hlk71275486" localSheetId="27">'352'!$B$1</definedName>
    <definedName name="_Hlk71275486" localSheetId="28">'353'!$B$1</definedName>
    <definedName name="_Hlk71275486" localSheetId="29">'354'!$B$1</definedName>
    <definedName name="_Hlk71275486" localSheetId="30">'355'!$B$1</definedName>
    <definedName name="_Hlk71275486" localSheetId="31">'356'!$B$1</definedName>
    <definedName name="_Hlk71275486" localSheetId="32">'357'!$B$1</definedName>
    <definedName name="_Hlk71275486" localSheetId="33">'358'!$B$1</definedName>
    <definedName name="_Hlk71275486" localSheetId="34">'359'!$B$1</definedName>
    <definedName name="_Hlk71275486" localSheetId="35">'360'!$B$1</definedName>
    <definedName name="_Hlk71275486" localSheetId="36">'361'!$B$1</definedName>
    <definedName name="_Hlk71275486" localSheetId="37">'362'!$B$1</definedName>
    <definedName name="_Hlk71275486" localSheetId="38">'363'!$B$1</definedName>
    <definedName name="_Hlk71275486" localSheetId="39">'364'!$B$1</definedName>
    <definedName name="_Hlk71275486" localSheetId="40">'365'!$B$1</definedName>
    <definedName name="_Hlk71275486" localSheetId="41">'366'!$B$1</definedName>
    <definedName name="_Hlk71275486" localSheetId="42">'367'!$B$1</definedName>
    <definedName name="ChronologieNative_Date_de_règlement">#N/A</definedName>
    <definedName name="ChronologieNative_Date_facture">#N/A</definedName>
    <definedName name="Fournisseur" localSheetId="6">#REF!</definedName>
    <definedName name="Fournisseur" localSheetId="7">#REF!</definedName>
    <definedName name="Fournisseur" localSheetId="8">#REF!</definedName>
    <definedName name="Fournisseur" localSheetId="9">#REF!</definedName>
    <definedName name="Fournisseur" localSheetId="10">#REF!</definedName>
    <definedName name="Fournisseur" localSheetId="11">#REF!</definedName>
    <definedName name="Fournisseur" localSheetId="12">#REF!</definedName>
    <definedName name="Fournisseur" localSheetId="13">#REF!</definedName>
    <definedName name="Fournisseur" localSheetId="14">#REF!</definedName>
    <definedName name="Fournisseur" localSheetId="15">#REF!</definedName>
    <definedName name="Fournisseur" localSheetId="16">#REF!</definedName>
    <definedName name="Fournisseur" localSheetId="17">#REF!</definedName>
    <definedName name="Fournisseur" localSheetId="18">#REF!</definedName>
    <definedName name="Fournisseur" localSheetId="19">#REF!</definedName>
    <definedName name="Fournisseur" localSheetId="20">#REF!</definedName>
    <definedName name="Fournisseur" localSheetId="21">#REF!</definedName>
    <definedName name="Fournisseur" localSheetId="22">#REF!</definedName>
    <definedName name="Fournisseur" localSheetId="23">#REF!</definedName>
    <definedName name="Fournisseur" localSheetId="24">#REF!</definedName>
    <definedName name="Fournisseur" localSheetId="25">#REF!</definedName>
    <definedName name="Fournisseur" localSheetId="26">#REF!</definedName>
    <definedName name="Fournisseur" localSheetId="27">#REF!</definedName>
    <definedName name="Fournisseur" localSheetId="28">#REF!</definedName>
    <definedName name="Fournisseur" localSheetId="29">#REF!</definedName>
    <definedName name="Fournisseur" localSheetId="30">#REF!</definedName>
    <definedName name="Fournisseur" localSheetId="31">#REF!</definedName>
    <definedName name="Fournisseur" localSheetId="32">#REF!</definedName>
    <definedName name="Fournisseur" localSheetId="33">#REF!</definedName>
    <definedName name="Fournisseur" localSheetId="34">#REF!</definedName>
    <definedName name="Fournisseur" localSheetId="35">#REF!</definedName>
    <definedName name="Fournisseur" localSheetId="36">#REF!</definedName>
    <definedName name="Fournisseur" localSheetId="37">#REF!</definedName>
    <definedName name="Fournisseur" localSheetId="38">#REF!</definedName>
    <definedName name="Fournisseur" localSheetId="39">#REF!</definedName>
    <definedName name="Fournisseur" localSheetId="40">#REF!</definedName>
    <definedName name="Fournisseur" localSheetId="41">#REF!</definedName>
    <definedName name="Fournisseur" localSheetId="42">#REF!</definedName>
    <definedName name="Fournisseur">#REF!</definedName>
    <definedName name="_xlnm.Print_Area" localSheetId="4">'322'!$B$1:$H$54</definedName>
    <definedName name="_xlnm.Print_Area" localSheetId="5">'330'!$B$1:$H$54</definedName>
    <definedName name="_xlnm.Print_Area" localSheetId="6">'331'!$B$1:$H$54</definedName>
    <definedName name="_xlnm.Print_Area" localSheetId="7">'332'!$B$1:$H$54</definedName>
    <definedName name="_xlnm.Print_Area" localSheetId="8">'333'!$B$1:$H$54</definedName>
    <definedName name="_xlnm.Print_Area" localSheetId="9">'334'!$B$1:$H$54</definedName>
    <definedName name="_xlnm.Print_Area" localSheetId="10">'335'!$B$1:$H$54</definedName>
    <definedName name="_xlnm.Print_Area" localSheetId="11">'336'!$B$1:$H$54</definedName>
    <definedName name="_xlnm.Print_Area" localSheetId="12">'337'!$B$1:$H$54</definedName>
    <definedName name="_xlnm.Print_Area" localSheetId="13">'338'!$B$1:$H$54</definedName>
    <definedName name="_xlnm.Print_Area" localSheetId="14">'339'!$B$1:$H$54</definedName>
    <definedName name="_xlnm.Print_Area" localSheetId="15">'340'!$B$1:$H$54</definedName>
    <definedName name="_xlnm.Print_Area" localSheetId="16">'341'!$B$1:$H$54</definedName>
    <definedName name="_xlnm.Print_Area" localSheetId="17">'342'!$B$1:$H$54</definedName>
    <definedName name="_xlnm.Print_Area" localSheetId="18">'343'!$B$1:$H$54</definedName>
    <definedName name="_xlnm.Print_Area" localSheetId="19">'344'!$B$1:$H$54</definedName>
    <definedName name="_xlnm.Print_Area" localSheetId="20">'345'!$B$1:$H$54</definedName>
    <definedName name="_xlnm.Print_Area" localSheetId="21">'346'!$B$1:$H$54</definedName>
    <definedName name="_xlnm.Print_Area" localSheetId="22">'347'!$B$1:$H$54</definedName>
    <definedName name="_xlnm.Print_Area" localSheetId="23">'348'!$B$1:$H$54</definedName>
    <definedName name="_xlnm.Print_Area" localSheetId="24">'349'!$B$1:$H$54</definedName>
    <definedName name="_xlnm.Print_Area" localSheetId="25">'350'!$B$1:$H$54</definedName>
    <definedName name="_xlnm.Print_Area" localSheetId="26">'351'!$B$1:$H$54</definedName>
    <definedName name="_xlnm.Print_Area" localSheetId="27">'352'!$B$1:$H$54</definedName>
    <definedName name="_xlnm.Print_Area" localSheetId="28">'353'!$B$1:$H$54</definedName>
    <definedName name="_xlnm.Print_Area" localSheetId="29">'354'!$B$1:$H$54</definedName>
    <definedName name="_xlnm.Print_Area" localSheetId="30">'355'!$B$1:$H$54</definedName>
    <definedName name="_xlnm.Print_Area" localSheetId="31">'356'!$B$1:$H$54</definedName>
    <definedName name="_xlnm.Print_Area" localSheetId="32">'357'!$B$1:$H$54</definedName>
    <definedName name="_xlnm.Print_Area" localSheetId="33">'358'!$B$1:$H$54</definedName>
    <definedName name="_xlnm.Print_Area" localSheetId="34">'359'!$B$1:$H$54</definedName>
    <definedName name="_xlnm.Print_Area" localSheetId="35">'360'!$B$1:$H$54</definedName>
    <definedName name="_xlnm.Print_Area" localSheetId="36">'361'!$B$1:$H$54</definedName>
    <definedName name="_xlnm.Print_Area" localSheetId="37">'362'!$B$1:$H$54</definedName>
    <definedName name="_xlnm.Print_Area" localSheetId="38">'363'!$B$1:$H$54</definedName>
    <definedName name="_xlnm.Print_Area" localSheetId="39">'364'!$B$1:$H$54</definedName>
    <definedName name="_xlnm.Print_Area" localSheetId="40">'365'!$B$1:$H$54</definedName>
    <definedName name="_xlnm.Print_Area" localSheetId="41">'366'!$B$1:$H$54</definedName>
    <definedName name="_xlnm.Print_Area" localSheetId="42">'367'!$B$1:$H$54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128" l="1"/>
  <c r="G21" i="127"/>
  <c r="G21" i="126"/>
  <c r="H21" i="126"/>
  <c r="H31" i="126" s="1"/>
  <c r="H21" i="125"/>
  <c r="F21" i="125" s="1"/>
  <c r="G21" i="125"/>
  <c r="H21" i="124"/>
  <c r="G21" i="124"/>
  <c r="H21" i="123"/>
  <c r="F21" i="123" s="1"/>
  <c r="G21" i="123"/>
  <c r="H21" i="122"/>
  <c r="G21" i="122"/>
  <c r="H21" i="121"/>
  <c r="F21" i="121" s="1"/>
  <c r="G21" i="121"/>
  <c r="H21" i="120"/>
  <c r="G21" i="120"/>
  <c r="H21" i="119"/>
  <c r="F21" i="119" s="1"/>
  <c r="G21" i="119"/>
  <c r="H21" i="118"/>
  <c r="G21" i="118"/>
  <c r="H21" i="117"/>
  <c r="F21" i="117" s="1"/>
  <c r="G21" i="117"/>
  <c r="H21" i="116"/>
  <c r="G21" i="116"/>
  <c r="H21" i="115"/>
  <c r="F21" i="115" s="1"/>
  <c r="G21" i="115"/>
  <c r="H21" i="114"/>
  <c r="G21" i="114"/>
  <c r="H21" i="113"/>
  <c r="F21" i="113" s="1"/>
  <c r="G21" i="113"/>
  <c r="H21" i="112"/>
  <c r="G21" i="112"/>
  <c r="H21" i="111"/>
  <c r="F21" i="111" s="1"/>
  <c r="G21" i="111"/>
  <c r="H21" i="110"/>
  <c r="G21" i="110"/>
  <c r="H7" i="101"/>
  <c r="H7" i="100"/>
  <c r="H7" i="99"/>
  <c r="H7" i="98"/>
  <c r="H21" i="103"/>
  <c r="G21" i="103"/>
  <c r="H21" i="102"/>
  <c r="G21" i="102"/>
  <c r="H21" i="101"/>
  <c r="G21" i="101"/>
  <c r="H21" i="100"/>
  <c r="G21" i="100"/>
  <c r="H21" i="99"/>
  <c r="G21" i="99"/>
  <c r="H21" i="98"/>
  <c r="G21" i="98"/>
  <c r="H7" i="95"/>
  <c r="H7" i="94"/>
  <c r="H7" i="93"/>
  <c r="H7" i="92"/>
  <c r="H7" i="91"/>
  <c r="H7" i="90"/>
  <c r="H7" i="89"/>
  <c r="H21" i="97"/>
  <c r="G21" i="97"/>
  <c r="H7" i="97"/>
  <c r="H21" i="96"/>
  <c r="G21" i="96"/>
  <c r="H7" i="96"/>
  <c r="H21" i="95"/>
  <c r="G21" i="95"/>
  <c r="G21" i="94"/>
  <c r="H21" i="93"/>
  <c r="G21" i="93"/>
  <c r="H21" i="92"/>
  <c r="G21" i="92"/>
  <c r="H21" i="91"/>
  <c r="G21" i="91"/>
  <c r="H21" i="90"/>
  <c r="G21" i="90"/>
  <c r="H21" i="89"/>
  <c r="G21" i="89"/>
  <c r="H21" i="88"/>
  <c r="G21" i="88"/>
  <c r="H21" i="87"/>
  <c r="G21" i="87"/>
  <c r="G21" i="86"/>
  <c r="F21" i="89" l="1"/>
  <c r="F21" i="91"/>
  <c r="F21" i="93"/>
  <c r="F21" i="87"/>
  <c r="F21" i="98"/>
  <c r="F21" i="100"/>
  <c r="F21" i="102"/>
  <c r="F21" i="97"/>
  <c r="F21" i="88"/>
  <c r="F21" i="90"/>
  <c r="F21" i="92"/>
  <c r="F21" i="96"/>
  <c r="F21" i="99"/>
  <c r="F21" i="101"/>
  <c r="F21" i="103"/>
  <c r="F21" i="110"/>
  <c r="F21" i="112"/>
  <c r="F21" i="114"/>
  <c r="F21" i="116"/>
  <c r="F21" i="118"/>
  <c r="F21" i="120"/>
  <c r="F21" i="122"/>
  <c r="F21" i="124"/>
  <c r="F21" i="95"/>
  <c r="H33" i="126"/>
  <c r="H39" i="126" s="1"/>
  <c r="F21" i="126"/>
  <c r="H31" i="125"/>
  <c r="H31" i="124"/>
  <c r="H31" i="123"/>
  <c r="H31" i="122"/>
  <c r="H31" i="121"/>
  <c r="H31" i="120"/>
  <c r="H31" i="119"/>
  <c r="H31" i="118"/>
  <c r="H31" i="117"/>
  <c r="H31" i="116"/>
  <c r="H31" i="115"/>
  <c r="H31" i="114"/>
  <c r="H31" i="113"/>
  <c r="H31" i="112"/>
  <c r="H31" i="111"/>
  <c r="H31" i="110"/>
  <c r="H31" i="103"/>
  <c r="H31" i="102"/>
  <c r="H31" i="101"/>
  <c r="H31" i="100"/>
  <c r="H31" i="99"/>
  <c r="H31" i="98"/>
  <c r="H31" i="97"/>
  <c r="H31" i="96"/>
  <c r="H31" i="95"/>
  <c r="H31" i="93"/>
  <c r="H31" i="92"/>
  <c r="H31" i="91"/>
  <c r="H31" i="90"/>
  <c r="H31" i="89"/>
  <c r="H31" i="88"/>
  <c r="H31" i="87"/>
  <c r="H33" i="125" l="1"/>
  <c r="H39" i="125" s="1"/>
  <c r="H33" i="124"/>
  <c r="H39" i="124" s="1"/>
  <c r="H33" i="123"/>
  <c r="H39" i="123" s="1"/>
  <c r="H33" i="122"/>
  <c r="H39" i="122" s="1"/>
  <c r="H33" i="121"/>
  <c r="H39" i="121" s="1"/>
  <c r="H33" i="120"/>
  <c r="H39" i="120" s="1"/>
  <c r="H33" i="119"/>
  <c r="H39" i="119" s="1"/>
  <c r="H33" i="118"/>
  <c r="H39" i="118" s="1"/>
  <c r="H33" i="117"/>
  <c r="H39" i="117" s="1"/>
  <c r="H33" i="116"/>
  <c r="H39" i="116" s="1"/>
  <c r="H33" i="115"/>
  <c r="H39" i="115" s="1"/>
  <c r="H33" i="114"/>
  <c r="H39" i="114" s="1"/>
  <c r="H33" i="113"/>
  <c r="H39" i="113" s="1"/>
  <c r="H33" i="112"/>
  <c r="H39" i="112" s="1"/>
  <c r="H33" i="111"/>
  <c r="H39" i="111" s="1"/>
  <c r="H33" i="110"/>
  <c r="H39" i="110" s="1"/>
  <c r="H33" i="103"/>
  <c r="H39" i="103" s="1"/>
  <c r="H33" i="102"/>
  <c r="H39" i="102" s="1"/>
  <c r="H33" i="101"/>
  <c r="H39" i="101" s="1"/>
  <c r="H33" i="100"/>
  <c r="H39" i="100" s="1"/>
  <c r="H33" i="99"/>
  <c r="H39" i="99" s="1"/>
  <c r="H33" i="98"/>
  <c r="H39" i="98" s="1"/>
  <c r="H33" i="97"/>
  <c r="H39" i="97" s="1"/>
  <c r="H33" i="96"/>
  <c r="H39" i="96" s="1"/>
  <c r="H33" i="95"/>
  <c r="H39" i="95" s="1"/>
  <c r="H33" i="93"/>
  <c r="H39" i="93" s="1"/>
  <c r="H33" i="92"/>
  <c r="H39" i="92" s="1"/>
  <c r="H33" i="91"/>
  <c r="H39" i="91" s="1"/>
  <c r="H33" i="90"/>
  <c r="H39" i="90" s="1"/>
  <c r="H33" i="89"/>
  <c r="H39" i="89" s="1"/>
  <c r="H33" i="88"/>
  <c r="H39" i="88" s="1"/>
  <c r="H33" i="87"/>
  <c r="H39" i="87" s="1"/>
  <c r="O32" i="7" l="1"/>
  <c r="O18" i="7"/>
  <c r="O4" i="7"/>
  <c r="M42" i="7"/>
  <c r="H21" i="128" s="1"/>
  <c r="I42" i="7"/>
  <c r="K42" i="7" s="1"/>
  <c r="H42" i="7"/>
  <c r="C14" i="128" s="1"/>
  <c r="M41" i="7"/>
  <c r="H21" i="127" s="1"/>
  <c r="I41" i="7"/>
  <c r="K41" i="7" s="1"/>
  <c r="H41" i="7"/>
  <c r="C14" i="127" s="1"/>
  <c r="M40" i="7"/>
  <c r="I40" i="7"/>
  <c r="K40" i="7" s="1"/>
  <c r="H40" i="7"/>
  <c r="C14" i="126" s="1"/>
  <c r="M39" i="7"/>
  <c r="I39" i="7"/>
  <c r="K39" i="7" s="1"/>
  <c r="H39" i="7"/>
  <c r="C14" i="125" s="1"/>
  <c r="M38" i="7"/>
  <c r="I38" i="7"/>
  <c r="K38" i="7" s="1"/>
  <c r="H38" i="7"/>
  <c r="C14" i="124" s="1"/>
  <c r="M37" i="7"/>
  <c r="I37" i="7"/>
  <c r="K37" i="7" s="1"/>
  <c r="H37" i="7"/>
  <c r="C14" i="123" s="1"/>
  <c r="F21" i="128" l="1"/>
  <c r="H31" i="128"/>
  <c r="H33" i="128" s="1"/>
  <c r="H39" i="128" s="1"/>
  <c r="F21" i="127"/>
  <c r="H31" i="127"/>
  <c r="H33" i="127" s="1"/>
  <c r="H39" i="127" s="1"/>
  <c r="E5" i="7"/>
  <c r="H7" i="85" l="1"/>
  <c r="E6" i="7"/>
  <c r="H26" i="7"/>
  <c r="C14" i="112" s="1"/>
  <c r="H27" i="7"/>
  <c r="C14" i="113" s="1"/>
  <c r="H28" i="7"/>
  <c r="C14" i="114" s="1"/>
  <c r="H29" i="7"/>
  <c r="C14" i="115" s="1"/>
  <c r="H30" i="7"/>
  <c r="C14" i="116" s="1"/>
  <c r="H31" i="7"/>
  <c r="C14" i="117" s="1"/>
  <c r="H32" i="7"/>
  <c r="C14" i="118" s="1"/>
  <c r="H33" i="7"/>
  <c r="C14" i="119" s="1"/>
  <c r="H34" i="7"/>
  <c r="C14" i="120" s="1"/>
  <c r="H35" i="7"/>
  <c r="C14" i="121" s="1"/>
  <c r="H36" i="7"/>
  <c r="C14" i="122" s="1"/>
  <c r="H7" i="7"/>
  <c r="C14" i="87" s="1"/>
  <c r="H8" i="7"/>
  <c r="C14" i="88" s="1"/>
  <c r="H9" i="7"/>
  <c r="C14" i="89" s="1"/>
  <c r="H10" i="7"/>
  <c r="C14" i="90" s="1"/>
  <c r="H11" i="7"/>
  <c r="C14" i="91" s="1"/>
  <c r="H12" i="7"/>
  <c r="C14" i="92" s="1"/>
  <c r="H13" i="7"/>
  <c r="C14" i="93" s="1"/>
  <c r="H14" i="7"/>
  <c r="C14" i="94" s="1"/>
  <c r="H15" i="7"/>
  <c r="C14" i="95" s="1"/>
  <c r="H16" i="7"/>
  <c r="C14" i="96" s="1"/>
  <c r="H17" i="7"/>
  <c r="C14" i="97" s="1"/>
  <c r="H18" i="7"/>
  <c r="C14" i="98" s="1"/>
  <c r="H19" i="7"/>
  <c r="C14" i="99" s="1"/>
  <c r="H20" i="7"/>
  <c r="C14" i="100" s="1"/>
  <c r="H21" i="7"/>
  <c r="C14" i="101" s="1"/>
  <c r="H22" i="7"/>
  <c r="C14" i="102" s="1"/>
  <c r="H23" i="7"/>
  <c r="C14" i="103" s="1"/>
  <c r="H24" i="7"/>
  <c r="C14" i="110" s="1"/>
  <c r="H25" i="7"/>
  <c r="C14" i="111" s="1"/>
  <c r="B21" i="85"/>
  <c r="M5" i="7"/>
  <c r="H21" i="85" s="1"/>
  <c r="M6" i="7"/>
  <c r="H21" i="86" s="1"/>
  <c r="M7" i="7"/>
  <c r="M8" i="7"/>
  <c r="M9" i="7"/>
  <c r="M10" i="7"/>
  <c r="M11" i="7"/>
  <c r="M12" i="7"/>
  <c r="M13" i="7"/>
  <c r="M14" i="7"/>
  <c r="H21" i="94" s="1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I5" i="7"/>
  <c r="K5" i="7" s="1"/>
  <c r="I6" i="7"/>
  <c r="K6" i="7" s="1"/>
  <c r="I7" i="7"/>
  <c r="K7" i="7" s="1"/>
  <c r="I8" i="7"/>
  <c r="K8" i="7" s="1"/>
  <c r="I9" i="7"/>
  <c r="K9" i="7" s="1"/>
  <c r="I10" i="7"/>
  <c r="K10" i="7" s="1"/>
  <c r="I11" i="7"/>
  <c r="K11" i="7" s="1"/>
  <c r="I12" i="7"/>
  <c r="K12" i="7" s="1"/>
  <c r="I13" i="7"/>
  <c r="K13" i="7" s="1"/>
  <c r="I14" i="7"/>
  <c r="K14" i="7" s="1"/>
  <c r="I15" i="7"/>
  <c r="K15" i="7" s="1"/>
  <c r="I16" i="7"/>
  <c r="K16" i="7" s="1"/>
  <c r="I17" i="7"/>
  <c r="K17" i="7" s="1"/>
  <c r="I18" i="7"/>
  <c r="K18" i="7" s="1"/>
  <c r="I19" i="7"/>
  <c r="K19" i="7" s="1"/>
  <c r="I20" i="7"/>
  <c r="K20" i="7" s="1"/>
  <c r="I21" i="7"/>
  <c r="K21" i="7" s="1"/>
  <c r="I22" i="7"/>
  <c r="K22" i="7" s="1"/>
  <c r="I23" i="7"/>
  <c r="K23" i="7" s="1"/>
  <c r="I24" i="7"/>
  <c r="K24" i="7" s="1"/>
  <c r="I25" i="7"/>
  <c r="K25" i="7" s="1"/>
  <c r="I26" i="7"/>
  <c r="K26" i="7" s="1"/>
  <c r="I27" i="7"/>
  <c r="K27" i="7" s="1"/>
  <c r="I28" i="7"/>
  <c r="K28" i="7" s="1"/>
  <c r="I29" i="7"/>
  <c r="K29" i="7" s="1"/>
  <c r="I30" i="7"/>
  <c r="K30" i="7" s="1"/>
  <c r="I31" i="7"/>
  <c r="K31" i="7" s="1"/>
  <c r="I32" i="7"/>
  <c r="K32" i="7" s="1"/>
  <c r="I33" i="7"/>
  <c r="K33" i="7" s="1"/>
  <c r="I34" i="7"/>
  <c r="K34" i="7" s="1"/>
  <c r="I35" i="7"/>
  <c r="K35" i="7" s="1"/>
  <c r="I36" i="7"/>
  <c r="K36" i="7" s="1"/>
  <c r="H5" i="7"/>
  <c r="C14" i="85" s="1"/>
  <c r="H6" i="7"/>
  <c r="C14" i="86" s="1"/>
  <c r="G21" i="81"/>
  <c r="B21" i="81"/>
  <c r="I29" i="84"/>
  <c r="J27" i="84"/>
  <c r="H27" i="84"/>
  <c r="F27" i="84"/>
  <c r="J26" i="84"/>
  <c r="H26" i="84"/>
  <c r="F26" i="84"/>
  <c r="J25" i="84"/>
  <c r="H25" i="84"/>
  <c r="F25" i="84"/>
  <c r="J24" i="84"/>
  <c r="H24" i="84"/>
  <c r="F24" i="84"/>
  <c r="J23" i="84"/>
  <c r="H23" i="84"/>
  <c r="F23" i="84"/>
  <c r="J22" i="84"/>
  <c r="G22" i="84"/>
  <c r="H22" i="84" s="1"/>
  <c r="F22" i="84"/>
  <c r="J21" i="84"/>
  <c r="H21" i="84"/>
  <c r="F21" i="84"/>
  <c r="J20" i="84"/>
  <c r="H20" i="84"/>
  <c r="F20" i="84"/>
  <c r="J19" i="84"/>
  <c r="H19" i="84"/>
  <c r="F19" i="84"/>
  <c r="J18" i="84"/>
  <c r="H18" i="84"/>
  <c r="F18" i="84"/>
  <c r="J17" i="84"/>
  <c r="H17" i="84"/>
  <c r="F17" i="84"/>
  <c r="J16" i="84"/>
  <c r="H16" i="84"/>
  <c r="F16" i="84"/>
  <c r="J15" i="84"/>
  <c r="H15" i="84"/>
  <c r="F15" i="84"/>
  <c r="J14" i="84"/>
  <c r="H14" i="84"/>
  <c r="F14" i="84"/>
  <c r="J13" i="84"/>
  <c r="H13" i="84"/>
  <c r="F13" i="84"/>
  <c r="J12" i="84"/>
  <c r="H12" i="84"/>
  <c r="F12" i="84"/>
  <c r="J11" i="84"/>
  <c r="H11" i="84"/>
  <c r="F11" i="84"/>
  <c r="J10" i="84"/>
  <c r="H10" i="84"/>
  <c r="F10" i="84"/>
  <c r="J9" i="84"/>
  <c r="H9" i="84"/>
  <c r="F9" i="84"/>
  <c r="J8" i="84"/>
  <c r="H8" i="84"/>
  <c r="F8" i="84"/>
  <c r="J7" i="84"/>
  <c r="H7" i="84"/>
  <c r="F7" i="84"/>
  <c r="J6" i="84"/>
  <c r="H6" i="84"/>
  <c r="F6" i="84"/>
  <c r="J5" i="84"/>
  <c r="H5" i="84"/>
  <c r="F5" i="84"/>
  <c r="J4" i="84"/>
  <c r="H4" i="84"/>
  <c r="J3" i="84"/>
  <c r="H3" i="84"/>
  <c r="F3" i="84"/>
  <c r="J2" i="84"/>
  <c r="H2" i="84"/>
  <c r="F2" i="84"/>
  <c r="G25" i="83"/>
  <c r="H24" i="83"/>
  <c r="F24" i="83"/>
  <c r="H23" i="83"/>
  <c r="F23" i="83"/>
  <c r="H22" i="83"/>
  <c r="F22" i="83"/>
  <c r="H21" i="83"/>
  <c r="F21" i="83"/>
  <c r="H20" i="83"/>
  <c r="F20" i="83"/>
  <c r="H19" i="83"/>
  <c r="F19" i="83"/>
  <c r="H18" i="83"/>
  <c r="F18" i="83"/>
  <c r="H17" i="83"/>
  <c r="F17" i="83"/>
  <c r="H16" i="83"/>
  <c r="F16" i="83"/>
  <c r="H15" i="83"/>
  <c r="F15" i="83"/>
  <c r="H14" i="83"/>
  <c r="F14" i="83"/>
  <c r="H13" i="83"/>
  <c r="F13" i="83"/>
  <c r="H12" i="83"/>
  <c r="F12" i="83"/>
  <c r="H11" i="83"/>
  <c r="F11" i="83"/>
  <c r="H10" i="83"/>
  <c r="F10" i="83"/>
  <c r="H9" i="83"/>
  <c r="F9" i="83"/>
  <c r="H8" i="83"/>
  <c r="F8" i="83"/>
  <c r="H7" i="83"/>
  <c r="F7" i="83"/>
  <c r="H6" i="83"/>
  <c r="F6" i="83"/>
  <c r="H5" i="83"/>
  <c r="F5" i="83"/>
  <c r="H4" i="83"/>
  <c r="F4" i="83"/>
  <c r="I3" i="83"/>
  <c r="G21" i="85" s="1"/>
  <c r="H3" i="83"/>
  <c r="F3" i="83"/>
  <c r="H2" i="83"/>
  <c r="F2" i="83"/>
  <c r="F21" i="94" l="1"/>
  <c r="H31" i="94"/>
  <c r="H33" i="94" s="1"/>
  <c r="H39" i="94" s="1"/>
  <c r="F21" i="85"/>
  <c r="F21" i="86"/>
  <c r="H31" i="86"/>
  <c r="H33" i="86" s="1"/>
  <c r="H39" i="86" s="1"/>
  <c r="H7" i="86"/>
  <c r="E7" i="7"/>
  <c r="H31" i="85"/>
  <c r="G29" i="84"/>
  <c r="G30" i="84" s="1"/>
  <c r="H7" i="87" l="1"/>
  <c r="E8" i="7"/>
  <c r="H7" i="88" s="1"/>
  <c r="H33" i="85"/>
  <c r="H39" i="85" s="1"/>
  <c r="O3" i="7" l="1"/>
  <c r="H7" i="81" l="1"/>
  <c r="H4" i="7" l="1"/>
  <c r="C14" i="81" s="1"/>
  <c r="M4" i="7" l="1"/>
  <c r="I4" i="7"/>
  <c r="M43" i="7" l="1"/>
  <c r="H21" i="81"/>
  <c r="K4" i="7"/>
  <c r="K43" i="7" s="1"/>
  <c r="I43" i="7"/>
  <c r="H31" i="81" l="1"/>
  <c r="H33" i="81" s="1"/>
  <c r="H39" i="81" s="1"/>
  <c r="F21" i="81"/>
</calcChain>
</file>

<file path=xl/sharedStrings.xml><?xml version="1.0" encoding="utf-8"?>
<sst xmlns="http://schemas.openxmlformats.org/spreadsheetml/2006/main" count="830" uniqueCount="256">
  <si>
    <t>NRS : RECAP ACHATS 2024</t>
  </si>
  <si>
    <t>Exercice</t>
  </si>
  <si>
    <t>Code client</t>
  </si>
  <si>
    <t>Fournisseur</t>
  </si>
  <si>
    <t>Date facture</t>
  </si>
  <si>
    <t>Nature prestation</t>
  </si>
  <si>
    <t>N° Facture</t>
  </si>
  <si>
    <t>Montant HT</t>
  </si>
  <si>
    <t>taux TVA</t>
  </si>
  <si>
    <t>TVA</t>
  </si>
  <si>
    <t>TTC</t>
  </si>
  <si>
    <t>HT</t>
  </si>
  <si>
    <t>OBS</t>
  </si>
  <si>
    <t>BATIFLY NEGOCE</t>
  </si>
  <si>
    <t>JABRA TRAV</t>
  </si>
  <si>
    <t>SA20</t>
  </si>
  <si>
    <t>TOTAL</t>
  </si>
  <si>
    <t xml:space="preserve">Casablanca le, </t>
  </si>
  <si>
    <t>FACTURE  N°</t>
  </si>
  <si>
    <t>DÉSIGNATION</t>
  </si>
  <si>
    <t>Qté</t>
  </si>
  <si>
    <t xml:space="preserve">PU </t>
  </si>
  <si>
    <t>MONTANT</t>
  </si>
  <si>
    <t>Honoraires Hors TVA</t>
  </si>
  <si>
    <t>TVA   20%</t>
  </si>
  <si>
    <t>TOTAL TTC</t>
  </si>
  <si>
    <t>Nettoyant sols Floor Cleaner 5L</t>
  </si>
  <si>
    <t>Raclette de sol</t>
  </si>
  <si>
    <t>LUSTRANT Marbre</t>
  </si>
  <si>
    <t>Savon a main liquide Hand soap</t>
  </si>
  <si>
    <t>Papier génique gros</t>
  </si>
  <si>
    <t>Detecteur de sécurité</t>
  </si>
  <si>
    <t xml:space="preserve">                                                                                                                             </t>
  </si>
  <si>
    <t>Air Freschener 400 mL</t>
  </si>
  <si>
    <t>Gel wc 1L</t>
  </si>
  <si>
    <t>Casquette Gris foncé</t>
  </si>
  <si>
    <t>parka Bleu marine</t>
  </si>
  <si>
    <t>Société</t>
  </si>
  <si>
    <t>BRICOFAR</t>
  </si>
  <si>
    <t>YANRA NEGOCE</t>
  </si>
  <si>
    <t>IF</t>
  </si>
  <si>
    <t>ICE</t>
  </si>
  <si>
    <t>002666054000048</t>
  </si>
  <si>
    <t>003570626000040</t>
  </si>
  <si>
    <t>000524677000086</t>
  </si>
  <si>
    <t>003368378000024</t>
  </si>
  <si>
    <t>003550248000062</t>
  </si>
  <si>
    <t>RC</t>
  </si>
  <si>
    <t>60839/TANGER</t>
  </si>
  <si>
    <t>TP</t>
  </si>
  <si>
    <t>Adresse</t>
  </si>
  <si>
    <t>407 DAR LAMANE HAY MOHAMMADI BLOC P ETAGE NR 4 APPT NR 9</t>
  </si>
  <si>
    <t>RUE MOHA OUHAMOU IMM PERLE JASSIM ETAGE 3 N 5</t>
  </si>
  <si>
    <t>MAGASIN N 1 COMPLEXE NOUR GH54 DOUAR BNI TOUZINE RTE DE RABAT TANGER</t>
  </si>
  <si>
    <t>10 RUE LIBERTE ETG 3 APT 5 CASABLANCA</t>
  </si>
  <si>
    <t>67 RUE CHEVALIER BAYARD ETG 5 N 16 BELVEDERE</t>
  </si>
  <si>
    <t>Activité</t>
  </si>
  <si>
    <t>TRAVAUX DIVERS OU CONSTRUCTIONS (ENTREPRENEUR DE).</t>
  </si>
  <si>
    <t>Négociant.</t>
  </si>
  <si>
    <t>MATÉRIAUX DE CONSTRUCTION   (MARCHAND DE) EN DÉTAIL.</t>
  </si>
  <si>
    <t>TRAVAUX  DIVERS OU CONSTRUCTIONS (ENTREPRENEUR DE).</t>
  </si>
  <si>
    <t>REF</t>
  </si>
  <si>
    <t>DESIGNATION</t>
  </si>
  <si>
    <t>QTE/E</t>
  </si>
  <si>
    <t>QTE/S</t>
  </si>
  <si>
    <t>QTE/R</t>
  </si>
  <si>
    <t>Montant</t>
  </si>
  <si>
    <t>Montant/Sté</t>
  </si>
  <si>
    <t>Pu</t>
  </si>
  <si>
    <t>0011A</t>
  </si>
  <si>
    <t>EAU DE JAVEL 5L</t>
  </si>
  <si>
    <t>00.20</t>
  </si>
  <si>
    <t>NETTOYANT VITRES GLASS CLEANER 5L</t>
  </si>
  <si>
    <t>NETTOYANT VITRES GLASS CLEANER 1L</t>
  </si>
  <si>
    <t>00.25B</t>
  </si>
  <si>
    <t>00.55</t>
  </si>
  <si>
    <t>Nettoyant décapant heavy duty cleaner</t>
  </si>
  <si>
    <t>P001</t>
  </si>
  <si>
    <t>Nettoyant Parquet 1L</t>
  </si>
  <si>
    <t>Nettoyant Inox stainless steel cleaner</t>
  </si>
  <si>
    <t>I100</t>
  </si>
  <si>
    <t>Hygiena Pr.Food DNI100</t>
  </si>
  <si>
    <t>000.5</t>
  </si>
  <si>
    <t>00.10</t>
  </si>
  <si>
    <t>Nettoyant Universel Cleaner 5L (Savon)</t>
  </si>
  <si>
    <t>00.47</t>
  </si>
  <si>
    <t>0.148</t>
  </si>
  <si>
    <t>00.1</t>
  </si>
  <si>
    <t>Les Torchons</t>
  </si>
  <si>
    <t>00.2</t>
  </si>
  <si>
    <t>les Chiffons</t>
  </si>
  <si>
    <t>0.11</t>
  </si>
  <si>
    <t>Papier Zig zag</t>
  </si>
  <si>
    <t>0.12</t>
  </si>
  <si>
    <t>Papier génique petit</t>
  </si>
  <si>
    <t>0.13</t>
  </si>
  <si>
    <t>0.21</t>
  </si>
  <si>
    <t>Brosse de Sol</t>
  </si>
  <si>
    <t>0.23</t>
  </si>
  <si>
    <t>Universel Handle</t>
  </si>
  <si>
    <t>0.24</t>
  </si>
  <si>
    <t>00.6</t>
  </si>
  <si>
    <t>0.17</t>
  </si>
  <si>
    <t>Sac Poubelle</t>
  </si>
  <si>
    <t>0.18</t>
  </si>
  <si>
    <t>pelle ( bala)</t>
  </si>
  <si>
    <t>Montant TTC</t>
  </si>
  <si>
    <t>Mt TTC/sté</t>
  </si>
  <si>
    <t>Pu HT</t>
  </si>
  <si>
    <t>001C</t>
  </si>
  <si>
    <t xml:space="preserve">CHEMISE Bleu marine </t>
  </si>
  <si>
    <t>002C</t>
  </si>
  <si>
    <t>CHEMISE Blan</t>
  </si>
  <si>
    <t>003C</t>
  </si>
  <si>
    <t>Chemise bleu ciel</t>
  </si>
  <si>
    <t>004p</t>
  </si>
  <si>
    <t>pontalan bleu marine</t>
  </si>
  <si>
    <t>005T</t>
  </si>
  <si>
    <t>Thrller Bleu marine</t>
  </si>
  <si>
    <t>006T</t>
  </si>
  <si>
    <t>thrller gris foncé</t>
  </si>
  <si>
    <t>007T</t>
  </si>
  <si>
    <t>Tenu Femme de ménage Bleu marine</t>
  </si>
  <si>
    <t>008T</t>
  </si>
  <si>
    <t>Tenu Femme de ménage Blan</t>
  </si>
  <si>
    <t>009T</t>
  </si>
  <si>
    <t>Tenu</t>
  </si>
  <si>
    <t>010T</t>
  </si>
  <si>
    <t>Thrller Control Swit</t>
  </si>
  <si>
    <t>011C</t>
  </si>
  <si>
    <t>Casquette Bleu marine</t>
  </si>
  <si>
    <t>012C</t>
  </si>
  <si>
    <t>013C</t>
  </si>
  <si>
    <t>Costume Bleu marine</t>
  </si>
  <si>
    <t>014C</t>
  </si>
  <si>
    <t>Cravate Bleu marine</t>
  </si>
  <si>
    <t>015P</t>
  </si>
  <si>
    <t>016c</t>
  </si>
  <si>
    <t>ceinture pour thrller</t>
  </si>
  <si>
    <t>017C</t>
  </si>
  <si>
    <t>Chausseur de sécurité</t>
  </si>
  <si>
    <t>018G</t>
  </si>
  <si>
    <t>Gillet bleu marine avec scratch</t>
  </si>
  <si>
    <t>019G</t>
  </si>
  <si>
    <t>GILLET JAUNE</t>
  </si>
  <si>
    <t>020G</t>
  </si>
  <si>
    <t>Gillet BLEU MARINE</t>
  </si>
  <si>
    <t>021T</t>
  </si>
  <si>
    <t>Talkie walkie</t>
  </si>
  <si>
    <t>022T</t>
  </si>
  <si>
    <t>Torch Lamp</t>
  </si>
  <si>
    <t>023D</t>
  </si>
  <si>
    <t>024P</t>
  </si>
  <si>
    <t xml:space="preserve">Polo Blan </t>
  </si>
  <si>
    <t>025p</t>
  </si>
  <si>
    <t>polo bleu Marine</t>
  </si>
  <si>
    <t>026J</t>
  </si>
  <si>
    <t>Jacket</t>
  </si>
  <si>
    <r>
      <t xml:space="preserve">Arrêtée la présente facture à la somme de : </t>
    </r>
    <r>
      <rPr>
        <b/>
        <sz val="14"/>
        <rFont val="Times New Roman"/>
        <family val="1"/>
      </rPr>
      <t>Cinq Mille Dirhams.</t>
    </r>
  </si>
  <si>
    <t>Réglée en Espèce</t>
  </si>
  <si>
    <t>F°0322</t>
  </si>
  <si>
    <t>F°0330</t>
  </si>
  <si>
    <t xml:space="preserve">done </t>
  </si>
  <si>
    <t>FIN MOIS 10</t>
  </si>
  <si>
    <t>FIN MOIS 12</t>
  </si>
  <si>
    <t>F°0331</t>
  </si>
  <si>
    <t>F°0332</t>
  </si>
  <si>
    <t>F°0333</t>
  </si>
  <si>
    <t>F°0334</t>
  </si>
  <si>
    <t>F°0335</t>
  </si>
  <si>
    <t>F°0336</t>
  </si>
  <si>
    <t>F°0337</t>
  </si>
  <si>
    <t>F°0338</t>
  </si>
  <si>
    <t>F°0339</t>
  </si>
  <si>
    <t>F°0340</t>
  </si>
  <si>
    <t>F°0341</t>
  </si>
  <si>
    <t>F°0342</t>
  </si>
  <si>
    <t>F°0343</t>
  </si>
  <si>
    <t>F°0344</t>
  </si>
  <si>
    <t>F°0345</t>
  </si>
  <si>
    <t>F°0346</t>
  </si>
  <si>
    <t>F°0347</t>
  </si>
  <si>
    <t>F°0348</t>
  </si>
  <si>
    <t>F°0349</t>
  </si>
  <si>
    <t>F°0350</t>
  </si>
  <si>
    <t>F°0351</t>
  </si>
  <si>
    <t>F°0352</t>
  </si>
  <si>
    <t>F°0353</t>
  </si>
  <si>
    <t>F°0354</t>
  </si>
  <si>
    <t>F°0355</t>
  </si>
  <si>
    <t>F°0356</t>
  </si>
  <si>
    <t>F°0357</t>
  </si>
  <si>
    <t>F°0358</t>
  </si>
  <si>
    <t>F°0359</t>
  </si>
  <si>
    <t>F°0360</t>
  </si>
  <si>
    <t>F°0361</t>
  </si>
  <si>
    <t>F°0362</t>
  </si>
  <si>
    <t>F°0363</t>
  </si>
  <si>
    <t>F°0364</t>
  </si>
  <si>
    <t>F°0365</t>
  </si>
  <si>
    <t>F°0366</t>
  </si>
  <si>
    <t>F°0367</t>
  </si>
  <si>
    <t>17/10/2024</t>
  </si>
  <si>
    <t>18/10/2024</t>
  </si>
  <si>
    <t>20/10/2024</t>
  </si>
  <si>
    <t>22/10/2024</t>
  </si>
  <si>
    <t>25/10/2024</t>
  </si>
  <si>
    <t>26/10/2024</t>
  </si>
  <si>
    <t>29/10/2024</t>
  </si>
  <si>
    <t>31/10/2024</t>
  </si>
  <si>
    <t>30/10/2024</t>
  </si>
  <si>
    <t>14/11/2024</t>
  </si>
  <si>
    <t>15/11/2024</t>
  </si>
  <si>
    <t>16/11/2024</t>
  </si>
  <si>
    <t>20/11/2024</t>
  </si>
  <si>
    <t>21/11/2024</t>
  </si>
  <si>
    <t>24/11/2024</t>
  </si>
  <si>
    <t>25/11/2024</t>
  </si>
  <si>
    <t>26/11/2024</t>
  </si>
  <si>
    <t>27/11/2024</t>
  </si>
  <si>
    <t>28/11/2024</t>
  </si>
  <si>
    <t>30/11/2024</t>
  </si>
  <si>
    <t>FIN MOIS 11</t>
  </si>
  <si>
    <t>14/12/2024</t>
  </si>
  <si>
    <t>20/12/2024</t>
  </si>
  <si>
    <t>24/12/2024</t>
  </si>
  <si>
    <t>27/12/2024</t>
  </si>
  <si>
    <t>29/12/2024</t>
  </si>
  <si>
    <t>31/12/2024</t>
  </si>
  <si>
    <r>
      <t xml:space="preserve">Arrêtée la présente facture à la somme de : </t>
    </r>
    <r>
      <rPr>
        <b/>
        <sz val="14"/>
        <rFont val="Times New Roman"/>
        <family val="1"/>
      </rPr>
      <t xml:space="preserve"> Mille Dirhams.</t>
    </r>
  </si>
  <si>
    <t>Réglé en Espèce</t>
  </si>
  <si>
    <r>
      <t xml:space="preserve">Arrêtée la présente facture à la somme de : </t>
    </r>
    <r>
      <rPr>
        <b/>
        <sz val="14"/>
        <rFont val="Times New Roman"/>
        <family val="1"/>
      </rPr>
      <t>Quatre Mille 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</si>
  <si>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Deux Mille  Dirhams.</t>
    </r>
  </si>
  <si>
    <t>05/12/2024</t>
  </si>
  <si>
    <r>
      <t xml:space="preserve">Arrêtée la présente facture à la somme de : </t>
    </r>
    <r>
      <rPr>
        <b/>
        <sz val="14"/>
        <rFont val="Times New Roman"/>
        <family val="1"/>
      </rPr>
      <t>Cinq Mille 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</si>
  <si>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Quatre Mille Dirhams.</t>
    </r>
  </si>
  <si>
    <t>02/12/2024</t>
  </si>
  <si>
    <t>04/12/2024</t>
  </si>
  <si>
    <t>08/12/2024</t>
  </si>
  <si>
    <t>12/12/2024</t>
  </si>
  <si>
    <r>
      <t xml:space="preserve">Arrêtée la présente facture à la somme de : </t>
    </r>
    <r>
      <rPr>
        <b/>
        <sz val="14"/>
        <rFont val="Times New Roman"/>
        <family val="1"/>
      </rPr>
      <t>Quatre Mille Huit Cents 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</si>
  <si>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Quatre Mille Cinq Cents 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</si>
  <si>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Quatre Mille Quatre Cents 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</si>
  <si>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Quatre Mille Trois Cents  Dirhams.</t>
    </r>
  </si>
  <si>
    <r>
      <t>Arrêtée la présente facture à la somme de : Trois</t>
    </r>
    <r>
      <rPr>
        <b/>
        <sz val="14"/>
        <rFont val="Times New Roman"/>
        <family val="1"/>
      </rPr>
      <t xml:space="preserve"> Mille Cents 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</si>
  <si>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Quatre Mille Cinq  Cents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</si>
  <si>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Trois Mille Cinq Cents 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</si>
  <si>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 xml:space="preserve"> Mille Six Cents Cinquante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</si>
  <si>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Quatre Mille Huit Cents Cinquante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</si>
  <si>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Trois Mille Neuf Cents 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</si>
  <si>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Neuf</t>
    </r>
    <r>
      <rPr>
        <sz val="14"/>
        <rFont val="Times New Roman"/>
        <family val="1"/>
      </rPr>
      <t xml:space="preserve"> </t>
    </r>
    <r>
      <rPr>
        <b/>
        <sz val="14"/>
        <rFont val="Times New Roman"/>
        <family val="1"/>
      </rPr>
      <t xml:space="preserve"> Cents Cinquante 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</si>
  <si>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Deux Mille Cinq Cents 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</si>
  <si>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Deux</t>
    </r>
    <r>
      <rPr>
        <sz val="14"/>
        <rFont val="Times New Roman"/>
        <family val="1"/>
      </rPr>
      <t xml:space="preserve"> </t>
    </r>
    <r>
      <rPr>
        <b/>
        <sz val="14"/>
        <rFont val="Times New Roman"/>
        <family val="1"/>
      </rPr>
      <t xml:space="preserve"> Mille Cents  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</si>
  <si>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Quatre Mille Cents Dirhams.</t>
    </r>
  </si>
  <si>
    <r>
      <t xml:space="preserve">Arrêtée la présente facture à la somme de </t>
    </r>
    <r>
      <rPr>
        <b/>
        <sz val="14"/>
        <rFont val="Times New Roman"/>
        <family val="1"/>
      </rPr>
      <t>: Trois Mille Deux cents</t>
    </r>
    <r>
      <rPr>
        <sz val="14"/>
        <rFont val="Times New Roman"/>
        <family val="1"/>
      </rPr>
      <t xml:space="preserve"> </t>
    </r>
    <r>
      <rPr>
        <b/>
        <sz val="14"/>
        <rFont val="Times New Roman"/>
        <family val="1"/>
      </rPr>
      <t>Dirhams.</t>
    </r>
  </si>
  <si>
    <r>
      <t xml:space="preserve">Arrêtée la présente facture à la somme de : </t>
    </r>
    <r>
      <rPr>
        <b/>
        <sz val="14"/>
        <rFont val="Times New Roman"/>
        <family val="1"/>
      </rPr>
      <t>Quatre Mille Huit Cents Dirhams.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</si>
</sst>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-* #,##0.00\ _€_-;\-* #,##0.00\ _€_-;_-* &quot;-&quot;??\ _€_-;_-@_-"/>
    <numFmt numFmtId="166" formatCode="_-* #,##0.00\ _F_-;\-* #,##0.00\ _F_-;_-* &quot;-&quot;??\ _F_-;_-@_-"/>
    <numFmt numFmtId="167" formatCode="_-* #,##0\ _F_-;\-* #,##0\ _F_-;_-* &quot;-&quot;??\ _F_-;_-@_-"/>
    <numFmt numFmtId="168" formatCode="d/mm/yyyy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sz val="15"/>
      <name val="Times New Roman"/>
      <family val="1"/>
    </font>
    <font>
      <b/>
      <sz val="18"/>
      <name val="Baskerville Old Face"/>
      <family val="1"/>
    </font>
    <font>
      <sz val="18"/>
      <name val="Baskerville Old Face"/>
      <family val="1"/>
    </font>
    <font>
      <b/>
      <sz val="15"/>
      <name val="Times New Roman"/>
      <family val="1"/>
    </font>
    <font>
      <sz val="10"/>
      <name val="Arial"/>
      <family val="2"/>
    </font>
    <font>
      <b/>
      <i/>
      <sz val="10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b/>
      <i/>
      <u/>
      <sz val="10"/>
      <name val="Arial"/>
      <family val="2"/>
    </font>
    <font>
      <sz val="10"/>
      <color rgb="FF000000"/>
      <name val="Times New Roman"/>
      <family val="1"/>
    </font>
    <font>
      <b/>
      <i/>
      <u/>
      <sz val="10"/>
      <color rgb="FFC00000"/>
      <name val="Arial"/>
      <family val="2"/>
    </font>
    <font>
      <sz val="10"/>
      <color theme="1"/>
      <name val="Arial"/>
      <family val="2"/>
    </font>
    <font>
      <sz val="10"/>
      <color rgb="FF231F2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00B050"/>
      <name val="Arial"/>
      <family val="2"/>
    </font>
    <font>
      <b/>
      <sz val="11"/>
      <color theme="1"/>
      <name val="Arial"/>
      <family val="2"/>
    </font>
    <font>
      <b/>
      <sz val="16"/>
      <name val="Baskerville Old Face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6" fontId="3" fillId="0" borderId="0" applyFont="0" applyFill="0" applyBorder="0" applyAlignment="0" applyProtection="0"/>
    <xf numFmtId="0" fontId="2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" fillId="0" borderId="0"/>
  </cellStyleXfs>
  <cellXfs count="23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0" fontId="4" fillId="0" borderId="0" xfId="0" applyFont="1"/>
    <xf numFmtId="0" fontId="4" fillId="0" borderId="0" xfId="0" applyFont="1" applyAlignment="1"/>
    <xf numFmtId="0" fontId="10" fillId="0" borderId="0" xfId="0" applyFont="1"/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1" fillId="0" borderId="0" xfId="0" applyFont="1"/>
    <xf numFmtId="49" fontId="7" fillId="0" borderId="0" xfId="0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left"/>
    </xf>
    <xf numFmtId="0" fontId="6" fillId="0" borderId="1" xfId="0" applyFont="1" applyBorder="1"/>
    <xf numFmtId="49" fontId="7" fillId="0" borderId="1" xfId="0" applyNumberFormat="1" applyFont="1" applyBorder="1"/>
    <xf numFmtId="49" fontId="8" fillId="0" borderId="1" xfId="0" applyNumberFormat="1" applyFont="1" applyBorder="1"/>
    <xf numFmtId="0" fontId="6" fillId="0" borderId="2" xfId="0" applyFont="1" applyBorder="1"/>
    <xf numFmtId="165" fontId="4" fillId="0" borderId="2" xfId="0" applyNumberFormat="1" applyFont="1" applyBorder="1"/>
    <xf numFmtId="165" fontId="12" fillId="0" borderId="2" xfId="0" applyNumberFormat="1" applyFont="1" applyBorder="1"/>
    <xf numFmtId="165" fontId="9" fillId="0" borderId="2" xfId="0" applyNumberFormat="1" applyFont="1" applyBorder="1"/>
    <xf numFmtId="0" fontId="6" fillId="0" borderId="3" xfId="0" applyFont="1" applyBorder="1"/>
    <xf numFmtId="49" fontId="7" fillId="0" borderId="3" xfId="0" applyNumberFormat="1" applyFont="1" applyBorder="1"/>
    <xf numFmtId="49" fontId="8" fillId="0" borderId="3" xfId="0" applyNumberFormat="1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12" fillId="0" borderId="7" xfId="0" applyNumberFormat="1" applyFont="1" applyBorder="1"/>
    <xf numFmtId="0" fontId="14" fillId="0" borderId="0" xfId="0" applyFont="1" applyAlignment="1">
      <alignment horizontal="left"/>
    </xf>
    <xf numFmtId="0" fontId="13" fillId="0" borderId="0" xfId="0" applyFont="1"/>
    <xf numFmtId="0" fontId="13" fillId="0" borderId="8" xfId="0" applyFont="1" applyFill="1" applyBorder="1"/>
    <xf numFmtId="14" fontId="13" fillId="0" borderId="8" xfId="0" applyNumberFormat="1" applyFont="1" applyFill="1" applyBorder="1"/>
    <xf numFmtId="166" fontId="13" fillId="0" borderId="8" xfId="1" applyFont="1" applyFill="1" applyBorder="1"/>
    <xf numFmtId="9" fontId="13" fillId="0" borderId="8" xfId="0" applyNumberFormat="1" applyFont="1" applyFill="1" applyBorder="1"/>
    <xf numFmtId="166" fontId="13" fillId="0" borderId="0" xfId="1" applyFont="1"/>
    <xf numFmtId="14" fontId="7" fillId="0" borderId="0" xfId="0" applyNumberFormat="1" applyFont="1" applyAlignment="1">
      <alignment horizontal="left"/>
    </xf>
    <xf numFmtId="49" fontId="13" fillId="0" borderId="8" xfId="0" applyNumberFormat="1" applyFont="1" applyFill="1" applyBorder="1"/>
    <xf numFmtId="0" fontId="19" fillId="0" borderId="0" xfId="0" applyFont="1"/>
    <xf numFmtId="0" fontId="21" fillId="0" borderId="0" xfId="0" applyFont="1"/>
    <xf numFmtId="0" fontId="22" fillId="0" borderId="8" xfId="0" applyFont="1" applyFill="1" applyBorder="1" applyAlignment="1">
      <alignment horizontal="left"/>
    </xf>
    <xf numFmtId="166" fontId="23" fillId="0" borderId="8" xfId="1" applyFont="1" applyFill="1" applyBorder="1" applyAlignment="1">
      <alignment horizontal="left" vertical="top" shrinkToFit="1"/>
    </xf>
    <xf numFmtId="166" fontId="23" fillId="0" borderId="8" xfId="1" applyFont="1" applyFill="1" applyBorder="1" applyAlignment="1">
      <alignment horizontal="right" vertical="top" shrinkToFit="1"/>
    </xf>
    <xf numFmtId="165" fontId="4" fillId="0" borderId="3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166" fontId="7" fillId="0" borderId="3" xfId="1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13" fillId="0" borderId="0" xfId="0" applyFont="1" applyFill="1"/>
    <xf numFmtId="167" fontId="7" fillId="0" borderId="3" xfId="1" applyNumberFormat="1" applyFont="1" applyBorder="1" applyAlignment="1">
      <alignment vertical="center"/>
    </xf>
    <xf numFmtId="164" fontId="13" fillId="0" borderId="0" xfId="0" applyNumberFormat="1" applyFont="1" applyFill="1"/>
    <xf numFmtId="166" fontId="23" fillId="0" borderId="11" xfId="1" applyFont="1" applyFill="1" applyBorder="1" applyAlignment="1">
      <alignment vertical="top" indent="1" shrinkToFit="1"/>
    </xf>
    <xf numFmtId="166" fontId="23" fillId="0" borderId="12" xfId="1" applyFont="1" applyFill="1" applyBorder="1" applyAlignment="1">
      <alignment vertical="top" indent="1" shrinkToFit="1"/>
    </xf>
    <xf numFmtId="166" fontId="22" fillId="0" borderId="8" xfId="1" applyFont="1" applyFill="1" applyBorder="1" applyAlignment="1">
      <alignment horizontal="left" vertical="top" shrinkToFit="1"/>
    </xf>
    <xf numFmtId="0" fontId="22" fillId="0" borderId="0" xfId="0" applyFont="1"/>
    <xf numFmtId="166" fontId="28" fillId="0" borderId="8" xfId="1" applyFont="1" applyFill="1" applyBorder="1" applyAlignment="1">
      <alignment horizontal="left" vertical="top" shrinkToFit="1"/>
    </xf>
    <xf numFmtId="0" fontId="16" fillId="2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166" fontId="16" fillId="2" borderId="8" xfId="1" applyFont="1" applyFill="1" applyBorder="1" applyAlignment="1">
      <alignment horizontal="center" vertical="center" wrapText="1"/>
    </xf>
    <xf numFmtId="166" fontId="15" fillId="0" borderId="0" xfId="1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6" fillId="2" borderId="4" xfId="0" applyFont="1" applyFill="1" applyBorder="1"/>
    <xf numFmtId="0" fontId="15" fillId="2" borderId="9" xfId="0" applyFont="1" applyFill="1" applyBorder="1"/>
    <xf numFmtId="166" fontId="15" fillId="2" borderId="9" xfId="1" applyFont="1" applyFill="1" applyBorder="1"/>
    <xf numFmtId="166" fontId="15" fillId="2" borderId="6" xfId="1" applyFont="1" applyFill="1" applyBorder="1"/>
    <xf numFmtId="0" fontId="25" fillId="0" borderId="8" xfId="0" applyFont="1" applyBorder="1"/>
    <xf numFmtId="0" fontId="25" fillId="0" borderId="8" xfId="0" applyFont="1" applyBorder="1" applyAlignment="1">
      <alignment horizontal="left"/>
    </xf>
    <xf numFmtId="0" fontId="25" fillId="0" borderId="8" xfId="0" quotePrefix="1" applyFont="1" applyBorder="1" applyAlignment="1">
      <alignment horizontal="left"/>
    </xf>
    <xf numFmtId="0" fontId="29" fillId="3" borderId="8" xfId="3" applyFont="1" applyFill="1" applyBorder="1" applyAlignment="1">
      <alignment horizontal="center" vertical="center"/>
    </xf>
    <xf numFmtId="0" fontId="25" fillId="0" borderId="0" xfId="3" applyFont="1"/>
    <xf numFmtId="0" fontId="25" fillId="4" borderId="8" xfId="3" applyFont="1" applyFill="1" applyBorder="1"/>
    <xf numFmtId="0" fontId="25" fillId="0" borderId="8" xfId="3" applyFont="1" applyBorder="1"/>
    <xf numFmtId="0" fontId="25" fillId="0" borderId="8" xfId="3" applyFont="1" applyBorder="1" applyAlignment="1">
      <alignment horizontal="center"/>
    </xf>
    <xf numFmtId="0" fontId="25" fillId="5" borderId="8" xfId="3" applyFont="1" applyFill="1" applyBorder="1" applyAlignment="1">
      <alignment horizontal="center"/>
    </xf>
    <xf numFmtId="164" fontId="25" fillId="0" borderId="8" xfId="4" applyFont="1" applyBorder="1"/>
    <xf numFmtId="164" fontId="25" fillId="0" borderId="0" xfId="3" applyNumberFormat="1" applyFont="1"/>
    <xf numFmtId="0" fontId="29" fillId="5" borderId="8" xfId="3" applyFont="1" applyFill="1" applyBorder="1" applyAlignment="1">
      <alignment horizontal="center" vertical="center"/>
    </xf>
    <xf numFmtId="0" fontId="25" fillId="6" borderId="8" xfId="3" applyFont="1" applyFill="1" applyBorder="1"/>
    <xf numFmtId="164" fontId="25" fillId="6" borderId="8" xfId="4" applyFont="1" applyFill="1" applyBorder="1"/>
    <xf numFmtId="165" fontId="25" fillId="0" borderId="0" xfId="3" applyNumberFormat="1" applyFont="1"/>
    <xf numFmtId="1" fontId="7" fillId="0" borderId="3" xfId="1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/>
    </xf>
    <xf numFmtId="2" fontId="30" fillId="0" borderId="0" xfId="0" applyNumberFormat="1" applyFont="1" applyAlignment="1">
      <alignment horizontal="right"/>
    </xf>
    <xf numFmtId="0" fontId="25" fillId="7" borderId="8" xfId="0" applyFont="1" applyFill="1" applyBorder="1" applyAlignment="1">
      <alignment horizontal="center" wrapText="1"/>
    </xf>
    <xf numFmtId="166" fontId="25" fillId="0" borderId="8" xfId="1" applyFont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/>
    </xf>
    <xf numFmtId="0" fontId="22" fillId="0" borderId="8" xfId="0" applyFont="1" applyFill="1" applyBorder="1" applyAlignment="1">
      <alignment horizontal="left"/>
    </xf>
    <xf numFmtId="166" fontId="23" fillId="0" borderId="8" xfId="1" applyFont="1" applyFill="1" applyBorder="1" applyAlignment="1">
      <alignment horizontal="right" vertical="top" shrinkToFit="1"/>
    </xf>
    <xf numFmtId="166" fontId="23" fillId="0" borderId="8" xfId="1" applyFont="1" applyFill="1" applyBorder="1" applyAlignment="1">
      <alignment vertical="top" shrinkToFit="1"/>
    </xf>
    <xf numFmtId="166" fontId="24" fillId="0" borderId="8" xfId="1" applyFont="1" applyFill="1" applyBorder="1" applyAlignment="1">
      <alignment vertical="top" shrinkToFit="1"/>
    </xf>
    <xf numFmtId="166" fontId="7" fillId="0" borderId="3" xfId="1" applyFont="1" applyBorder="1" applyAlignment="1">
      <alignment vertical="center"/>
    </xf>
    <xf numFmtId="167" fontId="7" fillId="0" borderId="3" xfId="1" applyNumberFormat="1" applyFont="1" applyBorder="1" applyAlignment="1">
      <alignment vertical="center"/>
    </xf>
    <xf numFmtId="166" fontId="22" fillId="0" borderId="8" xfId="1" applyFont="1" applyFill="1" applyBorder="1" applyAlignment="1">
      <alignment horizontal="left" vertical="top" shrinkToFit="1"/>
    </xf>
    <xf numFmtId="166" fontId="28" fillId="0" borderId="8" xfId="1" applyFont="1" applyFill="1" applyBorder="1" applyAlignment="1">
      <alignment horizontal="left" vertical="top" shrinkToFit="1"/>
    </xf>
    <xf numFmtId="1" fontId="7" fillId="0" borderId="3" xfId="1" applyNumberFormat="1" applyFont="1" applyBorder="1" applyAlignment="1">
      <alignment horizontal="center" vertical="center"/>
    </xf>
    <xf numFmtId="166" fontId="3" fillId="0" borderId="8" xfId="1" applyFont="1" applyFill="1" applyBorder="1" applyAlignment="1">
      <alignment horizontal="right" vertical="top" shrinkToFit="1"/>
    </xf>
    <xf numFmtId="168" fontId="16" fillId="2" borderId="8" xfId="0" applyNumberFormat="1" applyFont="1" applyFill="1" applyBorder="1" applyAlignment="1">
      <alignment horizontal="center" vertical="center" wrapText="1"/>
    </xf>
    <xf numFmtId="168" fontId="22" fillId="0" borderId="8" xfId="0" applyNumberFormat="1" applyFont="1" applyFill="1" applyBorder="1" applyAlignment="1">
      <alignment horizontal="center" vertical="center"/>
    </xf>
    <xf numFmtId="168" fontId="3" fillId="0" borderId="8" xfId="0" applyNumberFormat="1" applyFont="1" applyFill="1" applyBorder="1"/>
    <xf numFmtId="166" fontId="23" fillId="8" borderId="8" xfId="1" applyFont="1" applyFill="1" applyBorder="1" applyAlignment="1">
      <alignment horizontal="right" vertical="top" shrinkToFit="1"/>
    </xf>
    <xf numFmtId="168" fontId="7" fillId="0" borderId="0" xfId="0" applyNumberFormat="1" applyFont="1" applyAlignment="1">
      <alignment horizontal="left"/>
    </xf>
    <xf numFmtId="0" fontId="26" fillId="9" borderId="8" xfId="0" quotePrefix="1" applyFont="1" applyFill="1" applyBorder="1"/>
    <xf numFmtId="0" fontId="26" fillId="10" borderId="8" xfId="0" quotePrefix="1" applyFont="1" applyFill="1" applyBorder="1"/>
    <xf numFmtId="0" fontId="13" fillId="9" borderId="8" xfId="0" applyFont="1" applyFill="1" applyBorder="1"/>
    <xf numFmtId="0" fontId="22" fillId="9" borderId="8" xfId="0" applyFont="1" applyFill="1" applyBorder="1" applyAlignment="1">
      <alignment horizontal="left"/>
    </xf>
    <xf numFmtId="0" fontId="25" fillId="9" borderId="8" xfId="0" applyFont="1" applyFill="1" applyBorder="1" applyAlignment="1">
      <alignment horizontal="center"/>
    </xf>
    <xf numFmtId="166" fontId="13" fillId="9" borderId="8" xfId="1" applyFont="1" applyFill="1" applyBorder="1"/>
    <xf numFmtId="9" fontId="13" fillId="9" borderId="8" xfId="0" applyNumberFormat="1" applyFont="1" applyFill="1" applyBorder="1"/>
    <xf numFmtId="166" fontId="22" fillId="9" borderId="8" xfId="1" applyFont="1" applyFill="1" applyBorder="1" applyAlignment="1">
      <alignment horizontal="left" vertical="top" shrinkToFit="1"/>
    </xf>
    <xf numFmtId="0" fontId="13" fillId="11" borderId="8" xfId="0" applyFont="1" applyFill="1" applyBorder="1"/>
    <xf numFmtId="0" fontId="22" fillId="11" borderId="8" xfId="0" applyFont="1" applyFill="1" applyBorder="1" applyAlignment="1">
      <alignment horizontal="left"/>
    </xf>
    <xf numFmtId="0" fontId="25" fillId="11" borderId="8" xfId="0" applyFont="1" applyFill="1" applyBorder="1" applyAlignment="1">
      <alignment horizontal="center"/>
    </xf>
    <xf numFmtId="0" fontId="26" fillId="11" borderId="8" xfId="0" quotePrefix="1" applyFont="1" applyFill="1" applyBorder="1"/>
    <xf numFmtId="166" fontId="13" fillId="11" borderId="8" xfId="1" applyFont="1" applyFill="1" applyBorder="1"/>
    <xf numFmtId="9" fontId="13" fillId="11" borderId="8" xfId="0" applyNumberFormat="1" applyFont="1" applyFill="1" applyBorder="1"/>
    <xf numFmtId="166" fontId="23" fillId="11" borderId="8" xfId="1" applyFont="1" applyFill="1" applyBorder="1" applyAlignment="1">
      <alignment horizontal="right" vertical="top" shrinkToFit="1"/>
    </xf>
    <xf numFmtId="166" fontId="22" fillId="11" borderId="8" xfId="1" applyFont="1" applyFill="1" applyBorder="1" applyAlignment="1">
      <alignment horizontal="left" vertical="top" shrinkToFit="1"/>
    </xf>
    <xf numFmtId="0" fontId="3" fillId="11" borderId="8" xfId="0" applyFont="1" applyFill="1" applyBorder="1"/>
    <xf numFmtId="166" fontId="24" fillId="9" borderId="8" xfId="1" applyFont="1" applyFill="1" applyBorder="1" applyAlignment="1">
      <alignment vertical="top" shrinkToFit="1"/>
    </xf>
    <xf numFmtId="0" fontId="3" fillId="9" borderId="8" xfId="0" applyFont="1" applyFill="1" applyBorder="1"/>
    <xf numFmtId="0" fontId="13" fillId="10" borderId="8" xfId="0" applyFont="1" applyFill="1" applyBorder="1"/>
    <xf numFmtId="0" fontId="22" fillId="10" borderId="8" xfId="0" applyFont="1" applyFill="1" applyBorder="1" applyAlignment="1">
      <alignment horizontal="left"/>
    </xf>
    <xf numFmtId="0" fontId="25" fillId="10" borderId="8" xfId="0" applyFont="1" applyFill="1" applyBorder="1" applyAlignment="1">
      <alignment horizontal="center"/>
    </xf>
    <xf numFmtId="166" fontId="13" fillId="10" borderId="8" xfId="1" applyFont="1" applyFill="1" applyBorder="1"/>
    <xf numFmtId="9" fontId="13" fillId="10" borderId="8" xfId="0" applyNumberFormat="1" applyFont="1" applyFill="1" applyBorder="1"/>
    <xf numFmtId="166" fontId="24" fillId="10" borderId="8" xfId="1" applyFont="1" applyFill="1" applyBorder="1" applyAlignment="1">
      <alignment vertical="top" shrinkToFit="1"/>
    </xf>
    <xf numFmtId="166" fontId="22" fillId="10" borderId="8" xfId="1" applyFont="1" applyFill="1" applyBorder="1" applyAlignment="1">
      <alignment horizontal="left" vertical="top" shrinkToFit="1"/>
    </xf>
    <xf numFmtId="0" fontId="3" fillId="10" borderId="8" xfId="0" applyFont="1" applyFill="1" applyBorder="1"/>
    <xf numFmtId="168" fontId="13" fillId="0" borderId="0" xfId="0" applyNumberFormat="1" applyFont="1"/>
    <xf numFmtId="168" fontId="13" fillId="0" borderId="8" xfId="0" applyNumberFormat="1" applyFont="1" applyFill="1" applyBorder="1"/>
    <xf numFmtId="168" fontId="3" fillId="11" borderId="8" xfId="0" applyNumberFormat="1" applyFont="1" applyFill="1" applyBorder="1"/>
    <xf numFmtId="168" fontId="3" fillId="9" borderId="8" xfId="0" applyNumberFormat="1" applyFont="1" applyFill="1" applyBorder="1"/>
    <xf numFmtId="168" fontId="3" fillId="10" borderId="8" xfId="0" applyNumberFormat="1" applyFont="1" applyFill="1" applyBorder="1"/>
    <xf numFmtId="0" fontId="6" fillId="0" borderId="0" xfId="7" applyFont="1"/>
    <xf numFmtId="0" fontId="6" fillId="0" borderId="0" xfId="7" applyFont="1" applyAlignment="1">
      <alignment horizontal="left"/>
    </xf>
    <xf numFmtId="0" fontId="14" fillId="0" borderId="0" xfId="7" applyFont="1" applyAlignment="1">
      <alignment horizontal="left"/>
    </xf>
    <xf numFmtId="0" fontId="6" fillId="0" borderId="0" xfId="7" applyFont="1" applyAlignment="1">
      <alignment horizontal="right"/>
    </xf>
    <xf numFmtId="0" fontId="7" fillId="0" borderId="0" xfId="7" applyFont="1" applyAlignment="1">
      <alignment horizontal="left"/>
    </xf>
    <xf numFmtId="168" fontId="7" fillId="0" borderId="0" xfId="7" applyNumberFormat="1" applyFont="1" applyAlignment="1">
      <alignment horizontal="left"/>
    </xf>
    <xf numFmtId="0" fontId="10" fillId="0" borderId="0" xfId="7" applyFont="1"/>
    <xf numFmtId="2" fontId="10" fillId="0" borderId="0" xfId="7" applyNumberFormat="1" applyFont="1" applyAlignment="1">
      <alignment horizontal="right"/>
    </xf>
    <xf numFmtId="49" fontId="10" fillId="0" borderId="0" xfId="7" applyNumberFormat="1" applyFont="1" applyAlignment="1">
      <alignment horizontal="left"/>
    </xf>
    <xf numFmtId="49" fontId="11" fillId="0" borderId="0" xfId="7" applyNumberFormat="1" applyFont="1"/>
    <xf numFmtId="0" fontId="11" fillId="0" borderId="0" xfId="7" applyFont="1"/>
    <xf numFmtId="0" fontId="8" fillId="0" borderId="4" xfId="7" applyFont="1" applyBorder="1" applyAlignment="1">
      <alignment horizontal="center" vertical="center"/>
    </xf>
    <xf numFmtId="0" fontId="8" fillId="0" borderId="5" xfId="7" applyFont="1" applyBorder="1" applyAlignment="1">
      <alignment horizontal="center" vertical="center"/>
    </xf>
    <xf numFmtId="0" fontId="8" fillId="0" borderId="6" xfId="7" applyFont="1" applyBorder="1" applyAlignment="1">
      <alignment horizontal="center" vertical="center"/>
    </xf>
    <xf numFmtId="0" fontId="4" fillId="0" borderId="0" xfId="7" applyFont="1" applyAlignment="1"/>
    <xf numFmtId="0" fontId="4" fillId="0" borderId="0" xfId="7" applyFont="1"/>
    <xf numFmtId="0" fontId="6" fillId="0" borderId="1" xfId="7" applyFont="1" applyBorder="1"/>
    <xf numFmtId="0" fontId="6" fillId="0" borderId="3" xfId="7" applyFont="1" applyBorder="1"/>
    <xf numFmtId="0" fontId="6" fillId="0" borderId="2" xfId="7" applyFont="1" applyBorder="1"/>
    <xf numFmtId="49" fontId="7" fillId="0" borderId="3" xfId="7" applyNumberFormat="1" applyFont="1" applyBorder="1" applyAlignment="1">
      <alignment vertical="center"/>
    </xf>
    <xf numFmtId="165" fontId="4" fillId="0" borderId="3" xfId="7" applyNumberFormat="1" applyFont="1" applyBorder="1" applyAlignment="1">
      <alignment vertical="center"/>
    </xf>
    <xf numFmtId="49" fontId="7" fillId="0" borderId="1" xfId="7" applyNumberFormat="1" applyFont="1" applyBorder="1" applyAlignment="1">
      <alignment vertical="center"/>
    </xf>
    <xf numFmtId="165" fontId="4" fillId="0" borderId="2" xfId="7" applyNumberFormat="1" applyFont="1" applyBorder="1" applyAlignment="1">
      <alignment vertical="center"/>
    </xf>
    <xf numFmtId="49" fontId="7" fillId="0" borderId="1" xfId="7" applyNumberFormat="1" applyFont="1" applyBorder="1"/>
    <xf numFmtId="49" fontId="7" fillId="0" borderId="3" xfId="7" applyNumberFormat="1" applyFont="1" applyBorder="1"/>
    <xf numFmtId="165" fontId="4" fillId="0" borderId="2" xfId="7" applyNumberFormat="1" applyFont="1" applyBorder="1"/>
    <xf numFmtId="49" fontId="7" fillId="0" borderId="0" xfId="7" applyNumberFormat="1" applyFont="1" applyBorder="1" applyAlignment="1">
      <alignment horizontal="right"/>
    </xf>
    <xf numFmtId="49" fontId="7" fillId="0" borderId="0" xfId="7" applyNumberFormat="1" applyFont="1" applyBorder="1" applyAlignment="1">
      <alignment horizontal="left"/>
    </xf>
    <xf numFmtId="49" fontId="8" fillId="0" borderId="1" xfId="7" applyNumberFormat="1" applyFont="1" applyBorder="1"/>
    <xf numFmtId="49" fontId="8" fillId="0" borderId="3" xfId="7" applyNumberFormat="1" applyFont="1" applyBorder="1"/>
    <xf numFmtId="165" fontId="12" fillId="0" borderId="2" xfId="7" applyNumberFormat="1" applyFont="1" applyBorder="1"/>
    <xf numFmtId="165" fontId="9" fillId="0" borderId="2" xfId="7" applyNumberFormat="1" applyFont="1" applyBorder="1"/>
    <xf numFmtId="165" fontId="12" fillId="0" borderId="7" xfId="7" applyNumberFormat="1" applyFont="1" applyBorder="1"/>
    <xf numFmtId="0" fontId="8" fillId="0" borderId="0" xfId="7" applyFont="1"/>
    <xf numFmtId="0" fontId="7" fillId="0" borderId="0" xfId="7" applyFont="1" applyAlignment="1">
      <alignment horizontal="right"/>
    </xf>
    <xf numFmtId="0" fontId="7" fillId="0" borderId="0" xfId="7" applyFont="1"/>
    <xf numFmtId="0" fontId="5" fillId="0" borderId="0" xfId="7" applyFont="1" applyAlignment="1">
      <alignment horizontal="right"/>
    </xf>
    <xf numFmtId="0" fontId="5" fillId="0" borderId="0" xfId="7" applyFont="1" applyAlignment="1">
      <alignment horizontal="left"/>
    </xf>
    <xf numFmtId="0" fontId="5" fillId="0" borderId="0" xfId="7" applyFont="1"/>
    <xf numFmtId="0" fontId="3" fillId="0" borderId="0" xfId="7"/>
    <xf numFmtId="0" fontId="3" fillId="0" borderId="0" xfId="7" applyAlignment="1">
      <alignment horizontal="right"/>
    </xf>
    <xf numFmtId="0" fontId="3" fillId="0" borderId="0" xfId="7" applyAlignment="1">
      <alignment horizontal="left"/>
    </xf>
    <xf numFmtId="166" fontId="23" fillId="8" borderId="8" xfId="1" applyFont="1" applyFill="1" applyBorder="1" applyAlignment="1">
      <alignment horizontal="left" vertical="top" shrinkToFit="1"/>
    </xf>
    <xf numFmtId="14" fontId="7" fillId="0" borderId="0" xfId="7" applyNumberFormat="1" applyFont="1" applyAlignment="1">
      <alignment horizontal="left"/>
    </xf>
    <xf numFmtId="49" fontId="7" fillId="0" borderId="0" xfId="7" applyNumberFormat="1" applyFont="1" applyAlignment="1">
      <alignment horizontal="left"/>
    </xf>
    <xf numFmtId="49" fontId="7" fillId="0" borderId="2" xfId="7" applyNumberFormat="1" applyFont="1" applyBorder="1"/>
    <xf numFmtId="49" fontId="7" fillId="0" borderId="16" xfId="7" applyNumberFormat="1" applyFont="1" applyBorder="1"/>
    <xf numFmtId="49" fontId="7" fillId="0" borderId="17" xfId="7" applyNumberFormat="1" applyFont="1" applyBorder="1" applyAlignment="1">
      <alignment horizontal="right"/>
    </xf>
    <xf numFmtId="49" fontId="7" fillId="0" borderId="17" xfId="7" applyNumberFormat="1" applyFont="1" applyBorder="1" applyAlignment="1">
      <alignment horizontal="left"/>
    </xf>
    <xf numFmtId="49" fontId="7" fillId="0" borderId="18" xfId="7" applyNumberFormat="1" applyFont="1" applyBorder="1"/>
    <xf numFmtId="49" fontId="7" fillId="0" borderId="2" xfId="0" applyNumberFormat="1" applyFont="1" applyBorder="1"/>
    <xf numFmtId="49" fontId="7" fillId="0" borderId="16" xfId="0" applyNumberFormat="1" applyFont="1" applyBorder="1"/>
    <xf numFmtId="49" fontId="7" fillId="0" borderId="17" xfId="0" applyNumberFormat="1" applyFont="1" applyBorder="1" applyAlignment="1">
      <alignment horizontal="right"/>
    </xf>
    <xf numFmtId="49" fontId="7" fillId="0" borderId="17" xfId="0" applyNumberFormat="1" applyFont="1" applyBorder="1" applyAlignment="1">
      <alignment horizontal="left"/>
    </xf>
    <xf numFmtId="49" fontId="7" fillId="0" borderId="18" xfId="0" applyNumberFormat="1" applyFont="1" applyBorder="1"/>
    <xf numFmtId="0" fontId="7" fillId="0" borderId="13" xfId="7" applyFont="1" applyBorder="1" applyAlignment="1"/>
    <xf numFmtId="0" fontId="7" fillId="0" borderId="14" xfId="7" applyFont="1" applyBorder="1" applyAlignment="1"/>
    <xf numFmtId="0" fontId="7" fillId="0" borderId="15" xfId="7" applyFont="1" applyBorder="1" applyAlignment="1"/>
    <xf numFmtId="49" fontId="7" fillId="0" borderId="1" xfId="7" applyNumberFormat="1" applyFont="1" applyBorder="1" applyAlignment="1">
      <alignment vertical="center" wrapText="1"/>
    </xf>
    <xf numFmtId="49" fontId="7" fillId="0" borderId="0" xfId="7" applyNumberFormat="1" applyFont="1" applyBorder="1" applyAlignment="1">
      <alignment vertical="center" wrapText="1"/>
    </xf>
    <xf numFmtId="49" fontId="7" fillId="0" borderId="2" xfId="7" applyNumberFormat="1" applyFont="1" applyBorder="1" applyAlignment="1">
      <alignment vertical="center" wrapText="1"/>
    </xf>
    <xf numFmtId="0" fontId="32" fillId="0" borderId="1" xfId="5" applyFont="1" applyBorder="1" applyAlignment="1"/>
    <xf numFmtId="0" fontId="32" fillId="0" borderId="0" xfId="5" applyFont="1" applyBorder="1" applyAlignment="1"/>
    <xf numFmtId="0" fontId="32" fillId="0" borderId="2" xfId="5" applyFont="1" applyBorder="1" applyAlignment="1"/>
    <xf numFmtId="49" fontId="18" fillId="0" borderId="1" xfId="7" applyNumberFormat="1" applyFont="1" applyBorder="1"/>
    <xf numFmtId="49" fontId="18" fillId="0" borderId="0" xfId="7" applyNumberFormat="1" applyFont="1" applyBorder="1" applyAlignment="1">
      <alignment horizontal="right"/>
    </xf>
    <xf numFmtId="49" fontId="18" fillId="0" borderId="0" xfId="7" applyNumberFormat="1" applyFont="1" applyBorder="1" applyAlignment="1">
      <alignment horizontal="left"/>
    </xf>
    <xf numFmtId="49" fontId="18" fillId="0" borderId="2" xfId="7" applyNumberFormat="1" applyFont="1" applyBorder="1"/>
    <xf numFmtId="0" fontId="7" fillId="0" borderId="13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49" fontId="7" fillId="0" borderId="1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18" fillId="0" borderId="1" xfId="0" applyNumberFormat="1" applyFont="1" applyBorder="1"/>
    <xf numFmtId="49" fontId="18" fillId="0" borderId="0" xfId="0" applyNumberFormat="1" applyFont="1" applyBorder="1" applyAlignment="1">
      <alignment horizontal="right"/>
    </xf>
    <xf numFmtId="49" fontId="18" fillId="0" borderId="0" xfId="0" applyNumberFormat="1" applyFont="1" applyBorder="1" applyAlignment="1">
      <alignment horizontal="left"/>
    </xf>
    <xf numFmtId="49" fontId="18" fillId="0" borderId="2" xfId="0" applyNumberFormat="1" applyFont="1" applyBorder="1"/>
    <xf numFmtId="166" fontId="13" fillId="8" borderId="8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7" applyFont="1" applyBorder="1" applyAlignment="1">
      <alignment horizontal="center"/>
    </xf>
    <xf numFmtId="0" fontId="8" fillId="0" borderId="9" xfId="7" applyFont="1" applyBorder="1" applyAlignment="1">
      <alignment horizontal="center"/>
    </xf>
    <xf numFmtId="0" fontId="31" fillId="0" borderId="1" xfId="5" applyFont="1" applyBorder="1" applyAlignment="1">
      <alignment horizontal="center"/>
    </xf>
    <xf numFmtId="0" fontId="31" fillId="0" borderId="0" xfId="5" applyFont="1" applyBorder="1" applyAlignment="1">
      <alignment horizontal="center"/>
    </xf>
    <xf numFmtId="0" fontId="31" fillId="0" borderId="2" xfId="5" applyFont="1" applyBorder="1" applyAlignment="1">
      <alignment horizontal="center"/>
    </xf>
    <xf numFmtId="0" fontId="12" fillId="0" borderId="4" xfId="7" applyFont="1" applyBorder="1" applyAlignment="1">
      <alignment horizontal="center"/>
    </xf>
    <xf numFmtId="0" fontId="12" fillId="0" borderId="9" xfId="7" applyFont="1" applyBorder="1" applyAlignment="1">
      <alignment horizontal="center"/>
    </xf>
    <xf numFmtId="0" fontId="12" fillId="0" borderId="10" xfId="7" applyFont="1" applyBorder="1" applyAlignment="1">
      <alignment horizontal="center"/>
    </xf>
  </cellXfs>
  <cellStyles count="8">
    <cellStyle name="Milliers" xfId="1" builtinId="3"/>
    <cellStyle name="Milliers 2" xfId="4"/>
    <cellStyle name="Milliers 2 2" xfId="6"/>
    <cellStyle name="Normal" xfId="0" builtinId="0"/>
    <cellStyle name="Normal 2" xfId="2"/>
    <cellStyle name="Normal 3" xfId="3"/>
    <cellStyle name="Normal 3 2" xfId="5"/>
    <cellStyle name="Normal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5937250" y="1581150"/>
          <a:ext cx="2584450" cy="8699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5959475" y="1584325"/>
          <a:ext cx="2530582" cy="831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D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E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F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0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1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2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3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4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5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6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6261100" y="1581150"/>
          <a:ext cx="2603500" cy="8699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283325" y="1584325"/>
          <a:ext cx="2549632" cy="831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7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8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9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A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B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C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D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E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F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20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21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22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23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24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25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26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27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>
          <a:spLocks noChangeArrowheads="1"/>
        </xdr:cNvSpPr>
      </xdr:nvSpPr>
      <xdr:spPr bwMode="auto">
        <a:xfrm>
          <a:off x="4743450" y="1295400"/>
          <a:ext cx="1352550" cy="7048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28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4765675" y="1298575"/>
          <a:ext cx="1327257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29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2A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7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8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9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A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B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171450</xdr:rowOff>
    </xdr:from>
    <xdr:to>
      <xdr:col>7</xdr:col>
      <xdr:colOff>1638300</xdr:colOff>
      <xdr:row>12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5991225" y="1609725"/>
          <a:ext cx="2552700" cy="8858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193675</xdr:colOff>
      <xdr:row>7</xdr:row>
      <xdr:rowOff>174625</xdr:rowOff>
    </xdr:from>
    <xdr:to>
      <xdr:col>7</xdr:col>
      <xdr:colOff>1606657</xdr:colOff>
      <xdr:row>12</xdr:row>
      <xdr:rowOff>22225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C00-000003000000}"/>
            </a:ext>
            <a:ext uri="{147F2762-F138-4A5C-976F-8EAC2B608ADB}">
              <a16:predDERef xmlns:a16="http://schemas.microsoft.com/office/drawing/2014/main" pred="{3A46AF11-54D5-4255-B211-A91C1789BFBC}"/>
            </a:ext>
          </a:extLst>
        </xdr:cNvPr>
        <xdr:cNvSpPr txBox="1">
          <a:spLocks noChangeArrowheads="1"/>
        </xdr:cNvSpPr>
      </xdr:nvSpPr>
      <xdr:spPr bwMode="auto">
        <a:xfrm>
          <a:off x="6013450" y="1612900"/>
          <a:ext cx="2498832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NEW RIDAX OF SECURITY</a:t>
          </a:r>
        </a:p>
        <a:p>
          <a:pPr algn="ctr"/>
          <a:r>
            <a:rPr lang="fr-BE" sz="1000" b="0">
              <a:latin typeface="Times New Roman" pitchFamily="18" charset="0"/>
              <a:ea typeface="+mn-ea"/>
              <a:cs typeface="Times New Roman" pitchFamily="18" charset="0"/>
            </a:rPr>
            <a:t>332 BOULEVARD BRAHIM ROUDANI 5 EME ETAGE N 21 MAARIF CASABLANCA</a:t>
          </a:r>
        </a:p>
        <a:p>
          <a:pPr algn="ctr"/>
          <a:r>
            <a:rPr lang="fr-BE" sz="1100" b="1">
              <a:latin typeface="Times New Roman" pitchFamily="18" charset="0"/>
              <a:ea typeface="+mn-ea"/>
              <a:cs typeface="Times New Roman" pitchFamily="18" charset="0"/>
            </a:rPr>
            <a:t>ICE : 002526170000027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RS%20SECURITY_Facturation%20Esp&#232;ce%20BATIFLY%20NEGOCE%202024_V1%20DONE%20%20(2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s"/>
      <sheetName val="E. Matériel"/>
      <sheetName val="E.Uniforme"/>
      <sheetName val="Recap"/>
      <sheetName val="235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</sheetNames>
    <sheetDataSet>
      <sheetData sheetId="0"/>
      <sheetData sheetId="1">
        <row r="4">
          <cell r="I4">
            <v>23</v>
          </cell>
        </row>
        <row r="5">
          <cell r="I5">
            <v>340</v>
          </cell>
        </row>
        <row r="6">
          <cell r="I6">
            <v>64</v>
          </cell>
        </row>
        <row r="7">
          <cell r="I7">
            <v>76</v>
          </cell>
        </row>
        <row r="8">
          <cell r="I8">
            <v>64</v>
          </cell>
        </row>
        <row r="9">
          <cell r="I9">
            <v>260</v>
          </cell>
        </row>
        <row r="10">
          <cell r="I10">
            <v>56</v>
          </cell>
        </row>
        <row r="11">
          <cell r="I11">
            <v>55</v>
          </cell>
        </row>
        <row r="12">
          <cell r="I12">
            <v>95</v>
          </cell>
        </row>
        <row r="13">
          <cell r="I13">
            <v>35</v>
          </cell>
        </row>
        <row r="14">
          <cell r="I14">
            <v>12</v>
          </cell>
        </row>
        <row r="15">
          <cell r="I15">
            <v>8</v>
          </cell>
        </row>
        <row r="16">
          <cell r="I16">
            <v>14</v>
          </cell>
        </row>
        <row r="17">
          <cell r="I17">
            <v>2</v>
          </cell>
        </row>
        <row r="18">
          <cell r="I18">
            <v>11</v>
          </cell>
        </row>
        <row r="19">
          <cell r="I19">
            <v>24</v>
          </cell>
        </row>
        <row r="21">
          <cell r="I21">
            <v>60</v>
          </cell>
        </row>
        <row r="22">
          <cell r="I22">
            <v>24</v>
          </cell>
        </row>
        <row r="23">
          <cell r="I23">
            <v>27</v>
          </cell>
        </row>
        <row r="24">
          <cell r="I24">
            <v>8</v>
          </cell>
        </row>
      </sheetData>
      <sheetData sheetId="2">
        <row r="2">
          <cell r="I2">
            <v>80</v>
          </cell>
        </row>
        <row r="3">
          <cell r="I3">
            <v>80</v>
          </cell>
        </row>
        <row r="5">
          <cell r="I5">
            <v>110</v>
          </cell>
        </row>
        <row r="6">
          <cell r="I6">
            <v>270</v>
          </cell>
        </row>
        <row r="7">
          <cell r="I7">
            <v>270</v>
          </cell>
        </row>
        <row r="8">
          <cell r="I8">
            <v>240</v>
          </cell>
        </row>
        <row r="9">
          <cell r="I9">
            <v>240</v>
          </cell>
        </row>
        <row r="11">
          <cell r="I11">
            <v>275</v>
          </cell>
        </row>
        <row r="12">
          <cell r="I12">
            <v>25</v>
          </cell>
        </row>
        <row r="13">
          <cell r="I13">
            <v>25</v>
          </cell>
        </row>
        <row r="14">
          <cell r="I14">
            <v>600</v>
          </cell>
        </row>
        <row r="15">
          <cell r="I15">
            <v>25</v>
          </cell>
        </row>
        <row r="16">
          <cell r="I16">
            <v>370</v>
          </cell>
        </row>
        <row r="17">
          <cell r="I17">
            <v>55</v>
          </cell>
        </row>
        <row r="19">
          <cell r="I19">
            <v>160</v>
          </cell>
        </row>
      </sheetData>
      <sheetData sheetId="3">
        <row r="7">
          <cell r="M7">
            <v>2666.666666666667</v>
          </cell>
        </row>
        <row r="8">
          <cell r="M8">
            <v>3416.666666666667</v>
          </cell>
        </row>
        <row r="9">
          <cell r="M9">
            <v>3666.666666666667</v>
          </cell>
        </row>
        <row r="10">
          <cell r="M10">
            <v>3583.3333333333335</v>
          </cell>
        </row>
        <row r="11">
          <cell r="M11">
            <v>1750</v>
          </cell>
        </row>
        <row r="12">
          <cell r="M12">
            <v>3583.3333333333335</v>
          </cell>
        </row>
        <row r="13">
          <cell r="M13">
            <v>2083.3333333333335</v>
          </cell>
        </row>
        <row r="15">
          <cell r="M15">
            <v>3333.3333333333335</v>
          </cell>
        </row>
        <row r="16">
          <cell r="E16" t="str">
            <v>30/10/2024</v>
          </cell>
          <cell r="M16">
            <v>3750</v>
          </cell>
        </row>
        <row r="17">
          <cell r="E17" t="str">
            <v>31/10/2024</v>
          </cell>
          <cell r="M17">
            <v>4041.666666666667</v>
          </cell>
        </row>
        <row r="18">
          <cell r="M18">
            <v>3583.3333333333335</v>
          </cell>
        </row>
        <row r="19">
          <cell r="M19">
            <v>3750</v>
          </cell>
        </row>
        <row r="20">
          <cell r="M20">
            <v>3250</v>
          </cell>
        </row>
        <row r="21">
          <cell r="M21">
            <v>4041.666666666667</v>
          </cell>
        </row>
        <row r="22">
          <cell r="M22">
            <v>3750</v>
          </cell>
        </row>
        <row r="23">
          <cell r="M23">
            <v>1375</v>
          </cell>
        </row>
        <row r="24">
          <cell r="M24">
            <v>2916.666666666667</v>
          </cell>
        </row>
        <row r="25">
          <cell r="M25">
            <v>3333.3333333333335</v>
          </cell>
        </row>
        <row r="26">
          <cell r="M26">
            <v>4166.666666666667</v>
          </cell>
        </row>
        <row r="27">
          <cell r="M27">
            <v>3750</v>
          </cell>
        </row>
        <row r="28">
          <cell r="M28">
            <v>4166.666666666667</v>
          </cell>
        </row>
        <row r="29">
          <cell r="M29">
            <v>250</v>
          </cell>
        </row>
        <row r="30">
          <cell r="M30">
            <v>1666.6666666666667</v>
          </cell>
        </row>
        <row r="31">
          <cell r="M31">
            <v>1666.6666666666667</v>
          </cell>
        </row>
        <row r="32">
          <cell r="M32">
            <v>3333.3333333333335</v>
          </cell>
        </row>
        <row r="33">
          <cell r="M33">
            <v>4166.666666666667</v>
          </cell>
        </row>
        <row r="34">
          <cell r="M34">
            <v>3750</v>
          </cell>
        </row>
        <row r="35">
          <cell r="M35">
            <v>3750</v>
          </cell>
        </row>
        <row r="36">
          <cell r="M36">
            <v>3333.3333333333335</v>
          </cell>
        </row>
        <row r="37">
          <cell r="M37">
            <v>4166.666666666667</v>
          </cell>
        </row>
        <row r="38">
          <cell r="M38">
            <v>3583.3333333333335</v>
          </cell>
        </row>
        <row r="39">
          <cell r="M39">
            <v>3666.666666666667</v>
          </cell>
        </row>
        <row r="40">
          <cell r="M40">
            <v>3750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25"/>
  <sheetViews>
    <sheetView workbookViewId="0">
      <pane xSplit="4" ySplit="1" topLeftCell="E2" activePane="bottomRight" state="frozen"/>
      <selection activeCell="C18" sqref="C18"/>
      <selection pane="topRight" activeCell="C18" sqref="C18"/>
      <selection pane="bottomLeft" activeCell="C18" sqref="C18"/>
      <selection pane="bottomRight" activeCell="K6" sqref="K6"/>
    </sheetView>
  </sheetViews>
  <sheetFormatPr baseColWidth="10" defaultColWidth="10.85546875" defaultRowHeight="14.25" x14ac:dyDescent="0.2"/>
  <cols>
    <col min="1" max="1" width="3.5703125" style="76" customWidth="1"/>
    <col min="2" max="2" width="6.42578125" style="76" bestFit="1" customWidth="1"/>
    <col min="3" max="3" width="33.7109375" style="76" bestFit="1" customWidth="1"/>
    <col min="4" max="5" width="10.5703125" style="76" bestFit="1" customWidth="1"/>
    <col min="6" max="6" width="10.7109375" style="76" bestFit="1" customWidth="1"/>
    <col min="7" max="7" width="13.5703125" style="76" bestFit="1" customWidth="1"/>
    <col min="8" max="8" width="13.5703125" style="76" customWidth="1"/>
    <col min="9" max="9" width="11" style="76" bestFit="1" customWidth="1"/>
    <col min="10" max="10" width="11.140625" style="76" bestFit="1" customWidth="1"/>
    <col min="11" max="11" width="14.140625" style="76" bestFit="1" customWidth="1"/>
    <col min="12" max="16384" width="10.85546875" style="76"/>
  </cols>
  <sheetData>
    <row r="1" spans="2:9" ht="15" x14ac:dyDescent="0.2">
      <c r="B1" s="75" t="s">
        <v>61</v>
      </c>
      <c r="C1" s="75" t="s">
        <v>62</v>
      </c>
      <c r="D1" s="75" t="s">
        <v>63</v>
      </c>
      <c r="E1" s="75" t="s">
        <v>64</v>
      </c>
      <c r="F1" s="75" t="s">
        <v>65</v>
      </c>
      <c r="G1" s="75" t="s">
        <v>66</v>
      </c>
      <c r="H1" s="75" t="s">
        <v>67</v>
      </c>
      <c r="I1" s="75" t="s">
        <v>68</v>
      </c>
    </row>
    <row r="2" spans="2:9" x14ac:dyDescent="0.2">
      <c r="B2" s="77" t="s">
        <v>69</v>
      </c>
      <c r="C2" s="78" t="s">
        <v>70</v>
      </c>
      <c r="D2" s="79">
        <v>64</v>
      </c>
      <c r="E2" s="80">
        <v>10</v>
      </c>
      <c r="F2" s="79">
        <f>D2-E2</f>
        <v>54</v>
      </c>
      <c r="G2" s="81">
        <v>200000</v>
      </c>
      <c r="H2" s="81">
        <f>G2/2</f>
        <v>100000</v>
      </c>
      <c r="I2" s="78">
        <v>26</v>
      </c>
    </row>
    <row r="3" spans="2:9" x14ac:dyDescent="0.2">
      <c r="B3" s="77" t="s">
        <v>71</v>
      </c>
      <c r="C3" s="78" t="s">
        <v>72</v>
      </c>
      <c r="D3" s="79">
        <v>19</v>
      </c>
      <c r="E3" s="80">
        <v>1</v>
      </c>
      <c r="F3" s="79">
        <f t="shared" ref="F3:F24" si="0">D3-E3</f>
        <v>18</v>
      </c>
      <c r="G3" s="81">
        <v>120000</v>
      </c>
      <c r="H3" s="81">
        <f t="shared" ref="H3:H24" si="1">G3/2</f>
        <v>60000</v>
      </c>
      <c r="I3" s="78">
        <f>23*5</f>
        <v>115</v>
      </c>
    </row>
    <row r="4" spans="2:9" x14ac:dyDescent="0.2">
      <c r="B4" s="77" t="s">
        <v>71</v>
      </c>
      <c r="C4" s="78" t="s">
        <v>73</v>
      </c>
      <c r="D4" s="79">
        <v>64</v>
      </c>
      <c r="E4" s="80">
        <v>6</v>
      </c>
      <c r="F4" s="79">
        <f t="shared" si="0"/>
        <v>58</v>
      </c>
      <c r="G4" s="81">
        <v>130000</v>
      </c>
      <c r="H4" s="81">
        <f t="shared" si="1"/>
        <v>65000</v>
      </c>
      <c r="I4" s="78">
        <v>23</v>
      </c>
    </row>
    <row r="5" spans="2:9" x14ac:dyDescent="0.2">
      <c r="B5" s="77" t="s">
        <v>74</v>
      </c>
      <c r="C5" s="78" t="s">
        <v>28</v>
      </c>
      <c r="D5" s="79">
        <v>29</v>
      </c>
      <c r="E5" s="80"/>
      <c r="F5" s="79">
        <f t="shared" si="0"/>
        <v>29</v>
      </c>
      <c r="G5" s="81">
        <v>265000</v>
      </c>
      <c r="H5" s="81">
        <f t="shared" si="1"/>
        <v>132500</v>
      </c>
      <c r="I5" s="78">
        <v>340</v>
      </c>
    </row>
    <row r="6" spans="2:9" x14ac:dyDescent="0.2">
      <c r="B6" s="77" t="s">
        <v>75</v>
      </c>
      <c r="C6" s="78" t="s">
        <v>76</v>
      </c>
      <c r="D6" s="79">
        <v>27</v>
      </c>
      <c r="E6" s="80"/>
      <c r="F6" s="79">
        <f t="shared" si="0"/>
        <v>27</v>
      </c>
      <c r="G6" s="81">
        <v>150000</v>
      </c>
      <c r="H6" s="81">
        <f t="shared" si="1"/>
        <v>75000</v>
      </c>
      <c r="I6" s="78">
        <v>64</v>
      </c>
    </row>
    <row r="7" spans="2:9" x14ac:dyDescent="0.2">
      <c r="B7" s="77" t="s">
        <v>77</v>
      </c>
      <c r="C7" s="78" t="s">
        <v>78</v>
      </c>
      <c r="D7" s="79">
        <v>34</v>
      </c>
      <c r="E7" s="80">
        <v>7</v>
      </c>
      <c r="F7" s="79">
        <f t="shared" si="0"/>
        <v>27</v>
      </c>
      <c r="G7" s="81">
        <v>150000</v>
      </c>
      <c r="H7" s="81">
        <f t="shared" si="1"/>
        <v>75000</v>
      </c>
      <c r="I7" s="78">
        <v>76</v>
      </c>
    </row>
    <row r="8" spans="2:9" x14ac:dyDescent="0.2">
      <c r="B8" s="77" t="s">
        <v>75</v>
      </c>
      <c r="C8" s="78" t="s">
        <v>79</v>
      </c>
      <c r="D8" s="79">
        <v>13</v>
      </c>
      <c r="E8" s="80">
        <v>6</v>
      </c>
      <c r="F8" s="79">
        <f t="shared" si="0"/>
        <v>7</v>
      </c>
      <c r="G8" s="81">
        <v>90000</v>
      </c>
      <c r="H8" s="81">
        <f t="shared" si="1"/>
        <v>45000</v>
      </c>
      <c r="I8" s="78">
        <v>64</v>
      </c>
    </row>
    <row r="9" spans="2:9" x14ac:dyDescent="0.2">
      <c r="B9" s="77" t="s">
        <v>80</v>
      </c>
      <c r="C9" s="78" t="s">
        <v>81</v>
      </c>
      <c r="D9" s="79">
        <v>4</v>
      </c>
      <c r="E9" s="80"/>
      <c r="F9" s="79">
        <f t="shared" si="0"/>
        <v>4</v>
      </c>
      <c r="G9" s="81">
        <v>120000</v>
      </c>
      <c r="H9" s="81">
        <f t="shared" si="1"/>
        <v>60000</v>
      </c>
      <c r="I9" s="78">
        <v>260</v>
      </c>
    </row>
    <row r="10" spans="2:9" x14ac:dyDescent="0.2">
      <c r="B10" s="77" t="s">
        <v>82</v>
      </c>
      <c r="C10" s="78" t="s">
        <v>26</v>
      </c>
      <c r="D10" s="79">
        <v>71</v>
      </c>
      <c r="E10" s="80">
        <v>18</v>
      </c>
      <c r="F10" s="79">
        <f t="shared" si="0"/>
        <v>53</v>
      </c>
      <c r="G10" s="81">
        <v>200000</v>
      </c>
      <c r="H10" s="81">
        <f t="shared" si="1"/>
        <v>100000</v>
      </c>
      <c r="I10" s="78">
        <v>56</v>
      </c>
    </row>
    <row r="11" spans="2:9" x14ac:dyDescent="0.2">
      <c r="B11" s="77" t="s">
        <v>83</v>
      </c>
      <c r="C11" s="78" t="s">
        <v>84</v>
      </c>
      <c r="D11" s="79">
        <v>74</v>
      </c>
      <c r="E11" s="80">
        <v>11</v>
      </c>
      <c r="F11" s="79">
        <f t="shared" si="0"/>
        <v>63</v>
      </c>
      <c r="G11" s="81">
        <v>120000</v>
      </c>
      <c r="H11" s="81">
        <f t="shared" si="1"/>
        <v>60000</v>
      </c>
      <c r="I11" s="78">
        <v>55</v>
      </c>
    </row>
    <row r="12" spans="2:9" x14ac:dyDescent="0.2">
      <c r="B12" s="77" t="s">
        <v>85</v>
      </c>
      <c r="C12" s="78" t="s">
        <v>29</v>
      </c>
      <c r="D12" s="79">
        <v>31</v>
      </c>
      <c r="E12" s="80">
        <v>1</v>
      </c>
      <c r="F12" s="79">
        <f t="shared" si="0"/>
        <v>30</v>
      </c>
      <c r="G12" s="81">
        <v>130000</v>
      </c>
      <c r="H12" s="81">
        <f t="shared" si="1"/>
        <v>65000</v>
      </c>
      <c r="I12" s="78">
        <v>95</v>
      </c>
    </row>
    <row r="13" spans="2:9" x14ac:dyDescent="0.2">
      <c r="B13" s="77" t="s">
        <v>86</v>
      </c>
      <c r="C13" s="78" t="s">
        <v>34</v>
      </c>
      <c r="D13" s="79">
        <v>56</v>
      </c>
      <c r="E13" s="80">
        <v>3</v>
      </c>
      <c r="F13" s="79">
        <f t="shared" si="0"/>
        <v>53</v>
      </c>
      <c r="G13" s="81">
        <v>100000</v>
      </c>
      <c r="H13" s="81">
        <f t="shared" si="1"/>
        <v>50000</v>
      </c>
      <c r="I13" s="78">
        <v>35</v>
      </c>
    </row>
    <row r="14" spans="2:9" x14ac:dyDescent="0.2">
      <c r="B14" s="77" t="s">
        <v>87</v>
      </c>
      <c r="C14" s="78" t="s">
        <v>88</v>
      </c>
      <c r="D14" s="78"/>
      <c r="E14" s="80">
        <v>16</v>
      </c>
      <c r="F14" s="79">
        <f t="shared" si="0"/>
        <v>-16</v>
      </c>
      <c r="G14" s="81">
        <v>30000</v>
      </c>
      <c r="H14" s="81">
        <f t="shared" si="1"/>
        <v>15000</v>
      </c>
      <c r="I14" s="78">
        <v>12</v>
      </c>
    </row>
    <row r="15" spans="2:9" x14ac:dyDescent="0.2">
      <c r="B15" s="77" t="s">
        <v>89</v>
      </c>
      <c r="C15" s="78" t="s">
        <v>90</v>
      </c>
      <c r="D15" s="78"/>
      <c r="E15" s="80">
        <v>17</v>
      </c>
      <c r="F15" s="79">
        <f t="shared" si="0"/>
        <v>-17</v>
      </c>
      <c r="G15" s="81">
        <v>40000</v>
      </c>
      <c r="H15" s="81">
        <f t="shared" si="1"/>
        <v>20000</v>
      </c>
      <c r="I15" s="78">
        <v>8</v>
      </c>
    </row>
    <row r="16" spans="2:9" x14ac:dyDescent="0.2">
      <c r="B16" s="77" t="s">
        <v>91</v>
      </c>
      <c r="C16" s="78" t="s">
        <v>92</v>
      </c>
      <c r="D16" s="78"/>
      <c r="E16" s="80">
        <v>1</v>
      </c>
      <c r="F16" s="79">
        <f t="shared" si="0"/>
        <v>-1</v>
      </c>
      <c r="G16" s="81">
        <v>80000</v>
      </c>
      <c r="H16" s="81">
        <f t="shared" si="1"/>
        <v>40000</v>
      </c>
      <c r="I16" s="78">
        <v>14</v>
      </c>
    </row>
    <row r="17" spans="2:9" x14ac:dyDescent="0.2">
      <c r="B17" s="77" t="s">
        <v>93</v>
      </c>
      <c r="C17" s="78" t="s">
        <v>94</v>
      </c>
      <c r="D17" s="78"/>
      <c r="E17" s="80"/>
      <c r="F17" s="79">
        <f t="shared" si="0"/>
        <v>0</v>
      </c>
      <c r="G17" s="81">
        <v>80000</v>
      </c>
      <c r="H17" s="81">
        <f t="shared" si="1"/>
        <v>40000</v>
      </c>
      <c r="I17" s="78">
        <v>2</v>
      </c>
    </row>
    <row r="18" spans="2:9" x14ac:dyDescent="0.2">
      <c r="B18" s="77" t="s">
        <v>95</v>
      </c>
      <c r="C18" s="78" t="s">
        <v>30</v>
      </c>
      <c r="D18" s="78"/>
      <c r="E18" s="80"/>
      <c r="F18" s="79">
        <f t="shared" si="0"/>
        <v>0</v>
      </c>
      <c r="G18" s="81">
        <v>90000</v>
      </c>
      <c r="H18" s="81">
        <f t="shared" si="1"/>
        <v>45000</v>
      </c>
      <c r="I18" s="78">
        <v>11</v>
      </c>
    </row>
    <row r="19" spans="2:9" x14ac:dyDescent="0.2">
      <c r="B19" s="77" t="s">
        <v>96</v>
      </c>
      <c r="C19" s="78" t="s">
        <v>97</v>
      </c>
      <c r="D19" s="78"/>
      <c r="E19" s="80">
        <v>2</v>
      </c>
      <c r="F19" s="79">
        <f t="shared" si="0"/>
        <v>-2</v>
      </c>
      <c r="G19" s="81">
        <v>50000</v>
      </c>
      <c r="H19" s="81">
        <f t="shared" si="1"/>
        <v>25000</v>
      </c>
      <c r="I19" s="78">
        <v>24</v>
      </c>
    </row>
    <row r="20" spans="2:9" x14ac:dyDescent="0.2">
      <c r="B20" s="77" t="s">
        <v>98</v>
      </c>
      <c r="C20" s="78" t="s">
        <v>99</v>
      </c>
      <c r="D20" s="78"/>
      <c r="E20" s="80">
        <v>7</v>
      </c>
      <c r="F20" s="79">
        <f t="shared" si="0"/>
        <v>-7</v>
      </c>
      <c r="G20" s="81"/>
      <c r="H20" s="81">
        <f t="shared" si="1"/>
        <v>0</v>
      </c>
      <c r="I20" s="78"/>
    </row>
    <row r="21" spans="2:9" x14ac:dyDescent="0.2">
      <c r="B21" s="77" t="s">
        <v>100</v>
      </c>
      <c r="C21" s="78" t="s">
        <v>27</v>
      </c>
      <c r="D21" s="78"/>
      <c r="E21" s="80">
        <v>5</v>
      </c>
      <c r="F21" s="79">
        <f t="shared" si="0"/>
        <v>-5</v>
      </c>
      <c r="G21" s="81">
        <v>110000</v>
      </c>
      <c r="H21" s="81">
        <f t="shared" si="1"/>
        <v>55000</v>
      </c>
      <c r="I21" s="78">
        <v>60</v>
      </c>
    </row>
    <row r="22" spans="2:9" x14ac:dyDescent="0.2">
      <c r="B22" s="78" t="s">
        <v>101</v>
      </c>
      <c r="C22" s="78" t="s">
        <v>33</v>
      </c>
      <c r="D22" s="78"/>
      <c r="E22" s="80">
        <v>10</v>
      </c>
      <c r="F22" s="79">
        <f t="shared" si="0"/>
        <v>-10</v>
      </c>
      <c r="G22" s="81">
        <v>60000</v>
      </c>
      <c r="H22" s="81">
        <f t="shared" si="1"/>
        <v>30000</v>
      </c>
      <c r="I22" s="78">
        <v>24</v>
      </c>
    </row>
    <row r="23" spans="2:9" x14ac:dyDescent="0.2">
      <c r="B23" s="78" t="s">
        <v>102</v>
      </c>
      <c r="C23" s="78" t="s">
        <v>103</v>
      </c>
      <c r="D23" s="78"/>
      <c r="E23" s="80">
        <v>11</v>
      </c>
      <c r="F23" s="79">
        <f t="shared" si="0"/>
        <v>-11</v>
      </c>
      <c r="G23" s="81">
        <v>70000</v>
      </c>
      <c r="H23" s="81">
        <f t="shared" si="1"/>
        <v>35000</v>
      </c>
      <c r="I23" s="78">
        <v>27</v>
      </c>
    </row>
    <row r="24" spans="2:9" x14ac:dyDescent="0.2">
      <c r="B24" s="78" t="s">
        <v>104</v>
      </c>
      <c r="C24" s="78" t="s">
        <v>105</v>
      </c>
      <c r="D24" s="78"/>
      <c r="E24" s="80">
        <v>1</v>
      </c>
      <c r="F24" s="79">
        <f t="shared" si="0"/>
        <v>-1</v>
      </c>
      <c r="G24" s="81">
        <v>30000</v>
      </c>
      <c r="H24" s="81">
        <f t="shared" si="1"/>
        <v>15000</v>
      </c>
      <c r="I24" s="78">
        <v>8</v>
      </c>
    </row>
    <row r="25" spans="2:9" x14ac:dyDescent="0.2">
      <c r="G25" s="82">
        <f>SUM(G2:G24)</f>
        <v>2415000</v>
      </c>
      <c r="H25" s="82"/>
    </row>
  </sheetData>
  <autoFilter ref="B1:G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3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 t="str">
        <f>Recap!E9</f>
        <v>17/10/2024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Recap!H9</f>
        <v>F°0334/2024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78</v>
      </c>
      <c r="C21" s="228"/>
      <c r="D21" s="228"/>
      <c r="E21" s="229"/>
      <c r="F21" s="102">
        <f>H21/G21</f>
        <v>48.245614035087726</v>
      </c>
      <c r="G21" s="99">
        <f>'[1]E. Matériel'!I7</f>
        <v>76</v>
      </c>
      <c r="H21" s="163">
        <f>[1]Recap!M9</f>
        <v>3666.666666666667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3666.666666666667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733.33333333333348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4400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242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25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 t="str">
        <f>Recap!E10</f>
        <v>18/10/2024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Recap!H10</f>
        <v>F°0335/2024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79</v>
      </c>
      <c r="C21" s="228"/>
      <c r="D21" s="228"/>
      <c r="E21" s="229"/>
      <c r="F21" s="102">
        <f>H21/G21</f>
        <v>55.989583333333336</v>
      </c>
      <c r="G21" s="99">
        <f>'[1]E. Matériel'!I8</f>
        <v>64</v>
      </c>
      <c r="H21" s="163">
        <f>[1]Recap!M10</f>
        <v>3583.3333333333335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3583.3333333333335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716.66666666666674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4300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243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3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 t="str">
        <f>Recap!E11</f>
        <v>20/10/2024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Recap!H11</f>
        <v>F°0336/2024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81</v>
      </c>
      <c r="C21" s="228"/>
      <c r="D21" s="228"/>
      <c r="E21" s="229"/>
      <c r="F21" s="102">
        <f>H21/G21</f>
        <v>6.7307692307692308</v>
      </c>
      <c r="G21" s="99">
        <f>'[1]E. Matériel'!I9</f>
        <v>260</v>
      </c>
      <c r="H21" s="163">
        <f>[1]Recap!M11</f>
        <v>1750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1750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350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2100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252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25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 t="str">
        <f>Recap!E12</f>
        <v>22/10/2024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Recap!H12</f>
        <v>F°0337/2024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26</v>
      </c>
      <c r="C21" s="228"/>
      <c r="D21" s="228"/>
      <c r="E21" s="229"/>
      <c r="F21" s="102">
        <f>H21/G21</f>
        <v>63.988095238095241</v>
      </c>
      <c r="G21" s="99">
        <f>'[1]E. Matériel'!I10</f>
        <v>56</v>
      </c>
      <c r="H21" s="163">
        <f>[1]Recap!M12</f>
        <v>3583.3333333333335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3583.3333333333335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716.66666666666674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4300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243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36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 t="str">
        <f>Recap!E13</f>
        <v>25/10/2024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Recap!H13</f>
        <v>F°0338/2024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34</v>
      </c>
      <c r="C21" s="228"/>
      <c r="D21" s="228"/>
      <c r="E21" s="229"/>
      <c r="F21" s="102">
        <f>H21/G21</f>
        <v>59.523809523809526</v>
      </c>
      <c r="G21" s="99">
        <f>'[1]E. Matériel'!I13</f>
        <v>35</v>
      </c>
      <c r="H21" s="163">
        <f>[1]Recap!M13</f>
        <v>2083.3333333333335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2083.3333333333335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416.66666666666674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2500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251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3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 t="str">
        <f>Recap!E14</f>
        <v>26/10/2024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Recap!H14</f>
        <v>F°0339/2024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88</v>
      </c>
      <c r="C21" s="228"/>
      <c r="D21" s="228"/>
      <c r="E21" s="229"/>
      <c r="F21" s="102">
        <f>H21/G21</f>
        <v>65.972222222222229</v>
      </c>
      <c r="G21" s="99">
        <f>'[1]E. Matériel'!I14</f>
        <v>12</v>
      </c>
      <c r="H21" s="163">
        <f>Recap!M14</f>
        <v>791.66666666666674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791.66666666666674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158.33333333333337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950.00000000000011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250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39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 t="str">
        <f>Recap!E15</f>
        <v>29/10/2024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Recap!H15</f>
        <v>F°0340/2024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90</v>
      </c>
      <c r="C21" s="228"/>
      <c r="D21" s="228"/>
      <c r="E21" s="229"/>
      <c r="F21" s="102">
        <f>H21/G21</f>
        <v>416.66666666666669</v>
      </c>
      <c r="G21" s="99">
        <f>'[1]E. Matériel'!I15</f>
        <v>8</v>
      </c>
      <c r="H21" s="163">
        <f>[1]Recap!M15</f>
        <v>3333.3333333333335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3333.3333333333335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666.66666666666674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231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27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 t="str">
        <f>[1]Recap!E16</f>
        <v>30/10/2024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Recap!H16</f>
        <v>F°0341/2024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92</v>
      </c>
      <c r="C21" s="228"/>
      <c r="D21" s="228"/>
      <c r="E21" s="229"/>
      <c r="F21" s="102">
        <f>H21/G21</f>
        <v>267.85714285714283</v>
      </c>
      <c r="G21" s="99">
        <f>'[1]E. Matériel'!I16</f>
        <v>14</v>
      </c>
      <c r="H21" s="163">
        <f>[1]Recap!M16</f>
        <v>3750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3750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750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4500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241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28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 t="str">
        <f>[1]Recap!E17</f>
        <v>31/10/2024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Recap!H17</f>
        <v>F°0342/2024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94</v>
      </c>
      <c r="C21" s="228"/>
      <c r="D21" s="228"/>
      <c r="E21" s="229"/>
      <c r="F21" s="102">
        <f>H21/G21</f>
        <v>2020.8333333333335</v>
      </c>
      <c r="G21" s="99">
        <f>'[1]E. Matériel'!I17</f>
        <v>2</v>
      </c>
      <c r="H21" s="163">
        <f>[1]Recap!M17</f>
        <v>4041.666666666667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4041.666666666667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808.33333333333348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4850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248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3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4">
        <f>Recap!E18</f>
        <v>45362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Recap!H18</f>
        <v>F°0343/2024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30</v>
      </c>
      <c r="C21" s="228"/>
      <c r="D21" s="228"/>
      <c r="E21" s="229"/>
      <c r="F21" s="102">
        <f>H21/G21</f>
        <v>325.75757575757575</v>
      </c>
      <c r="G21" s="99">
        <f>'[1]E. Matériel'!I18</f>
        <v>11</v>
      </c>
      <c r="H21" s="163">
        <f>[1]Recap!M18</f>
        <v>3583.3333333333335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3583.3333333333335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716.66666666666674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4300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243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J30"/>
  <sheetViews>
    <sheetView workbookViewId="0">
      <selection activeCell="C21" sqref="C21"/>
    </sheetView>
  </sheetViews>
  <sheetFormatPr baseColWidth="10" defaultColWidth="10.85546875" defaultRowHeight="14.25" x14ac:dyDescent="0.2"/>
  <cols>
    <col min="1" max="1" width="2.5703125" style="76" customWidth="1"/>
    <col min="2" max="2" width="6.42578125" style="76" customWidth="1"/>
    <col min="3" max="3" width="33.140625" style="76" customWidth="1"/>
    <col min="4" max="5" width="7" style="76" bestFit="1" customWidth="1"/>
    <col min="6" max="6" width="7.140625" style="76" bestFit="1" customWidth="1"/>
    <col min="7" max="7" width="15.140625" style="76" bestFit="1" customWidth="1"/>
    <col min="8" max="8" width="11.140625" style="76" bestFit="1" customWidth="1"/>
    <col min="9" max="9" width="11" style="76" bestFit="1" customWidth="1"/>
    <col min="10" max="10" width="9.7109375" style="76" bestFit="1" customWidth="1"/>
    <col min="11" max="16384" width="10.85546875" style="76"/>
  </cols>
  <sheetData>
    <row r="1" spans="2:10" ht="33" customHeight="1" x14ac:dyDescent="0.2">
      <c r="B1" s="75" t="s">
        <v>61</v>
      </c>
      <c r="C1" s="75" t="s">
        <v>62</v>
      </c>
      <c r="D1" s="75" t="s">
        <v>63</v>
      </c>
      <c r="E1" s="75" t="s">
        <v>64</v>
      </c>
      <c r="F1" s="75" t="s">
        <v>65</v>
      </c>
      <c r="G1" s="75" t="s">
        <v>106</v>
      </c>
      <c r="H1" s="83" t="s">
        <v>107</v>
      </c>
      <c r="I1" s="75" t="s">
        <v>68</v>
      </c>
      <c r="J1" s="75" t="s">
        <v>108</v>
      </c>
    </row>
    <row r="2" spans="2:10" x14ac:dyDescent="0.2">
      <c r="B2" s="78" t="s">
        <v>109</v>
      </c>
      <c r="C2" s="84" t="s">
        <v>110</v>
      </c>
      <c r="D2" s="84">
        <v>15</v>
      </c>
      <c r="E2" s="84"/>
      <c r="F2" s="84">
        <f>D2-E2</f>
        <v>15</v>
      </c>
      <c r="G2" s="85">
        <v>40000</v>
      </c>
      <c r="H2" s="85">
        <f>G2/2</f>
        <v>20000</v>
      </c>
      <c r="I2" s="84">
        <v>80</v>
      </c>
      <c r="J2" s="85">
        <f>I2/1.2</f>
        <v>66.666666666666671</v>
      </c>
    </row>
    <row r="3" spans="2:10" x14ac:dyDescent="0.2">
      <c r="B3" s="78" t="s">
        <v>111</v>
      </c>
      <c r="C3" s="84" t="s">
        <v>112</v>
      </c>
      <c r="D3" s="84">
        <v>12</v>
      </c>
      <c r="E3" s="84"/>
      <c r="F3" s="84">
        <f t="shared" ref="F3:F27" si="0">D3-E3</f>
        <v>12</v>
      </c>
      <c r="G3" s="85">
        <v>40000</v>
      </c>
      <c r="H3" s="85">
        <f t="shared" ref="H3:H27" si="1">G3/2</f>
        <v>20000</v>
      </c>
      <c r="I3" s="84">
        <v>80</v>
      </c>
      <c r="J3" s="85">
        <f t="shared" ref="J3:J27" si="2">I3/1.2</f>
        <v>66.666666666666671</v>
      </c>
    </row>
    <row r="4" spans="2:10" x14ac:dyDescent="0.2">
      <c r="B4" s="78" t="s">
        <v>113</v>
      </c>
      <c r="C4" s="84" t="s">
        <v>114</v>
      </c>
      <c r="D4" s="84">
        <v>0</v>
      </c>
      <c r="E4" s="84"/>
      <c r="F4" s="84"/>
      <c r="G4" s="85">
        <v>40000</v>
      </c>
      <c r="H4" s="85">
        <f t="shared" si="1"/>
        <v>20000</v>
      </c>
      <c r="I4" s="84">
        <v>80</v>
      </c>
      <c r="J4" s="85">
        <f t="shared" si="2"/>
        <v>66.666666666666671</v>
      </c>
    </row>
    <row r="5" spans="2:10" x14ac:dyDescent="0.2">
      <c r="B5" s="78" t="s">
        <v>115</v>
      </c>
      <c r="C5" s="78" t="s">
        <v>116</v>
      </c>
      <c r="D5" s="78">
        <v>28</v>
      </c>
      <c r="E5" s="78">
        <v>2</v>
      </c>
      <c r="F5" s="78">
        <f t="shared" si="0"/>
        <v>26</v>
      </c>
      <c r="G5" s="81">
        <v>50000</v>
      </c>
      <c r="H5" s="81">
        <f t="shared" si="1"/>
        <v>25000</v>
      </c>
      <c r="I5" s="78">
        <v>110</v>
      </c>
      <c r="J5" s="81">
        <f t="shared" si="2"/>
        <v>91.666666666666671</v>
      </c>
    </row>
    <row r="6" spans="2:10" x14ac:dyDescent="0.2">
      <c r="B6" s="78" t="s">
        <v>117</v>
      </c>
      <c r="C6" s="78" t="s">
        <v>118</v>
      </c>
      <c r="D6" s="78">
        <v>23</v>
      </c>
      <c r="E6" s="78"/>
      <c r="F6" s="78">
        <f t="shared" si="0"/>
        <v>23</v>
      </c>
      <c r="G6" s="81">
        <v>70000</v>
      </c>
      <c r="H6" s="81">
        <f t="shared" si="1"/>
        <v>35000</v>
      </c>
      <c r="I6" s="78">
        <v>270</v>
      </c>
      <c r="J6" s="81">
        <f t="shared" si="2"/>
        <v>225</v>
      </c>
    </row>
    <row r="7" spans="2:10" x14ac:dyDescent="0.2">
      <c r="B7" s="78" t="s">
        <v>119</v>
      </c>
      <c r="C7" s="78" t="s">
        <v>120</v>
      </c>
      <c r="D7" s="78">
        <v>23</v>
      </c>
      <c r="E7" s="78"/>
      <c r="F7" s="78">
        <f t="shared" si="0"/>
        <v>23</v>
      </c>
      <c r="G7" s="81">
        <v>70000</v>
      </c>
      <c r="H7" s="81">
        <f t="shared" si="1"/>
        <v>35000</v>
      </c>
      <c r="I7" s="78">
        <v>270</v>
      </c>
      <c r="J7" s="81">
        <f t="shared" si="2"/>
        <v>225</v>
      </c>
    </row>
    <row r="8" spans="2:10" x14ac:dyDescent="0.2">
      <c r="B8" s="78" t="s">
        <v>121</v>
      </c>
      <c r="C8" s="78" t="s">
        <v>122</v>
      </c>
      <c r="D8" s="78">
        <v>5</v>
      </c>
      <c r="E8" s="78">
        <v>3</v>
      </c>
      <c r="F8" s="78">
        <f t="shared" si="0"/>
        <v>2</v>
      </c>
      <c r="G8" s="81">
        <v>70000</v>
      </c>
      <c r="H8" s="81">
        <f t="shared" si="1"/>
        <v>35000</v>
      </c>
      <c r="I8" s="78">
        <v>240</v>
      </c>
      <c r="J8" s="81">
        <f t="shared" si="2"/>
        <v>200</v>
      </c>
    </row>
    <row r="9" spans="2:10" x14ac:dyDescent="0.2">
      <c r="B9" s="78" t="s">
        <v>123</v>
      </c>
      <c r="C9" s="78" t="s">
        <v>124</v>
      </c>
      <c r="D9" s="78">
        <v>6</v>
      </c>
      <c r="E9" s="78"/>
      <c r="F9" s="78">
        <f t="shared" si="0"/>
        <v>6</v>
      </c>
      <c r="G9" s="81">
        <v>70000</v>
      </c>
      <c r="H9" s="81">
        <f t="shared" si="1"/>
        <v>35000</v>
      </c>
      <c r="I9" s="78">
        <v>240</v>
      </c>
      <c r="J9" s="81">
        <f t="shared" si="2"/>
        <v>200</v>
      </c>
    </row>
    <row r="10" spans="2:10" x14ac:dyDescent="0.2">
      <c r="B10" s="78" t="s">
        <v>125</v>
      </c>
      <c r="C10" s="78" t="s">
        <v>126</v>
      </c>
      <c r="D10" s="78">
        <v>10</v>
      </c>
      <c r="E10" s="78">
        <v>1</v>
      </c>
      <c r="F10" s="78">
        <f t="shared" si="0"/>
        <v>9</v>
      </c>
      <c r="G10" s="78"/>
      <c r="H10" s="81">
        <f t="shared" si="1"/>
        <v>0</v>
      </c>
      <c r="I10" s="78"/>
      <c r="J10" s="81">
        <f t="shared" si="2"/>
        <v>0</v>
      </c>
    </row>
    <row r="11" spans="2:10" x14ac:dyDescent="0.2">
      <c r="B11" s="78" t="s">
        <v>127</v>
      </c>
      <c r="C11" s="78" t="s">
        <v>128</v>
      </c>
      <c r="D11" s="78">
        <v>3</v>
      </c>
      <c r="E11" s="78"/>
      <c r="F11" s="78">
        <f t="shared" si="0"/>
        <v>3</v>
      </c>
      <c r="G11" s="81">
        <v>30000</v>
      </c>
      <c r="H11" s="81">
        <f t="shared" si="1"/>
        <v>15000</v>
      </c>
      <c r="I11" s="78">
        <v>275</v>
      </c>
      <c r="J11" s="81">
        <f t="shared" si="2"/>
        <v>229.16666666666669</v>
      </c>
    </row>
    <row r="12" spans="2:10" x14ac:dyDescent="0.2">
      <c r="B12" s="78" t="s">
        <v>129</v>
      </c>
      <c r="C12" s="78" t="s">
        <v>130</v>
      </c>
      <c r="D12" s="78">
        <v>7</v>
      </c>
      <c r="E12" s="78">
        <v>2</v>
      </c>
      <c r="F12" s="78">
        <f t="shared" si="0"/>
        <v>5</v>
      </c>
      <c r="G12" s="81">
        <v>20000</v>
      </c>
      <c r="H12" s="81">
        <f t="shared" si="1"/>
        <v>10000</v>
      </c>
      <c r="I12" s="78">
        <v>25</v>
      </c>
      <c r="J12" s="81">
        <f t="shared" si="2"/>
        <v>20.833333333333336</v>
      </c>
    </row>
    <row r="13" spans="2:10" x14ac:dyDescent="0.2">
      <c r="B13" s="78" t="s">
        <v>131</v>
      </c>
      <c r="C13" s="78" t="s">
        <v>35</v>
      </c>
      <c r="D13" s="78">
        <v>30</v>
      </c>
      <c r="E13" s="78"/>
      <c r="F13" s="78">
        <f t="shared" si="0"/>
        <v>30</v>
      </c>
      <c r="G13" s="81">
        <v>10000</v>
      </c>
      <c r="H13" s="81">
        <f t="shared" si="1"/>
        <v>5000</v>
      </c>
      <c r="I13" s="78">
        <v>25</v>
      </c>
      <c r="J13" s="81">
        <f t="shared" si="2"/>
        <v>20.833333333333336</v>
      </c>
    </row>
    <row r="14" spans="2:10" x14ac:dyDescent="0.2">
      <c r="B14" s="78" t="s">
        <v>132</v>
      </c>
      <c r="C14" s="78" t="s">
        <v>133</v>
      </c>
      <c r="D14" s="78">
        <v>15</v>
      </c>
      <c r="E14" s="78"/>
      <c r="F14" s="78">
        <f t="shared" si="0"/>
        <v>15</v>
      </c>
      <c r="G14" s="81">
        <v>60000</v>
      </c>
      <c r="H14" s="81">
        <f t="shared" si="1"/>
        <v>30000</v>
      </c>
      <c r="I14" s="78">
        <v>600</v>
      </c>
      <c r="J14" s="81">
        <f t="shared" si="2"/>
        <v>500</v>
      </c>
    </row>
    <row r="15" spans="2:10" x14ac:dyDescent="0.2">
      <c r="B15" s="78" t="s">
        <v>134</v>
      </c>
      <c r="C15" s="78" t="s">
        <v>135</v>
      </c>
      <c r="D15" s="78">
        <v>16</v>
      </c>
      <c r="E15" s="78">
        <v>1</v>
      </c>
      <c r="F15" s="78">
        <f t="shared" si="0"/>
        <v>15</v>
      </c>
      <c r="G15" s="81">
        <v>32000</v>
      </c>
      <c r="H15" s="81">
        <f t="shared" si="1"/>
        <v>16000</v>
      </c>
      <c r="I15" s="78">
        <v>25</v>
      </c>
      <c r="J15" s="81">
        <f t="shared" si="2"/>
        <v>20.833333333333336</v>
      </c>
    </row>
    <row r="16" spans="2:10" x14ac:dyDescent="0.2">
      <c r="B16" s="78" t="s">
        <v>136</v>
      </c>
      <c r="C16" s="78" t="s">
        <v>36</v>
      </c>
      <c r="D16" s="78">
        <v>10</v>
      </c>
      <c r="E16" s="78"/>
      <c r="F16" s="78">
        <f t="shared" si="0"/>
        <v>10</v>
      </c>
      <c r="G16" s="81">
        <v>90000</v>
      </c>
      <c r="H16" s="81">
        <f t="shared" si="1"/>
        <v>45000</v>
      </c>
      <c r="I16" s="78">
        <v>370</v>
      </c>
      <c r="J16" s="81">
        <f t="shared" si="2"/>
        <v>308.33333333333337</v>
      </c>
    </row>
    <row r="17" spans="2:10" x14ac:dyDescent="0.2">
      <c r="B17" s="78" t="s">
        <v>137</v>
      </c>
      <c r="C17" s="78" t="s">
        <v>138</v>
      </c>
      <c r="D17" s="78">
        <v>8</v>
      </c>
      <c r="E17" s="78"/>
      <c r="F17" s="78">
        <f t="shared" si="0"/>
        <v>8</v>
      </c>
      <c r="G17" s="81">
        <v>52000</v>
      </c>
      <c r="H17" s="81">
        <f t="shared" si="1"/>
        <v>26000</v>
      </c>
      <c r="I17" s="78">
        <v>55</v>
      </c>
      <c r="J17" s="81">
        <f t="shared" si="2"/>
        <v>45.833333333333336</v>
      </c>
    </row>
    <row r="18" spans="2:10" x14ac:dyDescent="0.2">
      <c r="B18" s="78" t="s">
        <v>139</v>
      </c>
      <c r="C18" s="78" t="s">
        <v>140</v>
      </c>
      <c r="D18" s="78">
        <v>1</v>
      </c>
      <c r="E18" s="78"/>
      <c r="F18" s="78">
        <f t="shared" si="0"/>
        <v>1</v>
      </c>
      <c r="G18" s="81">
        <v>50000</v>
      </c>
      <c r="H18" s="81">
        <f t="shared" si="1"/>
        <v>25000</v>
      </c>
      <c r="I18" s="78">
        <v>280</v>
      </c>
      <c r="J18" s="81">
        <f t="shared" si="2"/>
        <v>233.33333333333334</v>
      </c>
    </row>
    <row r="19" spans="2:10" x14ac:dyDescent="0.2">
      <c r="B19" s="78" t="s">
        <v>141</v>
      </c>
      <c r="C19" s="78" t="s">
        <v>142</v>
      </c>
      <c r="D19" s="78">
        <v>15</v>
      </c>
      <c r="E19" s="78"/>
      <c r="F19" s="78">
        <f t="shared" si="0"/>
        <v>15</v>
      </c>
      <c r="G19" s="81">
        <v>60000</v>
      </c>
      <c r="H19" s="81">
        <f t="shared" si="1"/>
        <v>30000</v>
      </c>
      <c r="I19" s="78">
        <v>160</v>
      </c>
      <c r="J19" s="81">
        <f t="shared" si="2"/>
        <v>133.33333333333334</v>
      </c>
    </row>
    <row r="20" spans="2:10" x14ac:dyDescent="0.2">
      <c r="B20" s="78" t="s">
        <v>143</v>
      </c>
      <c r="C20" s="78" t="s">
        <v>144</v>
      </c>
      <c r="D20" s="78">
        <v>7</v>
      </c>
      <c r="E20" s="78"/>
      <c r="F20" s="78">
        <f t="shared" si="0"/>
        <v>7</v>
      </c>
      <c r="G20" s="81">
        <v>30000</v>
      </c>
      <c r="H20" s="81">
        <f t="shared" si="1"/>
        <v>15000</v>
      </c>
      <c r="I20" s="78">
        <v>110</v>
      </c>
      <c r="J20" s="81">
        <f t="shared" si="2"/>
        <v>91.666666666666671</v>
      </c>
    </row>
    <row r="21" spans="2:10" x14ac:dyDescent="0.2">
      <c r="B21" s="78" t="s">
        <v>145</v>
      </c>
      <c r="C21" s="78" t="s">
        <v>146</v>
      </c>
      <c r="D21" s="78">
        <v>12</v>
      </c>
      <c r="E21" s="78"/>
      <c r="F21" s="78">
        <f t="shared" si="0"/>
        <v>12</v>
      </c>
      <c r="G21" s="81">
        <v>40000</v>
      </c>
      <c r="H21" s="81">
        <f t="shared" si="1"/>
        <v>20000</v>
      </c>
      <c r="I21" s="78">
        <v>170</v>
      </c>
      <c r="J21" s="81">
        <f t="shared" si="2"/>
        <v>141.66666666666669</v>
      </c>
    </row>
    <row r="22" spans="2:10" x14ac:dyDescent="0.2">
      <c r="B22" s="78" t="s">
        <v>147</v>
      </c>
      <c r="C22" s="78" t="s">
        <v>148</v>
      </c>
      <c r="D22" s="78">
        <v>5</v>
      </c>
      <c r="E22" s="78"/>
      <c r="F22" s="78">
        <f t="shared" si="0"/>
        <v>5</v>
      </c>
      <c r="G22" s="81">
        <f>50*I22</f>
        <v>90000</v>
      </c>
      <c r="H22" s="81">
        <f t="shared" si="1"/>
        <v>45000</v>
      </c>
      <c r="I22" s="78">
        <v>1800</v>
      </c>
      <c r="J22" s="81">
        <f t="shared" si="2"/>
        <v>1500</v>
      </c>
    </row>
    <row r="23" spans="2:10" x14ac:dyDescent="0.2">
      <c r="B23" s="78" t="s">
        <v>149</v>
      </c>
      <c r="C23" s="78" t="s">
        <v>150</v>
      </c>
      <c r="D23" s="78">
        <v>8</v>
      </c>
      <c r="E23" s="78"/>
      <c r="F23" s="78">
        <f t="shared" si="0"/>
        <v>8</v>
      </c>
      <c r="G23" s="81">
        <v>40000</v>
      </c>
      <c r="H23" s="81">
        <f t="shared" si="1"/>
        <v>20000</v>
      </c>
      <c r="I23" s="78">
        <v>270</v>
      </c>
      <c r="J23" s="81">
        <f t="shared" si="2"/>
        <v>225</v>
      </c>
    </row>
    <row r="24" spans="2:10" x14ac:dyDescent="0.2">
      <c r="B24" s="78" t="s">
        <v>151</v>
      </c>
      <c r="C24" s="78" t="s">
        <v>31</v>
      </c>
      <c r="D24" s="78">
        <v>1</v>
      </c>
      <c r="E24" s="78"/>
      <c r="F24" s="78">
        <f t="shared" si="0"/>
        <v>1</v>
      </c>
      <c r="G24" s="81">
        <v>30000</v>
      </c>
      <c r="H24" s="81">
        <f t="shared" si="1"/>
        <v>15000</v>
      </c>
      <c r="I24" s="78">
        <v>400</v>
      </c>
      <c r="J24" s="81">
        <f t="shared" si="2"/>
        <v>333.33333333333337</v>
      </c>
    </row>
    <row r="25" spans="2:10" x14ac:dyDescent="0.2">
      <c r="B25" s="78" t="s">
        <v>152</v>
      </c>
      <c r="C25" s="78" t="s">
        <v>153</v>
      </c>
      <c r="D25" s="78">
        <v>2</v>
      </c>
      <c r="E25" s="78"/>
      <c r="F25" s="78">
        <f t="shared" si="0"/>
        <v>2</v>
      </c>
      <c r="G25" s="81">
        <v>20000</v>
      </c>
      <c r="H25" s="81">
        <f t="shared" si="1"/>
        <v>10000</v>
      </c>
      <c r="I25" s="78">
        <v>120</v>
      </c>
      <c r="J25" s="81">
        <f t="shared" si="2"/>
        <v>100</v>
      </c>
    </row>
    <row r="26" spans="2:10" x14ac:dyDescent="0.2">
      <c r="B26" s="78" t="s">
        <v>154</v>
      </c>
      <c r="C26" s="78" t="s">
        <v>155</v>
      </c>
      <c r="D26" s="78">
        <v>14</v>
      </c>
      <c r="E26" s="78"/>
      <c r="F26" s="78">
        <f t="shared" si="0"/>
        <v>14</v>
      </c>
      <c r="G26" s="81">
        <v>30000</v>
      </c>
      <c r="H26" s="81">
        <f t="shared" si="1"/>
        <v>15000</v>
      </c>
      <c r="I26" s="78">
        <v>120</v>
      </c>
      <c r="J26" s="81">
        <f t="shared" si="2"/>
        <v>100</v>
      </c>
    </row>
    <row r="27" spans="2:10" x14ac:dyDescent="0.2">
      <c r="B27" s="78" t="s">
        <v>156</v>
      </c>
      <c r="C27" s="78" t="s">
        <v>157</v>
      </c>
      <c r="D27" s="78">
        <v>2</v>
      </c>
      <c r="E27" s="78"/>
      <c r="F27" s="78">
        <f t="shared" si="0"/>
        <v>2</v>
      </c>
      <c r="G27" s="78"/>
      <c r="H27" s="81">
        <f t="shared" si="1"/>
        <v>0</v>
      </c>
      <c r="I27" s="78"/>
      <c r="J27" s="81">
        <f t="shared" si="2"/>
        <v>0</v>
      </c>
    </row>
    <row r="29" spans="2:10" x14ac:dyDescent="0.2">
      <c r="G29" s="82">
        <f>SUM(G2:G28)</f>
        <v>1134000</v>
      </c>
      <c r="H29" s="82"/>
      <c r="I29" s="82">
        <f t="shared" ref="I29" si="3">SUM(I2:I28)</f>
        <v>6175</v>
      </c>
      <c r="J29" s="82"/>
    </row>
    <row r="30" spans="2:10" x14ac:dyDescent="0.2">
      <c r="G30" s="86">
        <f>'E. Matériel'!G25+E.Uniforme!G29</f>
        <v>3549000</v>
      </c>
      <c r="H30" s="8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3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4">
        <f>Recap!E19</f>
        <v>45454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Recap!H19</f>
        <v>F°0344/2024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97</v>
      </c>
      <c r="C21" s="228"/>
      <c r="D21" s="228"/>
      <c r="E21" s="229"/>
      <c r="F21" s="102">
        <f>H21/G21</f>
        <v>156.25</v>
      </c>
      <c r="G21" s="99">
        <f>'[1]E. Matériel'!I19</f>
        <v>24</v>
      </c>
      <c r="H21" s="163">
        <f>[1]Recap!M19</f>
        <v>3750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3750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750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4500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241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3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4">
        <f>Recap!E20</f>
        <v>45576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Recap!H20</f>
        <v>F°0345/2024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27</v>
      </c>
      <c r="C21" s="228"/>
      <c r="D21" s="228"/>
      <c r="E21" s="229"/>
      <c r="F21" s="102">
        <f>H21/G21</f>
        <v>54.166666666666664</v>
      </c>
      <c r="G21" s="99">
        <f>'[1]E. Matériel'!I21</f>
        <v>60</v>
      </c>
      <c r="H21" s="163">
        <f>[1]Recap!M20</f>
        <v>3250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3250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650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3900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249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25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4" t="str">
        <f>Recap!E21</f>
        <v>14/11/2024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Recap!H21</f>
        <v>F°0346/2024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33</v>
      </c>
      <c r="C21" s="228"/>
      <c r="D21" s="228"/>
      <c r="E21" s="229"/>
      <c r="F21" s="102">
        <f>H21/G21</f>
        <v>168.4027777777778</v>
      </c>
      <c r="G21" s="99">
        <f>'[1]E. Matériel'!I22</f>
        <v>24</v>
      </c>
      <c r="H21" s="163">
        <f>[1]Recap!M21</f>
        <v>4041.666666666667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4041.666666666667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808.33333333333348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4850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248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2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212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Recap!H22</f>
        <v>F°0347/2024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103</v>
      </c>
      <c r="C21" s="228"/>
      <c r="D21" s="228"/>
      <c r="E21" s="229"/>
      <c r="F21" s="102">
        <f>H21/G21</f>
        <v>138.88888888888889</v>
      </c>
      <c r="G21" s="99">
        <f>'[1]E. Matériel'!I23</f>
        <v>27</v>
      </c>
      <c r="H21" s="163">
        <f>[1]Recap!M22</f>
        <v>3750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3750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750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4500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241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3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213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Recap!H23</f>
        <v>F°0348/2024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105</v>
      </c>
      <c r="C21" s="228"/>
      <c r="D21" s="228"/>
      <c r="E21" s="229"/>
      <c r="F21" s="102">
        <f>H21/G21</f>
        <v>171.875</v>
      </c>
      <c r="G21" s="99">
        <f>'[1]E. Matériel'!I24</f>
        <v>8</v>
      </c>
      <c r="H21" s="163">
        <f>[1]Recap!M23</f>
        <v>1375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1375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275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1650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247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3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214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Recap!H24</f>
        <v>F°0349/2024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84</v>
      </c>
      <c r="C21" s="228"/>
      <c r="D21" s="228"/>
      <c r="E21" s="229"/>
      <c r="F21" s="102">
        <f>H21/G21</f>
        <v>53.030303030303038</v>
      </c>
      <c r="G21" s="99">
        <f>'[1]E. Matériel'!I11</f>
        <v>55</v>
      </c>
      <c r="H21" s="163">
        <f>[1]Recap!M24</f>
        <v>2916.666666666667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2916.666666666667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583.33333333333348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3500.0000000000005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246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37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215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Recap!H25</f>
        <v>F°0350/2024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29</v>
      </c>
      <c r="C21" s="228"/>
      <c r="D21" s="228"/>
      <c r="E21" s="229"/>
      <c r="F21" s="102">
        <f>H21/G21</f>
        <v>35.087719298245617</v>
      </c>
      <c r="G21" s="99">
        <f>'[1]E. Matériel'!I12</f>
        <v>95</v>
      </c>
      <c r="H21" s="163">
        <f>[1]Recap!M25</f>
        <v>3333.3333333333335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3333.3333333333335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666.66666666666674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231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39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216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Recap!H26</f>
        <v>F°0351/2024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110</v>
      </c>
      <c r="C21" s="228"/>
      <c r="D21" s="228"/>
      <c r="E21" s="229"/>
      <c r="F21" s="102">
        <f>H21/G21</f>
        <v>52.083333333333336</v>
      </c>
      <c r="G21" s="99">
        <f>[1]E.Uniforme!I2</f>
        <v>80</v>
      </c>
      <c r="H21" s="163">
        <f>[1]Recap!M26</f>
        <v>4166.666666666667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4166.666666666667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833.33333333333348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5000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158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24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217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Recap!H27</f>
        <v>F°0352/2024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112</v>
      </c>
      <c r="C21" s="228"/>
      <c r="D21" s="228"/>
      <c r="E21" s="229"/>
      <c r="F21" s="102">
        <f>H21/G21</f>
        <v>46.875</v>
      </c>
      <c r="G21" s="99">
        <f>[1]E.Uniforme!I3</f>
        <v>80</v>
      </c>
      <c r="H21" s="163">
        <f>[1]Recap!M27</f>
        <v>3750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3750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750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4500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245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39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218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Recap!H28</f>
        <v>F°0353/2024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114</v>
      </c>
      <c r="C21" s="228"/>
      <c r="D21" s="228"/>
      <c r="E21" s="229"/>
      <c r="F21" s="102">
        <f>H21/G21</f>
        <v>52.083333333333336</v>
      </c>
      <c r="G21" s="99">
        <f>[1]E.Uniforme!I3</f>
        <v>80</v>
      </c>
      <c r="H21" s="163">
        <f>[1]Recap!M28</f>
        <v>4166.666666666667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4166.666666666667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833.33333333333348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5000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158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G9"/>
  <sheetViews>
    <sheetView workbookViewId="0">
      <selection activeCell="G3" sqref="G3"/>
    </sheetView>
  </sheetViews>
  <sheetFormatPr baseColWidth="10" defaultRowHeight="12.75" x14ac:dyDescent="0.2"/>
  <cols>
    <col min="2" max="2" width="8.140625" bestFit="1" customWidth="1"/>
    <col min="3" max="3" width="15.42578125" customWidth="1"/>
  </cols>
  <sheetData>
    <row r="2" spans="2:7" x14ac:dyDescent="0.2">
      <c r="C2" s="88">
        <v>44110010</v>
      </c>
      <c r="D2" s="88">
        <v>44110003</v>
      </c>
      <c r="E2" s="88">
        <v>44110004</v>
      </c>
      <c r="F2" s="88">
        <v>44110008</v>
      </c>
      <c r="G2" s="88">
        <v>44110009</v>
      </c>
    </row>
    <row r="3" spans="2:7" ht="28.5" x14ac:dyDescent="0.2">
      <c r="B3" s="72" t="s">
        <v>37</v>
      </c>
      <c r="C3" s="90" t="s">
        <v>38</v>
      </c>
      <c r="D3" s="90" t="s">
        <v>13</v>
      </c>
      <c r="E3" s="90" t="s">
        <v>14</v>
      </c>
      <c r="F3" s="92" t="s">
        <v>15</v>
      </c>
      <c r="G3" s="91" t="s">
        <v>39</v>
      </c>
    </row>
    <row r="4" spans="2:7" ht="14.25" x14ac:dyDescent="0.2">
      <c r="B4" s="72" t="s">
        <v>40</v>
      </c>
      <c r="C4" s="73">
        <v>47290488</v>
      </c>
      <c r="D4" s="73">
        <v>66063069</v>
      </c>
      <c r="E4" s="73">
        <v>14441586</v>
      </c>
      <c r="F4" s="73">
        <v>54012023</v>
      </c>
      <c r="G4" s="73">
        <v>66031202</v>
      </c>
    </row>
    <row r="5" spans="2:7" ht="14.25" x14ac:dyDescent="0.2">
      <c r="B5" s="72" t="s">
        <v>41</v>
      </c>
      <c r="C5" s="74" t="s">
        <v>42</v>
      </c>
      <c r="D5" s="74" t="s">
        <v>43</v>
      </c>
      <c r="E5" s="74" t="s">
        <v>44</v>
      </c>
      <c r="F5" s="74" t="s">
        <v>45</v>
      </c>
      <c r="G5" s="74" t="s">
        <v>46</v>
      </c>
    </row>
    <row r="6" spans="2:7" ht="14.25" x14ac:dyDescent="0.2">
      <c r="B6" s="72" t="s">
        <v>47</v>
      </c>
      <c r="C6" s="73">
        <v>480279</v>
      </c>
      <c r="D6" s="73">
        <v>640459</v>
      </c>
      <c r="E6" s="73" t="s">
        <v>48</v>
      </c>
      <c r="F6" s="73"/>
      <c r="G6" s="73">
        <v>635595</v>
      </c>
    </row>
    <row r="7" spans="2:7" ht="14.25" x14ac:dyDescent="0.2">
      <c r="B7" s="72" t="s">
        <v>49</v>
      </c>
      <c r="C7" s="73">
        <v>34101633</v>
      </c>
      <c r="D7" s="73">
        <v>32105802</v>
      </c>
      <c r="E7" s="73"/>
      <c r="F7" s="73"/>
      <c r="G7" s="73">
        <v>31204594</v>
      </c>
    </row>
    <row r="8" spans="2:7" ht="14.25" x14ac:dyDescent="0.2">
      <c r="B8" s="72" t="s">
        <v>50</v>
      </c>
      <c r="C8" s="73" t="s">
        <v>51</v>
      </c>
      <c r="D8" s="73" t="s">
        <v>52</v>
      </c>
      <c r="E8" s="73" t="s">
        <v>53</v>
      </c>
      <c r="F8" s="73" t="s">
        <v>54</v>
      </c>
      <c r="G8" s="73" t="s">
        <v>55</v>
      </c>
    </row>
    <row r="9" spans="2:7" ht="14.25" x14ac:dyDescent="0.2">
      <c r="B9" s="72" t="s">
        <v>56</v>
      </c>
      <c r="C9" s="73" t="s">
        <v>57</v>
      </c>
      <c r="D9" s="73" t="s">
        <v>58</v>
      </c>
      <c r="E9" s="73" t="s">
        <v>59</v>
      </c>
      <c r="F9" s="73" t="s">
        <v>60</v>
      </c>
      <c r="G9" s="73" t="s">
        <v>57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39" zoomScaleNormal="100" workbookViewId="0">
      <selection activeCell="C41" sqref="C41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219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Recap!H29</f>
        <v>F°0354/2024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116</v>
      </c>
      <c r="C21" s="228"/>
      <c r="D21" s="228"/>
      <c r="E21" s="229"/>
      <c r="F21" s="102">
        <f>H21/G21</f>
        <v>2.2727272727272729</v>
      </c>
      <c r="G21" s="99">
        <f>[1]E.Uniforme!I5</f>
        <v>110</v>
      </c>
      <c r="H21" s="163">
        <f>[1]Recap!M29</f>
        <v>250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250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50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300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244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27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220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Recap!H30</f>
        <v>F°0355/2024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118</v>
      </c>
      <c r="C21" s="228"/>
      <c r="D21" s="228"/>
      <c r="E21" s="229"/>
      <c r="F21" s="102">
        <f>H21/G21</f>
        <v>6.1728395061728394</v>
      </c>
      <c r="G21" s="99">
        <f>[1]E.Uniforme!I6</f>
        <v>270</v>
      </c>
      <c r="H21" s="163">
        <f>[1]Recap!M30</f>
        <v>1666.6666666666667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1666.6666666666667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333.33333333333337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2000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232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69"/>
  <sheetViews>
    <sheetView view="pageBreakPreview" topLeftCell="A39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221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Recap!H31</f>
        <v>F°0356/2024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120</v>
      </c>
      <c r="C21" s="228"/>
      <c r="D21" s="228"/>
      <c r="E21" s="229"/>
      <c r="F21" s="102">
        <f>H21/G21</f>
        <v>6.1728395061728394</v>
      </c>
      <c r="G21" s="99">
        <f>[1]E.Uniforme!I7</f>
        <v>270</v>
      </c>
      <c r="H21" s="163">
        <f>[1]Recap!M31</f>
        <v>1666.6666666666667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1666.6666666666667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333.33333333333337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2000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232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69"/>
  <sheetViews>
    <sheetView view="pageBreakPreview" topLeftCell="A25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236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Recap!H32</f>
        <v>F°0357/2024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122</v>
      </c>
      <c r="C21" s="228"/>
      <c r="D21" s="228"/>
      <c r="E21" s="229"/>
      <c r="F21" s="102">
        <f>H21/G21</f>
        <v>13.888888888888889</v>
      </c>
      <c r="G21" s="99">
        <f>[1]E.Uniforme!I8</f>
        <v>240</v>
      </c>
      <c r="H21" s="163">
        <f>[1]Recap!M32</f>
        <v>3333.3333333333335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3333.3333333333335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666.66666666666674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231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69"/>
  <sheetViews>
    <sheetView view="pageBreakPreview" topLeftCell="A32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237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Recap!H33</f>
        <v>F°0358/2024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124</v>
      </c>
      <c r="C21" s="228"/>
      <c r="D21" s="228"/>
      <c r="E21" s="229"/>
      <c r="F21" s="102">
        <f>H21/G21</f>
        <v>17.361111111111111</v>
      </c>
      <c r="G21" s="99">
        <f>[1]E.Uniforme!I9</f>
        <v>240</v>
      </c>
      <c r="H21" s="163">
        <f>[1]Recap!M33</f>
        <v>4166.666666666667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4166.666666666667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833.33333333333348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5000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234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69"/>
  <sheetViews>
    <sheetView view="pageBreakPreview" topLeftCell="A30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233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Recap!H34</f>
        <v>F°0359/2024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128</v>
      </c>
      <c r="C21" s="228"/>
      <c r="D21" s="228"/>
      <c r="E21" s="229"/>
      <c r="F21" s="102">
        <f>H21/G21</f>
        <v>13.636363636363637</v>
      </c>
      <c r="G21" s="99">
        <f>[1]E.Uniforme!I11</f>
        <v>275</v>
      </c>
      <c r="H21" s="163">
        <f>[1]Recap!M34</f>
        <v>3750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3750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750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4500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241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69"/>
  <sheetViews>
    <sheetView view="pageBreakPreview" topLeftCell="A23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238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Recap!H35</f>
        <v>F°0360/2024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130</v>
      </c>
      <c r="C21" s="228"/>
      <c r="D21" s="228"/>
      <c r="E21" s="229"/>
      <c r="F21" s="102">
        <f>H21/G21</f>
        <v>150</v>
      </c>
      <c r="G21" s="99">
        <f>[1]E.Uniforme!I12</f>
        <v>25</v>
      </c>
      <c r="H21" s="163">
        <f>[1]Recap!M35</f>
        <v>3750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3750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750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4500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241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69"/>
  <sheetViews>
    <sheetView view="pageBreakPreview" topLeftCell="A24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239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Recap!H36</f>
        <v>F°0361/2024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35</v>
      </c>
      <c r="C21" s="228"/>
      <c r="D21" s="228"/>
      <c r="E21" s="229"/>
      <c r="F21" s="102">
        <f>H21/G21</f>
        <v>133.33333333333334</v>
      </c>
      <c r="G21" s="99">
        <f>[1]E.Uniforme!I13</f>
        <v>25</v>
      </c>
      <c r="H21" s="163">
        <f>[1]Recap!M36</f>
        <v>3333.3333333333335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3333.3333333333335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666.66666666666674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235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69"/>
  <sheetViews>
    <sheetView view="pageBreakPreview" topLeftCell="A35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223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Recap!H37</f>
        <v>F°0362/2024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133</v>
      </c>
      <c r="C21" s="228"/>
      <c r="D21" s="228"/>
      <c r="E21" s="229"/>
      <c r="F21" s="102">
        <f>H21/G21</f>
        <v>6.9444444444444446</v>
      </c>
      <c r="G21" s="99">
        <f>[1]E.Uniforme!I14</f>
        <v>600</v>
      </c>
      <c r="H21" s="163">
        <f>[1]Recap!M37</f>
        <v>4166.666666666667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4166.666666666667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833.33333333333348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5000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234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69"/>
  <sheetViews>
    <sheetView view="pageBreakPreview" topLeftCell="A3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224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Recap!H38</f>
        <v>F°0363/2024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135</v>
      </c>
      <c r="C21" s="228"/>
      <c r="D21" s="228"/>
      <c r="E21" s="229"/>
      <c r="F21" s="102">
        <f>H21/G21</f>
        <v>143.33333333333334</v>
      </c>
      <c r="G21" s="99">
        <f>[1]E.Uniforme!I15</f>
        <v>25</v>
      </c>
      <c r="H21" s="163">
        <f>[1]Recap!M38</f>
        <v>3583.3333333333335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3583.3333333333335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716.66666666666674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4300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243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C00000"/>
  </sheetPr>
  <dimension ref="B1:W45"/>
  <sheetViews>
    <sheetView topLeftCell="B1" zoomScale="75" zoomScaleNormal="75" workbookViewId="0">
      <pane ySplit="3" topLeftCell="A16" activePane="bottomLeft" state="frozen"/>
      <selection pane="bottomLeft" activeCell="N39" sqref="N39"/>
    </sheetView>
  </sheetViews>
  <sheetFormatPr baseColWidth="10" defaultColWidth="10.85546875" defaultRowHeight="12.75" x14ac:dyDescent="0.2"/>
  <cols>
    <col min="1" max="1" width="3.42578125" style="36" customWidth="1"/>
    <col min="2" max="2" width="5.42578125" style="36" customWidth="1"/>
    <col min="3" max="3" width="9.140625" style="36" customWidth="1"/>
    <col min="4" max="4" width="16.140625" style="36" bestFit="1" customWidth="1"/>
    <col min="5" max="5" width="9.85546875" style="136" customWidth="1"/>
    <col min="6" max="6" width="15.42578125" style="36" customWidth="1"/>
    <col min="7" max="7" width="8.5703125" style="60" customWidth="1"/>
    <col min="8" max="8" width="11.5703125" style="36" bestFit="1" customWidth="1"/>
    <col min="9" max="9" width="16.5703125" style="41" bestFit="1" customWidth="1"/>
    <col min="10" max="10" width="4.85546875" style="36" customWidth="1"/>
    <col min="11" max="11" width="12.85546875" style="41" bestFit="1" customWidth="1"/>
    <col min="12" max="13" width="14.42578125" style="41" bestFit="1" customWidth="1"/>
    <col min="14" max="14" width="15.85546875" style="36" customWidth="1"/>
    <col min="15" max="15" width="14.42578125" style="36" bestFit="1" customWidth="1"/>
    <col min="16" max="16384" width="10.85546875" style="36"/>
  </cols>
  <sheetData>
    <row r="1" spans="2:23" x14ac:dyDescent="0.2">
      <c r="B1" s="45" t="s">
        <v>0</v>
      </c>
    </row>
    <row r="2" spans="2:23" x14ac:dyDescent="0.2">
      <c r="B2" s="44"/>
    </row>
    <row r="3" spans="2:23" s="67" customFormat="1" ht="51" x14ac:dyDescent="0.2">
      <c r="B3" s="62" t="s">
        <v>1</v>
      </c>
      <c r="C3" s="62" t="s">
        <v>2</v>
      </c>
      <c r="D3" s="62" t="s">
        <v>3</v>
      </c>
      <c r="E3" s="104" t="s">
        <v>4</v>
      </c>
      <c r="F3" s="62" t="s">
        <v>5</v>
      </c>
      <c r="G3" s="63" t="s">
        <v>6</v>
      </c>
      <c r="H3" s="63" t="s">
        <v>6</v>
      </c>
      <c r="I3" s="64" t="s">
        <v>7</v>
      </c>
      <c r="J3" s="62" t="s">
        <v>8</v>
      </c>
      <c r="K3" s="64" t="s">
        <v>9</v>
      </c>
      <c r="L3" s="64" t="s">
        <v>10</v>
      </c>
      <c r="M3" s="64" t="s">
        <v>11</v>
      </c>
      <c r="N3" s="62" t="s">
        <v>12</v>
      </c>
      <c r="O3" s="65">
        <f>SUBTOTAL(9,L:L)</f>
        <v>150000</v>
      </c>
      <c r="P3" s="66"/>
      <c r="Q3" s="66"/>
      <c r="R3" s="66"/>
      <c r="S3" s="66"/>
      <c r="T3" s="66"/>
      <c r="U3" s="66"/>
      <c r="V3" s="66"/>
      <c r="W3" s="66"/>
    </row>
    <row r="4" spans="2:23" s="54" customFormat="1" ht="14.25" x14ac:dyDescent="0.2">
      <c r="B4" s="37">
        <v>2024</v>
      </c>
      <c r="C4" s="46">
        <v>44110009</v>
      </c>
      <c r="D4" s="93" t="s">
        <v>39</v>
      </c>
      <c r="E4" s="105">
        <v>45566</v>
      </c>
      <c r="F4" s="43"/>
      <c r="G4" s="120" t="s">
        <v>160</v>
      </c>
      <c r="H4" s="37" t="str">
        <f>CONCATENATE(G4,"/",2024)</f>
        <v>F°0322/2024</v>
      </c>
      <c r="I4" s="39">
        <f>L4/(1+J4)</f>
        <v>4000</v>
      </c>
      <c r="J4" s="40">
        <v>0.2</v>
      </c>
      <c r="K4" s="39">
        <f t="shared" ref="K4:K36" si="0">I4*J4</f>
        <v>800</v>
      </c>
      <c r="L4" s="183">
        <v>4800</v>
      </c>
      <c r="M4" s="59">
        <f>L4/1.2</f>
        <v>4000</v>
      </c>
      <c r="N4" s="61" t="s">
        <v>162</v>
      </c>
      <c r="O4" s="219">
        <f>SUM(L4:L17)</f>
        <v>50000</v>
      </c>
    </row>
    <row r="5" spans="2:23" s="54" customFormat="1" ht="14.25" x14ac:dyDescent="0.2">
      <c r="B5" s="37">
        <v>2024</v>
      </c>
      <c r="C5" s="46">
        <v>44110009</v>
      </c>
      <c r="D5" s="93" t="s">
        <v>39</v>
      </c>
      <c r="E5" s="137">
        <f>+E4+5</f>
        <v>45571</v>
      </c>
      <c r="F5" s="37"/>
      <c r="G5" s="120" t="s">
        <v>161</v>
      </c>
      <c r="H5" s="37" t="str">
        <f t="shared" ref="H5:H36" si="1">CONCATENATE(G5,"/",2024)</f>
        <v>F°0330/2024</v>
      </c>
      <c r="I5" s="39">
        <f t="shared" ref="I5:I36" si="2">L5/(1+J5)</f>
        <v>4166.666666666667</v>
      </c>
      <c r="J5" s="40">
        <v>0.2</v>
      </c>
      <c r="K5" s="39">
        <f t="shared" si="0"/>
        <v>833.33333333333348</v>
      </c>
      <c r="L5" s="107">
        <v>5000</v>
      </c>
      <c r="M5" s="59">
        <f t="shared" ref="M5:M36" si="3">L5/1.2</f>
        <v>4166.666666666667</v>
      </c>
      <c r="N5" s="61" t="s">
        <v>162</v>
      </c>
      <c r="O5" s="219"/>
      <c r="P5" s="57"/>
      <c r="Q5" s="47"/>
      <c r="R5" s="56"/>
    </row>
    <row r="6" spans="2:23" s="54" customFormat="1" ht="14.25" x14ac:dyDescent="0.2">
      <c r="B6" s="37">
        <v>2024</v>
      </c>
      <c r="C6" s="46">
        <v>44110009</v>
      </c>
      <c r="D6" s="93" t="s">
        <v>39</v>
      </c>
      <c r="E6" s="137">
        <f>+E5+2</f>
        <v>45573</v>
      </c>
      <c r="F6" s="37"/>
      <c r="G6" s="120" t="s">
        <v>165</v>
      </c>
      <c r="H6" s="37" t="str">
        <f t="shared" si="1"/>
        <v>F°0331/2024</v>
      </c>
      <c r="I6" s="39">
        <f t="shared" si="2"/>
        <v>833.33333333333337</v>
      </c>
      <c r="J6" s="40">
        <v>0.2</v>
      </c>
      <c r="K6" s="39">
        <f t="shared" si="0"/>
        <v>166.66666666666669</v>
      </c>
      <c r="L6" s="95">
        <v>1000</v>
      </c>
      <c r="M6" s="59">
        <f t="shared" si="3"/>
        <v>833.33333333333337</v>
      </c>
      <c r="N6" s="61" t="s">
        <v>162</v>
      </c>
      <c r="O6" s="219"/>
      <c r="P6" s="58"/>
      <c r="Q6" s="48"/>
    </row>
    <row r="7" spans="2:23" s="54" customFormat="1" ht="13.5" customHeight="1" x14ac:dyDescent="0.2">
      <c r="B7" s="37">
        <v>2024</v>
      </c>
      <c r="C7" s="46">
        <v>44110009</v>
      </c>
      <c r="D7" s="93" t="s">
        <v>39</v>
      </c>
      <c r="E7" s="137">
        <f>+E6+3</f>
        <v>45576</v>
      </c>
      <c r="F7" s="37"/>
      <c r="G7" s="120" t="s">
        <v>166</v>
      </c>
      <c r="H7" s="37" t="str">
        <f t="shared" si="1"/>
        <v>F°0332/2024</v>
      </c>
      <c r="I7" s="39">
        <f t="shared" si="2"/>
        <v>2666.666666666667</v>
      </c>
      <c r="J7" s="40">
        <v>0.2</v>
      </c>
      <c r="K7" s="39">
        <f t="shared" si="0"/>
        <v>533.33333333333337</v>
      </c>
      <c r="L7" s="95">
        <v>3200</v>
      </c>
      <c r="M7" s="59">
        <f t="shared" si="3"/>
        <v>2666.666666666667</v>
      </c>
      <c r="N7" s="101" t="s">
        <v>162</v>
      </c>
      <c r="O7" s="219"/>
    </row>
    <row r="8" spans="2:23" s="54" customFormat="1" ht="14.25" x14ac:dyDescent="0.2">
      <c r="B8" s="37">
        <v>2024</v>
      </c>
      <c r="C8" s="46">
        <v>44110009</v>
      </c>
      <c r="D8" s="93" t="s">
        <v>39</v>
      </c>
      <c r="E8" s="137">
        <f>+E7+5</f>
        <v>45581</v>
      </c>
      <c r="F8" s="37"/>
      <c r="G8" s="120" t="s">
        <v>167</v>
      </c>
      <c r="H8" s="37" t="str">
        <f t="shared" si="1"/>
        <v>F°0333/2024</v>
      </c>
      <c r="I8" s="39">
        <f t="shared" si="2"/>
        <v>3416.666666666667</v>
      </c>
      <c r="J8" s="40">
        <v>0.2</v>
      </c>
      <c r="K8" s="39">
        <f t="shared" si="0"/>
        <v>683.33333333333348</v>
      </c>
      <c r="L8" s="95">
        <v>4100</v>
      </c>
      <c r="M8" s="59">
        <f t="shared" si="3"/>
        <v>3416.666666666667</v>
      </c>
      <c r="N8" s="101" t="s">
        <v>162</v>
      </c>
      <c r="O8" s="219"/>
    </row>
    <row r="9" spans="2:23" s="54" customFormat="1" ht="14.25" x14ac:dyDescent="0.2">
      <c r="B9" s="37">
        <v>2024</v>
      </c>
      <c r="C9" s="46">
        <v>44110009</v>
      </c>
      <c r="D9" s="93" t="s">
        <v>39</v>
      </c>
      <c r="E9" s="106" t="s">
        <v>202</v>
      </c>
      <c r="F9" s="37"/>
      <c r="G9" s="120" t="s">
        <v>168</v>
      </c>
      <c r="H9" s="37" t="str">
        <f t="shared" si="1"/>
        <v>F°0334/2024</v>
      </c>
      <c r="I9" s="39">
        <f t="shared" si="2"/>
        <v>3666.666666666667</v>
      </c>
      <c r="J9" s="40">
        <v>0.2</v>
      </c>
      <c r="K9" s="39">
        <f t="shared" si="0"/>
        <v>733.33333333333348</v>
      </c>
      <c r="L9" s="95">
        <v>4400</v>
      </c>
      <c r="M9" s="59">
        <f t="shared" si="3"/>
        <v>3666.666666666667</v>
      </c>
      <c r="N9" s="101" t="s">
        <v>162</v>
      </c>
      <c r="O9" s="219"/>
    </row>
    <row r="10" spans="2:23" s="54" customFormat="1" ht="14.25" x14ac:dyDescent="0.2">
      <c r="B10" s="37">
        <v>2024</v>
      </c>
      <c r="C10" s="46">
        <v>44110009</v>
      </c>
      <c r="D10" s="93" t="s">
        <v>39</v>
      </c>
      <c r="E10" s="106" t="s">
        <v>203</v>
      </c>
      <c r="F10" s="37"/>
      <c r="G10" s="120" t="s">
        <v>169</v>
      </c>
      <c r="H10" s="37" t="str">
        <f t="shared" si="1"/>
        <v>F°0335/2024</v>
      </c>
      <c r="I10" s="39">
        <f t="shared" si="2"/>
        <v>3583.3333333333335</v>
      </c>
      <c r="J10" s="40">
        <v>0.2</v>
      </c>
      <c r="K10" s="39">
        <f t="shared" si="0"/>
        <v>716.66666666666674</v>
      </c>
      <c r="L10" s="95">
        <v>4300</v>
      </c>
      <c r="M10" s="59">
        <f t="shared" si="3"/>
        <v>3583.3333333333335</v>
      </c>
      <c r="N10" s="101" t="s">
        <v>162</v>
      </c>
      <c r="O10" s="219"/>
    </row>
    <row r="11" spans="2:23" s="54" customFormat="1" ht="14.25" x14ac:dyDescent="0.2">
      <c r="B11" s="37">
        <v>2024</v>
      </c>
      <c r="C11" s="46">
        <v>44110009</v>
      </c>
      <c r="D11" s="93" t="s">
        <v>39</v>
      </c>
      <c r="E11" s="106" t="s">
        <v>204</v>
      </c>
      <c r="F11" s="37"/>
      <c r="G11" s="120" t="s">
        <v>170</v>
      </c>
      <c r="H11" s="37" t="str">
        <f t="shared" si="1"/>
        <v>F°0336/2024</v>
      </c>
      <c r="I11" s="39">
        <f t="shared" si="2"/>
        <v>1750</v>
      </c>
      <c r="J11" s="40">
        <v>0.2</v>
      </c>
      <c r="K11" s="39">
        <f t="shared" si="0"/>
        <v>350</v>
      </c>
      <c r="L11" s="95">
        <v>2100</v>
      </c>
      <c r="M11" s="59">
        <f t="shared" si="3"/>
        <v>1750</v>
      </c>
      <c r="N11" s="101" t="s">
        <v>162</v>
      </c>
      <c r="O11" s="219"/>
    </row>
    <row r="12" spans="2:23" s="54" customFormat="1" ht="14.25" x14ac:dyDescent="0.2">
      <c r="B12" s="37">
        <v>2024</v>
      </c>
      <c r="C12" s="46">
        <v>44110009</v>
      </c>
      <c r="D12" s="93" t="s">
        <v>39</v>
      </c>
      <c r="E12" s="106" t="s">
        <v>205</v>
      </c>
      <c r="F12" s="37"/>
      <c r="G12" s="120" t="s">
        <v>171</v>
      </c>
      <c r="H12" s="37" t="str">
        <f t="shared" si="1"/>
        <v>F°0337/2024</v>
      </c>
      <c r="I12" s="39">
        <f t="shared" si="2"/>
        <v>3583.3333333333335</v>
      </c>
      <c r="J12" s="40">
        <v>0.2</v>
      </c>
      <c r="K12" s="39">
        <f t="shared" si="0"/>
        <v>716.66666666666674</v>
      </c>
      <c r="L12" s="95">
        <v>4300</v>
      </c>
      <c r="M12" s="59">
        <f t="shared" si="3"/>
        <v>3583.3333333333335</v>
      </c>
      <c r="N12" s="101" t="s">
        <v>162</v>
      </c>
      <c r="O12" s="219"/>
    </row>
    <row r="13" spans="2:23" s="54" customFormat="1" ht="14.25" x14ac:dyDescent="0.2">
      <c r="B13" s="37">
        <v>2024</v>
      </c>
      <c r="C13" s="46">
        <v>44110009</v>
      </c>
      <c r="D13" s="93" t="s">
        <v>39</v>
      </c>
      <c r="E13" s="106" t="s">
        <v>206</v>
      </c>
      <c r="F13" s="37"/>
      <c r="G13" s="120" t="s">
        <v>172</v>
      </c>
      <c r="H13" s="37" t="str">
        <f t="shared" si="1"/>
        <v>F°0338/2024</v>
      </c>
      <c r="I13" s="39">
        <f t="shared" si="2"/>
        <v>2083.3333333333335</v>
      </c>
      <c r="J13" s="40">
        <v>0.2</v>
      </c>
      <c r="K13" s="39">
        <f t="shared" si="0"/>
        <v>416.66666666666674</v>
      </c>
      <c r="L13" s="95">
        <v>2500</v>
      </c>
      <c r="M13" s="59">
        <f t="shared" si="3"/>
        <v>2083.3333333333335</v>
      </c>
      <c r="N13" s="101" t="s">
        <v>162</v>
      </c>
      <c r="O13" s="219"/>
    </row>
    <row r="14" spans="2:23" s="54" customFormat="1" ht="14.25" x14ac:dyDescent="0.2">
      <c r="B14" s="37">
        <v>2024</v>
      </c>
      <c r="C14" s="46">
        <v>44110009</v>
      </c>
      <c r="D14" s="93" t="s">
        <v>39</v>
      </c>
      <c r="E14" s="106" t="s">
        <v>207</v>
      </c>
      <c r="F14" s="37"/>
      <c r="G14" s="120" t="s">
        <v>173</v>
      </c>
      <c r="H14" s="37" t="str">
        <f t="shared" si="1"/>
        <v>F°0339/2024</v>
      </c>
      <c r="I14" s="39">
        <f t="shared" si="2"/>
        <v>791.66666666666674</v>
      </c>
      <c r="J14" s="40">
        <v>0.2</v>
      </c>
      <c r="K14" s="39">
        <f t="shared" si="0"/>
        <v>158.33333333333337</v>
      </c>
      <c r="L14" s="95">
        <v>950</v>
      </c>
      <c r="M14" s="59">
        <f t="shared" si="3"/>
        <v>791.66666666666674</v>
      </c>
      <c r="N14" s="101" t="s">
        <v>162</v>
      </c>
      <c r="O14" s="219"/>
    </row>
    <row r="15" spans="2:23" s="54" customFormat="1" ht="14.25" x14ac:dyDescent="0.2">
      <c r="B15" s="37">
        <v>2024</v>
      </c>
      <c r="C15" s="46">
        <v>44110009</v>
      </c>
      <c r="D15" s="93" t="s">
        <v>39</v>
      </c>
      <c r="E15" s="106" t="s">
        <v>208</v>
      </c>
      <c r="F15" s="37"/>
      <c r="G15" s="120" t="s">
        <v>174</v>
      </c>
      <c r="H15" s="37" t="str">
        <f t="shared" si="1"/>
        <v>F°0340/2024</v>
      </c>
      <c r="I15" s="39">
        <f t="shared" si="2"/>
        <v>3333.3333333333335</v>
      </c>
      <c r="J15" s="40">
        <v>0.2</v>
      </c>
      <c r="K15" s="39">
        <f t="shared" si="0"/>
        <v>666.66666666666674</v>
      </c>
      <c r="L15" s="95">
        <v>4000</v>
      </c>
      <c r="M15" s="59">
        <f t="shared" si="3"/>
        <v>3333.3333333333335</v>
      </c>
      <c r="N15" s="101" t="s">
        <v>162</v>
      </c>
      <c r="O15" s="219"/>
    </row>
    <row r="16" spans="2:23" s="54" customFormat="1" ht="14.25" x14ac:dyDescent="0.2">
      <c r="B16" s="37">
        <v>2024</v>
      </c>
      <c r="C16" s="46">
        <v>44110009</v>
      </c>
      <c r="D16" s="93" t="s">
        <v>39</v>
      </c>
      <c r="E16" s="106" t="s">
        <v>210</v>
      </c>
      <c r="F16" s="37"/>
      <c r="G16" s="120" t="s">
        <v>175</v>
      </c>
      <c r="H16" s="37" t="str">
        <f t="shared" si="1"/>
        <v>F°0341/2024</v>
      </c>
      <c r="I16" s="39">
        <f t="shared" si="2"/>
        <v>3750</v>
      </c>
      <c r="J16" s="40">
        <v>0.2</v>
      </c>
      <c r="K16" s="39">
        <f t="shared" si="0"/>
        <v>750</v>
      </c>
      <c r="L16" s="95">
        <v>4500</v>
      </c>
      <c r="M16" s="59">
        <f t="shared" si="3"/>
        <v>3750</v>
      </c>
      <c r="N16" s="101" t="s">
        <v>162</v>
      </c>
      <c r="O16" s="219"/>
    </row>
    <row r="17" spans="2:15" s="54" customFormat="1" ht="14.25" x14ac:dyDescent="0.2">
      <c r="B17" s="117">
        <v>2024</v>
      </c>
      <c r="C17" s="118">
        <v>44110009</v>
      </c>
      <c r="D17" s="119" t="s">
        <v>39</v>
      </c>
      <c r="E17" s="138" t="s">
        <v>209</v>
      </c>
      <c r="F17" s="125" t="s">
        <v>163</v>
      </c>
      <c r="G17" s="120" t="s">
        <v>176</v>
      </c>
      <c r="H17" s="117" t="str">
        <f t="shared" si="1"/>
        <v>F°0342/2024</v>
      </c>
      <c r="I17" s="121">
        <f t="shared" si="2"/>
        <v>4041.666666666667</v>
      </c>
      <c r="J17" s="122">
        <v>0.2</v>
      </c>
      <c r="K17" s="121">
        <f t="shared" si="0"/>
        <v>808.33333333333348</v>
      </c>
      <c r="L17" s="123">
        <v>4850</v>
      </c>
      <c r="M17" s="124">
        <f t="shared" si="3"/>
        <v>4041.666666666667</v>
      </c>
      <c r="N17" s="101" t="s">
        <v>162</v>
      </c>
      <c r="O17" s="219"/>
    </row>
    <row r="18" spans="2:15" s="54" customFormat="1" ht="14.25" x14ac:dyDescent="0.2">
      <c r="B18" s="37">
        <v>2024</v>
      </c>
      <c r="C18" s="46">
        <v>44110009</v>
      </c>
      <c r="D18" s="93" t="s">
        <v>39</v>
      </c>
      <c r="E18" s="38">
        <v>45362</v>
      </c>
      <c r="F18" s="37"/>
      <c r="G18" s="109" t="s">
        <v>177</v>
      </c>
      <c r="H18" s="37" t="str">
        <f t="shared" si="1"/>
        <v>F°0343/2024</v>
      </c>
      <c r="I18" s="39">
        <f t="shared" si="2"/>
        <v>3583.3333333333335</v>
      </c>
      <c r="J18" s="40">
        <v>0.2</v>
      </c>
      <c r="K18" s="39">
        <f t="shared" si="0"/>
        <v>716.66666666666674</v>
      </c>
      <c r="L18" s="95">
        <v>4300</v>
      </c>
      <c r="M18" s="59">
        <f t="shared" si="3"/>
        <v>3583.3333333333335</v>
      </c>
      <c r="N18" s="101" t="s">
        <v>162</v>
      </c>
      <c r="O18" s="219">
        <f>SUM(L18:L31)</f>
        <v>50000</v>
      </c>
    </row>
    <row r="19" spans="2:15" s="54" customFormat="1" ht="14.25" x14ac:dyDescent="0.2">
      <c r="B19" s="37">
        <v>2024</v>
      </c>
      <c r="C19" s="46">
        <v>44110009</v>
      </c>
      <c r="D19" s="93" t="s">
        <v>39</v>
      </c>
      <c r="E19" s="38">
        <v>45454</v>
      </c>
      <c r="F19" s="37"/>
      <c r="G19" s="109" t="s">
        <v>178</v>
      </c>
      <c r="H19" s="37" t="str">
        <f t="shared" si="1"/>
        <v>F°0344/2024</v>
      </c>
      <c r="I19" s="39">
        <f t="shared" si="2"/>
        <v>3750</v>
      </c>
      <c r="J19" s="40">
        <v>0.2</v>
      </c>
      <c r="K19" s="39">
        <f t="shared" si="0"/>
        <v>750</v>
      </c>
      <c r="L19" s="95">
        <v>4500</v>
      </c>
      <c r="M19" s="59">
        <f t="shared" si="3"/>
        <v>3750</v>
      </c>
      <c r="N19" s="101" t="s">
        <v>162</v>
      </c>
      <c r="O19" s="219"/>
    </row>
    <row r="20" spans="2:15" s="54" customFormat="1" ht="14.25" x14ac:dyDescent="0.2">
      <c r="B20" s="37">
        <v>2024</v>
      </c>
      <c r="C20" s="46">
        <v>44110009</v>
      </c>
      <c r="D20" s="93" t="s">
        <v>39</v>
      </c>
      <c r="E20" s="38">
        <v>45576</v>
      </c>
      <c r="F20" s="37"/>
      <c r="G20" s="109" t="s">
        <v>179</v>
      </c>
      <c r="H20" s="37" t="str">
        <f t="shared" si="1"/>
        <v>F°0345/2024</v>
      </c>
      <c r="I20" s="39">
        <f t="shared" si="2"/>
        <v>3250</v>
      </c>
      <c r="J20" s="40">
        <v>0.2</v>
      </c>
      <c r="K20" s="39">
        <f t="shared" si="0"/>
        <v>650</v>
      </c>
      <c r="L20" s="95">
        <v>3900</v>
      </c>
      <c r="M20" s="59">
        <f t="shared" si="3"/>
        <v>3250</v>
      </c>
      <c r="N20" s="101" t="s">
        <v>162</v>
      </c>
      <c r="O20" s="219"/>
    </row>
    <row r="21" spans="2:15" s="54" customFormat="1" ht="14.25" x14ac:dyDescent="0.2">
      <c r="B21" s="37">
        <v>2024</v>
      </c>
      <c r="C21" s="46">
        <v>44110009</v>
      </c>
      <c r="D21" s="93" t="s">
        <v>39</v>
      </c>
      <c r="E21" s="106" t="s">
        <v>211</v>
      </c>
      <c r="F21" s="37"/>
      <c r="G21" s="109" t="s">
        <v>180</v>
      </c>
      <c r="H21" s="37" t="str">
        <f t="shared" si="1"/>
        <v>F°0346/2024</v>
      </c>
      <c r="I21" s="39">
        <f t="shared" si="2"/>
        <v>4041.666666666667</v>
      </c>
      <c r="J21" s="40">
        <v>0.2</v>
      </c>
      <c r="K21" s="39">
        <f t="shared" si="0"/>
        <v>808.33333333333348</v>
      </c>
      <c r="L21" s="96">
        <v>4850</v>
      </c>
      <c r="M21" s="59">
        <f t="shared" si="3"/>
        <v>4041.666666666667</v>
      </c>
      <c r="N21" s="101" t="s">
        <v>162</v>
      </c>
      <c r="O21" s="219"/>
    </row>
    <row r="22" spans="2:15" s="54" customFormat="1" ht="14.25" x14ac:dyDescent="0.2">
      <c r="B22" s="37">
        <v>2024</v>
      </c>
      <c r="C22" s="46">
        <v>44110009</v>
      </c>
      <c r="D22" s="93" t="s">
        <v>39</v>
      </c>
      <c r="E22" s="106" t="s">
        <v>212</v>
      </c>
      <c r="F22" s="37"/>
      <c r="G22" s="109" t="s">
        <v>181</v>
      </c>
      <c r="H22" s="37" t="str">
        <f t="shared" si="1"/>
        <v>F°0347/2024</v>
      </c>
      <c r="I22" s="39">
        <f t="shared" si="2"/>
        <v>3750</v>
      </c>
      <c r="J22" s="40">
        <v>0.2</v>
      </c>
      <c r="K22" s="39">
        <f t="shared" si="0"/>
        <v>750</v>
      </c>
      <c r="L22" s="96">
        <v>4500</v>
      </c>
      <c r="M22" s="59">
        <f t="shared" si="3"/>
        <v>3750</v>
      </c>
      <c r="N22" s="101" t="s">
        <v>162</v>
      </c>
      <c r="O22" s="219"/>
    </row>
    <row r="23" spans="2:15" s="54" customFormat="1" ht="14.25" x14ac:dyDescent="0.2">
      <c r="B23" s="37">
        <v>2024</v>
      </c>
      <c r="C23" s="46">
        <v>44110009</v>
      </c>
      <c r="D23" s="93" t="s">
        <v>39</v>
      </c>
      <c r="E23" s="106" t="s">
        <v>213</v>
      </c>
      <c r="F23" s="37"/>
      <c r="G23" s="109" t="s">
        <v>182</v>
      </c>
      <c r="H23" s="37" t="str">
        <f t="shared" si="1"/>
        <v>F°0348/2024</v>
      </c>
      <c r="I23" s="39">
        <f t="shared" si="2"/>
        <v>1375</v>
      </c>
      <c r="J23" s="40">
        <v>0.2</v>
      </c>
      <c r="K23" s="39">
        <f t="shared" si="0"/>
        <v>275</v>
      </c>
      <c r="L23" s="103">
        <v>1650</v>
      </c>
      <c r="M23" s="59">
        <f t="shared" si="3"/>
        <v>1375</v>
      </c>
      <c r="N23" s="101" t="s">
        <v>162</v>
      </c>
      <c r="O23" s="219"/>
    </row>
    <row r="24" spans="2:15" s="54" customFormat="1" ht="14.25" x14ac:dyDescent="0.2">
      <c r="B24" s="37">
        <v>2024</v>
      </c>
      <c r="C24" s="46">
        <v>44110009</v>
      </c>
      <c r="D24" s="93" t="s">
        <v>39</v>
      </c>
      <c r="E24" s="106" t="s">
        <v>214</v>
      </c>
      <c r="F24" s="37"/>
      <c r="G24" s="109" t="s">
        <v>183</v>
      </c>
      <c r="H24" s="37" t="str">
        <f t="shared" si="1"/>
        <v>F°0349/2024</v>
      </c>
      <c r="I24" s="39">
        <f t="shared" si="2"/>
        <v>2916.666666666667</v>
      </c>
      <c r="J24" s="40">
        <v>0.2</v>
      </c>
      <c r="K24" s="39">
        <f t="shared" si="0"/>
        <v>583.33333333333337</v>
      </c>
      <c r="L24" s="103">
        <v>3500</v>
      </c>
      <c r="M24" s="59">
        <f t="shared" si="3"/>
        <v>2916.666666666667</v>
      </c>
      <c r="N24" s="101" t="s">
        <v>162</v>
      </c>
      <c r="O24" s="219"/>
    </row>
    <row r="25" spans="2:15" s="54" customFormat="1" ht="14.25" x14ac:dyDescent="0.2">
      <c r="B25" s="37">
        <v>2024</v>
      </c>
      <c r="C25" s="46">
        <v>44110009</v>
      </c>
      <c r="D25" s="93" t="s">
        <v>39</v>
      </c>
      <c r="E25" s="106" t="s">
        <v>215</v>
      </c>
      <c r="F25" s="37"/>
      <c r="G25" s="109" t="s">
        <v>184</v>
      </c>
      <c r="H25" s="37" t="str">
        <f t="shared" si="1"/>
        <v>F°0350/2024</v>
      </c>
      <c r="I25" s="39">
        <f t="shared" si="2"/>
        <v>3333.3333333333335</v>
      </c>
      <c r="J25" s="40">
        <v>0.2</v>
      </c>
      <c r="K25" s="39">
        <f t="shared" si="0"/>
        <v>666.66666666666674</v>
      </c>
      <c r="L25" s="103">
        <v>4000</v>
      </c>
      <c r="M25" s="59">
        <f t="shared" si="3"/>
        <v>3333.3333333333335</v>
      </c>
      <c r="N25" s="101" t="s">
        <v>162</v>
      </c>
      <c r="O25" s="219"/>
    </row>
    <row r="26" spans="2:15" s="54" customFormat="1" ht="14.25" x14ac:dyDescent="0.2">
      <c r="B26" s="37">
        <v>2024</v>
      </c>
      <c r="C26" s="46">
        <v>44110009</v>
      </c>
      <c r="D26" s="93" t="s">
        <v>39</v>
      </c>
      <c r="E26" s="106" t="s">
        <v>216</v>
      </c>
      <c r="F26" s="37"/>
      <c r="G26" s="109" t="s">
        <v>185</v>
      </c>
      <c r="H26" s="37" t="str">
        <f t="shared" si="1"/>
        <v>F°0351/2024</v>
      </c>
      <c r="I26" s="39">
        <f t="shared" si="2"/>
        <v>4166.666666666667</v>
      </c>
      <c r="J26" s="40">
        <v>0.2</v>
      </c>
      <c r="K26" s="39">
        <f t="shared" si="0"/>
        <v>833.33333333333348</v>
      </c>
      <c r="L26" s="103">
        <v>5000</v>
      </c>
      <c r="M26" s="59">
        <f t="shared" si="3"/>
        <v>4166.666666666667</v>
      </c>
      <c r="N26" s="101" t="s">
        <v>162</v>
      </c>
      <c r="O26" s="219"/>
    </row>
    <row r="27" spans="2:15" s="54" customFormat="1" ht="14.25" x14ac:dyDescent="0.2">
      <c r="B27" s="37">
        <v>2024</v>
      </c>
      <c r="C27" s="46">
        <v>44110009</v>
      </c>
      <c r="D27" s="93" t="s">
        <v>39</v>
      </c>
      <c r="E27" s="106" t="s">
        <v>217</v>
      </c>
      <c r="F27" s="37"/>
      <c r="G27" s="109" t="s">
        <v>186</v>
      </c>
      <c r="H27" s="37" t="str">
        <f t="shared" si="1"/>
        <v>F°0352/2024</v>
      </c>
      <c r="I27" s="39">
        <f t="shared" si="2"/>
        <v>3750</v>
      </c>
      <c r="J27" s="40">
        <v>0.2</v>
      </c>
      <c r="K27" s="39">
        <f t="shared" si="0"/>
        <v>750</v>
      </c>
      <c r="L27" s="103">
        <v>4500</v>
      </c>
      <c r="M27" s="59">
        <f t="shared" si="3"/>
        <v>3750</v>
      </c>
      <c r="N27" s="101" t="s">
        <v>162</v>
      </c>
      <c r="O27" s="219"/>
    </row>
    <row r="28" spans="2:15" s="54" customFormat="1" ht="14.25" x14ac:dyDescent="0.2">
      <c r="B28" s="37">
        <v>2024</v>
      </c>
      <c r="C28" s="46">
        <v>44110009</v>
      </c>
      <c r="D28" s="93" t="s">
        <v>39</v>
      </c>
      <c r="E28" s="106" t="s">
        <v>218</v>
      </c>
      <c r="F28" s="37"/>
      <c r="G28" s="109" t="s">
        <v>187</v>
      </c>
      <c r="H28" s="37" t="str">
        <f t="shared" si="1"/>
        <v>F°0353/2024</v>
      </c>
      <c r="I28" s="39">
        <f t="shared" si="2"/>
        <v>4166.666666666667</v>
      </c>
      <c r="J28" s="40">
        <v>0.2</v>
      </c>
      <c r="K28" s="39">
        <f t="shared" si="0"/>
        <v>833.33333333333348</v>
      </c>
      <c r="L28" s="97">
        <v>5000</v>
      </c>
      <c r="M28" s="59">
        <f t="shared" si="3"/>
        <v>4166.666666666667</v>
      </c>
      <c r="N28" s="101" t="s">
        <v>162</v>
      </c>
      <c r="O28" s="219"/>
    </row>
    <row r="29" spans="2:15" s="54" customFormat="1" ht="14.25" x14ac:dyDescent="0.2">
      <c r="B29" s="37">
        <v>2024</v>
      </c>
      <c r="C29" s="46">
        <v>44110009</v>
      </c>
      <c r="D29" s="93" t="s">
        <v>39</v>
      </c>
      <c r="E29" s="106" t="s">
        <v>219</v>
      </c>
      <c r="F29" s="37"/>
      <c r="G29" s="109" t="s">
        <v>188</v>
      </c>
      <c r="H29" s="37" t="str">
        <f t="shared" si="1"/>
        <v>F°0354/2024</v>
      </c>
      <c r="I29" s="39">
        <f t="shared" si="2"/>
        <v>250</v>
      </c>
      <c r="J29" s="40">
        <v>0.2</v>
      </c>
      <c r="K29" s="39">
        <f t="shared" si="0"/>
        <v>50</v>
      </c>
      <c r="L29" s="97">
        <v>300</v>
      </c>
      <c r="M29" s="59">
        <f t="shared" si="3"/>
        <v>250</v>
      </c>
      <c r="N29" s="101" t="s">
        <v>162</v>
      </c>
      <c r="O29" s="219"/>
    </row>
    <row r="30" spans="2:15" s="54" customFormat="1" ht="14.25" x14ac:dyDescent="0.2">
      <c r="B30" s="37">
        <v>2024</v>
      </c>
      <c r="C30" s="46">
        <v>44110009</v>
      </c>
      <c r="D30" s="93" t="s">
        <v>39</v>
      </c>
      <c r="E30" s="106" t="s">
        <v>220</v>
      </c>
      <c r="F30" s="37"/>
      <c r="G30" s="109" t="s">
        <v>189</v>
      </c>
      <c r="H30" s="37" t="str">
        <f t="shared" si="1"/>
        <v>F°0355/2024</v>
      </c>
      <c r="I30" s="39">
        <f t="shared" si="2"/>
        <v>1666.6666666666667</v>
      </c>
      <c r="J30" s="40">
        <v>0.2</v>
      </c>
      <c r="K30" s="39">
        <f t="shared" si="0"/>
        <v>333.33333333333337</v>
      </c>
      <c r="L30" s="97">
        <v>2000</v>
      </c>
      <c r="M30" s="59">
        <f t="shared" si="3"/>
        <v>1666.6666666666667</v>
      </c>
      <c r="N30" s="101" t="s">
        <v>162</v>
      </c>
      <c r="O30" s="219"/>
    </row>
    <row r="31" spans="2:15" s="54" customFormat="1" ht="14.25" x14ac:dyDescent="0.2">
      <c r="B31" s="111">
        <v>2024</v>
      </c>
      <c r="C31" s="112">
        <v>44110009</v>
      </c>
      <c r="D31" s="113" t="s">
        <v>39</v>
      </c>
      <c r="E31" s="139" t="s">
        <v>221</v>
      </c>
      <c r="F31" s="127" t="s">
        <v>222</v>
      </c>
      <c r="G31" s="109" t="s">
        <v>190</v>
      </c>
      <c r="H31" s="111" t="str">
        <f t="shared" si="1"/>
        <v>F°0356/2024</v>
      </c>
      <c r="I31" s="114">
        <f t="shared" si="2"/>
        <v>1666.6666666666667</v>
      </c>
      <c r="J31" s="115">
        <v>0.2</v>
      </c>
      <c r="K31" s="114">
        <f t="shared" si="0"/>
        <v>333.33333333333337</v>
      </c>
      <c r="L31" s="126">
        <v>2000</v>
      </c>
      <c r="M31" s="116">
        <f t="shared" si="3"/>
        <v>1666.6666666666667</v>
      </c>
      <c r="N31" s="101" t="s">
        <v>162</v>
      </c>
      <c r="O31" s="219"/>
    </row>
    <row r="32" spans="2:15" s="54" customFormat="1" ht="14.25" x14ac:dyDescent="0.2">
      <c r="B32" s="37">
        <v>2024</v>
      </c>
      <c r="C32" s="46">
        <v>44110009</v>
      </c>
      <c r="D32" s="93" t="s">
        <v>39</v>
      </c>
      <c r="E32" s="38">
        <v>45334</v>
      </c>
      <c r="F32" s="37"/>
      <c r="G32" s="110" t="s">
        <v>191</v>
      </c>
      <c r="H32" s="37" t="str">
        <f t="shared" si="1"/>
        <v>F°0357/2024</v>
      </c>
      <c r="I32" s="39">
        <f t="shared" si="2"/>
        <v>3333.3333333333335</v>
      </c>
      <c r="J32" s="40">
        <v>0.2</v>
      </c>
      <c r="K32" s="39">
        <f t="shared" si="0"/>
        <v>666.66666666666674</v>
      </c>
      <c r="L32" s="97">
        <v>4000</v>
      </c>
      <c r="M32" s="59">
        <f t="shared" si="3"/>
        <v>3333.3333333333335</v>
      </c>
      <c r="N32" s="101" t="s">
        <v>162</v>
      </c>
      <c r="O32" s="219">
        <f>SUM(L32:L42)</f>
        <v>50000</v>
      </c>
    </row>
    <row r="33" spans="2:23" s="54" customFormat="1" ht="14.25" x14ac:dyDescent="0.2">
      <c r="B33" s="37">
        <v>2024</v>
      </c>
      <c r="C33" s="46">
        <v>44110009</v>
      </c>
      <c r="D33" s="93" t="s">
        <v>39</v>
      </c>
      <c r="E33" s="38">
        <v>45394</v>
      </c>
      <c r="F33" s="37"/>
      <c r="G33" s="110" t="s">
        <v>192</v>
      </c>
      <c r="H33" s="37" t="str">
        <f t="shared" si="1"/>
        <v>F°0358/2024</v>
      </c>
      <c r="I33" s="39">
        <f t="shared" si="2"/>
        <v>4166.666666666667</v>
      </c>
      <c r="J33" s="40">
        <v>0.2</v>
      </c>
      <c r="K33" s="39">
        <f t="shared" si="0"/>
        <v>833.33333333333348</v>
      </c>
      <c r="L33" s="97">
        <v>5000</v>
      </c>
      <c r="M33" s="59">
        <f t="shared" si="3"/>
        <v>4166.666666666667</v>
      </c>
      <c r="N33" s="101" t="s">
        <v>162</v>
      </c>
      <c r="O33" s="219"/>
    </row>
    <row r="34" spans="2:23" s="54" customFormat="1" ht="14.25" x14ac:dyDescent="0.2">
      <c r="B34" s="37">
        <v>2024</v>
      </c>
      <c r="C34" s="46">
        <v>44110009</v>
      </c>
      <c r="D34" s="93" t="s">
        <v>39</v>
      </c>
      <c r="E34" s="38">
        <v>45424</v>
      </c>
      <c r="F34" s="37"/>
      <c r="G34" s="110" t="s">
        <v>193</v>
      </c>
      <c r="H34" s="37" t="str">
        <f t="shared" si="1"/>
        <v>F°0359/2024</v>
      </c>
      <c r="I34" s="39">
        <f t="shared" si="2"/>
        <v>3750</v>
      </c>
      <c r="J34" s="40">
        <v>0.2</v>
      </c>
      <c r="K34" s="39">
        <f t="shared" si="0"/>
        <v>750</v>
      </c>
      <c r="L34" s="97">
        <v>4500</v>
      </c>
      <c r="M34" s="59">
        <f t="shared" si="3"/>
        <v>3750</v>
      </c>
      <c r="N34" s="101" t="s">
        <v>162</v>
      </c>
      <c r="O34" s="219"/>
    </row>
    <row r="35" spans="2:23" s="54" customFormat="1" ht="14.25" x14ac:dyDescent="0.2">
      <c r="B35" s="37">
        <v>2024</v>
      </c>
      <c r="C35" s="46">
        <v>44110009</v>
      </c>
      <c r="D35" s="93" t="s">
        <v>39</v>
      </c>
      <c r="E35" s="38">
        <v>45516</v>
      </c>
      <c r="F35" s="37"/>
      <c r="G35" s="110" t="s">
        <v>194</v>
      </c>
      <c r="H35" s="37" t="str">
        <f t="shared" si="1"/>
        <v>F°0360/2024</v>
      </c>
      <c r="I35" s="39">
        <f t="shared" si="2"/>
        <v>3750</v>
      </c>
      <c r="J35" s="40">
        <v>0.2</v>
      </c>
      <c r="K35" s="39">
        <f t="shared" si="0"/>
        <v>750</v>
      </c>
      <c r="L35" s="97">
        <v>4500</v>
      </c>
      <c r="M35" s="59">
        <f t="shared" si="3"/>
        <v>3750</v>
      </c>
      <c r="N35" s="101" t="s">
        <v>162</v>
      </c>
      <c r="O35" s="219"/>
    </row>
    <row r="36" spans="2:23" s="54" customFormat="1" ht="14.25" x14ac:dyDescent="0.2">
      <c r="B36" s="37">
        <v>2024</v>
      </c>
      <c r="C36" s="46">
        <v>44110009</v>
      </c>
      <c r="D36" s="93" t="s">
        <v>39</v>
      </c>
      <c r="E36" s="137">
        <v>45638</v>
      </c>
      <c r="F36" s="37"/>
      <c r="G36" s="110" t="s">
        <v>195</v>
      </c>
      <c r="H36" s="37" t="str">
        <f t="shared" si="1"/>
        <v>F°0361/2024</v>
      </c>
      <c r="I36" s="39">
        <f t="shared" si="2"/>
        <v>3333.3333333333335</v>
      </c>
      <c r="J36" s="40">
        <v>0.2</v>
      </c>
      <c r="K36" s="39">
        <f t="shared" si="0"/>
        <v>666.66666666666674</v>
      </c>
      <c r="L36" s="97">
        <v>4000</v>
      </c>
      <c r="M36" s="59">
        <f t="shared" si="3"/>
        <v>3333.3333333333335</v>
      </c>
      <c r="N36" s="101" t="s">
        <v>162</v>
      </c>
      <c r="O36" s="219"/>
    </row>
    <row r="37" spans="2:23" s="54" customFormat="1" ht="14.25" x14ac:dyDescent="0.2">
      <c r="B37" s="37">
        <v>2024</v>
      </c>
      <c r="C37" s="94">
        <v>44110009</v>
      </c>
      <c r="D37" s="93" t="s">
        <v>39</v>
      </c>
      <c r="E37" s="106" t="s">
        <v>223</v>
      </c>
      <c r="F37" s="37"/>
      <c r="G37" s="110" t="s">
        <v>196</v>
      </c>
      <c r="H37" s="37" t="str">
        <f t="shared" ref="H37" si="4">CONCATENATE(G37,"/",2024)</f>
        <v>F°0362/2024</v>
      </c>
      <c r="I37" s="39">
        <f t="shared" ref="I37" si="5">L37/(1+J37)</f>
        <v>4166.666666666667</v>
      </c>
      <c r="J37" s="40">
        <v>0.2</v>
      </c>
      <c r="K37" s="39">
        <f t="shared" ref="K37" si="6">I37*J37</f>
        <v>833.33333333333348</v>
      </c>
      <c r="L37" s="97">
        <v>5000</v>
      </c>
      <c r="M37" s="100">
        <f t="shared" ref="M37" si="7">L37/1.2</f>
        <v>4166.666666666667</v>
      </c>
      <c r="N37" s="101" t="s">
        <v>162</v>
      </c>
      <c r="O37" s="219"/>
    </row>
    <row r="38" spans="2:23" s="54" customFormat="1" ht="14.25" x14ac:dyDescent="0.2">
      <c r="B38" s="37">
        <v>2024</v>
      </c>
      <c r="C38" s="94">
        <v>44110009</v>
      </c>
      <c r="D38" s="93" t="s">
        <v>39</v>
      </c>
      <c r="E38" s="106" t="s">
        <v>224</v>
      </c>
      <c r="F38" s="37"/>
      <c r="G38" s="110" t="s">
        <v>197</v>
      </c>
      <c r="H38" s="37" t="str">
        <f t="shared" ref="H38" si="8">CONCATENATE(G38,"/",2024)</f>
        <v>F°0363/2024</v>
      </c>
      <c r="I38" s="39">
        <f t="shared" ref="I38" si="9">L38/(1+J38)</f>
        <v>3583.3333333333335</v>
      </c>
      <c r="J38" s="40">
        <v>0.2</v>
      </c>
      <c r="K38" s="39">
        <f t="shared" ref="K38" si="10">I38*J38</f>
        <v>716.66666666666674</v>
      </c>
      <c r="L38" s="97">
        <v>4300</v>
      </c>
      <c r="M38" s="100">
        <f t="shared" ref="M38" si="11">L38/1.2</f>
        <v>3583.3333333333335</v>
      </c>
      <c r="N38" s="101" t="s">
        <v>162</v>
      </c>
      <c r="O38" s="219"/>
    </row>
    <row r="39" spans="2:23" s="54" customFormat="1" ht="14.25" x14ac:dyDescent="0.2">
      <c r="B39" s="37">
        <v>2024</v>
      </c>
      <c r="C39" s="94">
        <v>44110009</v>
      </c>
      <c r="D39" s="93" t="s">
        <v>39</v>
      </c>
      <c r="E39" s="106" t="s">
        <v>225</v>
      </c>
      <c r="F39" s="37"/>
      <c r="G39" s="110" t="s">
        <v>198</v>
      </c>
      <c r="H39" s="37" t="str">
        <f t="shared" ref="H39:H40" si="12">CONCATENATE(G39,"/",2024)</f>
        <v>F°0364/2024</v>
      </c>
      <c r="I39" s="39">
        <f t="shared" ref="I39:I40" si="13">L39/(1+J39)</f>
        <v>3666.666666666667</v>
      </c>
      <c r="J39" s="40">
        <v>0.2</v>
      </c>
      <c r="K39" s="39">
        <f t="shared" ref="K39:K40" si="14">I39*J39</f>
        <v>733.33333333333348</v>
      </c>
      <c r="L39" s="97">
        <v>4400</v>
      </c>
      <c r="M39" s="100">
        <f t="shared" ref="M39:M40" si="15">L39/1.2</f>
        <v>3666.666666666667</v>
      </c>
      <c r="N39" s="101" t="s">
        <v>162</v>
      </c>
      <c r="O39" s="219"/>
    </row>
    <row r="40" spans="2:23" s="54" customFormat="1" ht="14.25" x14ac:dyDescent="0.2">
      <c r="B40" s="37">
        <v>2024</v>
      </c>
      <c r="C40" s="94">
        <v>44110009</v>
      </c>
      <c r="D40" s="93" t="s">
        <v>39</v>
      </c>
      <c r="E40" s="106" t="s">
        <v>226</v>
      </c>
      <c r="F40" s="37"/>
      <c r="G40" s="110" t="s">
        <v>199</v>
      </c>
      <c r="H40" s="37" t="str">
        <f t="shared" si="12"/>
        <v>F°0365/2024</v>
      </c>
      <c r="I40" s="39">
        <f t="shared" si="13"/>
        <v>3750</v>
      </c>
      <c r="J40" s="40">
        <v>0.2</v>
      </c>
      <c r="K40" s="39">
        <f t="shared" si="14"/>
        <v>750</v>
      </c>
      <c r="L40" s="97">
        <v>4500</v>
      </c>
      <c r="M40" s="100">
        <f t="shared" si="15"/>
        <v>3750</v>
      </c>
      <c r="N40" s="101" t="s">
        <v>162</v>
      </c>
      <c r="O40" s="219"/>
    </row>
    <row r="41" spans="2:23" s="54" customFormat="1" ht="14.25" x14ac:dyDescent="0.2">
      <c r="B41" s="37">
        <v>2024</v>
      </c>
      <c r="C41" s="94">
        <v>44110009</v>
      </c>
      <c r="D41" s="93" t="s">
        <v>39</v>
      </c>
      <c r="E41" s="106" t="s">
        <v>227</v>
      </c>
      <c r="F41" s="37"/>
      <c r="G41" s="110" t="s">
        <v>200</v>
      </c>
      <c r="H41" s="37" t="str">
        <f t="shared" ref="H41:H42" si="16">CONCATENATE(G41,"/",2024)</f>
        <v>F°0366/2024</v>
      </c>
      <c r="I41" s="39">
        <f t="shared" ref="I41:I42" si="17">L41/(1+J41)</f>
        <v>4000</v>
      </c>
      <c r="J41" s="40">
        <v>0.2</v>
      </c>
      <c r="K41" s="39">
        <f t="shared" ref="K41:K42" si="18">I41*J41</f>
        <v>800</v>
      </c>
      <c r="L41" s="97">
        <v>4800</v>
      </c>
      <c r="M41" s="100">
        <f t="shared" ref="M41:M42" si="19">L41/1.2</f>
        <v>4000</v>
      </c>
      <c r="N41" s="101" t="s">
        <v>162</v>
      </c>
      <c r="O41" s="219"/>
    </row>
    <row r="42" spans="2:23" ht="15" thickBot="1" x14ac:dyDescent="0.25">
      <c r="B42" s="128">
        <v>2024</v>
      </c>
      <c r="C42" s="129">
        <v>44110009</v>
      </c>
      <c r="D42" s="130" t="s">
        <v>39</v>
      </c>
      <c r="E42" s="140" t="s">
        <v>228</v>
      </c>
      <c r="F42" s="135" t="s">
        <v>164</v>
      </c>
      <c r="G42" s="110" t="s">
        <v>201</v>
      </c>
      <c r="H42" s="128" t="str">
        <f t="shared" si="16"/>
        <v>F°0367/2024</v>
      </c>
      <c r="I42" s="131">
        <f t="shared" si="17"/>
        <v>4166.666666666667</v>
      </c>
      <c r="J42" s="132">
        <v>0.2</v>
      </c>
      <c r="K42" s="131">
        <f t="shared" si="18"/>
        <v>833.33333333333348</v>
      </c>
      <c r="L42" s="133">
        <v>5000</v>
      </c>
      <c r="M42" s="134">
        <f t="shared" si="19"/>
        <v>4166.666666666667</v>
      </c>
      <c r="N42" s="101" t="s">
        <v>162</v>
      </c>
      <c r="O42" s="219"/>
      <c r="P42" s="54"/>
      <c r="Q42" s="54"/>
      <c r="R42" s="54"/>
      <c r="S42" s="54"/>
      <c r="T42" s="54"/>
      <c r="U42" s="54"/>
      <c r="V42" s="54"/>
      <c r="W42" s="54"/>
    </row>
    <row r="43" spans="2:23" ht="13.5" thickBot="1" x14ac:dyDescent="0.25">
      <c r="F43" s="68" t="s">
        <v>16</v>
      </c>
      <c r="G43" s="69"/>
      <c r="H43" s="69"/>
      <c r="I43" s="70">
        <f>SUM(I4:I42)</f>
        <v>125000.00000000001</v>
      </c>
      <c r="J43" s="70"/>
      <c r="K43" s="70">
        <f>SUM(K4:K42)</f>
        <v>25000</v>
      </c>
      <c r="M43" s="71">
        <f>SUM(M4:M42)</f>
        <v>125000.00000000001</v>
      </c>
      <c r="P43" s="54"/>
      <c r="Q43" s="54"/>
      <c r="R43" s="54"/>
      <c r="S43" s="54"/>
      <c r="T43" s="54"/>
      <c r="U43" s="54"/>
      <c r="V43" s="54"/>
      <c r="W43" s="54"/>
    </row>
    <row r="44" spans="2:23" x14ac:dyDescent="0.2">
      <c r="O44" s="54"/>
      <c r="P44" s="54"/>
      <c r="Q44" s="54"/>
      <c r="R44" s="54"/>
      <c r="S44" s="54"/>
      <c r="T44" s="54"/>
      <c r="U44" s="54"/>
      <c r="V44" s="54"/>
      <c r="W44" s="54"/>
    </row>
    <row r="45" spans="2:23" x14ac:dyDescent="0.2">
      <c r="O45" s="54"/>
      <c r="P45" s="54"/>
      <c r="Q45" s="54"/>
      <c r="R45" s="54"/>
      <c r="S45" s="54"/>
      <c r="T45" s="54"/>
      <c r="U45" s="54"/>
      <c r="V45" s="54"/>
      <c r="W45" s="54"/>
    </row>
  </sheetData>
  <autoFilter ref="B3:N36">
    <sortState ref="B4:N36">
      <sortCondition ref="C4"/>
    </sortState>
  </autoFilter>
  <mergeCells count="3">
    <mergeCell ref="O4:O17"/>
    <mergeCell ref="O18:O31"/>
    <mergeCell ref="O32:O42"/>
  </mergeCells>
  <phoneticPr fontId="17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69"/>
  <sheetViews>
    <sheetView view="pageBreakPreview" topLeftCell="A3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225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Recap!H39</f>
        <v>F°0364/2024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36</v>
      </c>
      <c r="C21" s="228"/>
      <c r="D21" s="228"/>
      <c r="E21" s="229"/>
      <c r="F21" s="102">
        <f>H21/G21</f>
        <v>9.9099099099099099</v>
      </c>
      <c r="G21" s="99">
        <f>[1]E.Uniforme!I16</f>
        <v>370</v>
      </c>
      <c r="H21" s="163">
        <f>[1]Recap!M39</f>
        <v>3666.666666666667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3666.666666666667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733.33333333333348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4400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242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69"/>
  <sheetViews>
    <sheetView view="pageBreakPreview" topLeftCell="A3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226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Recap!H40</f>
        <v>F°0365/2024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138</v>
      </c>
      <c r="C21" s="228"/>
      <c r="D21" s="228"/>
      <c r="E21" s="229"/>
      <c r="F21" s="102">
        <f>H21/G21</f>
        <v>68.181818181818187</v>
      </c>
      <c r="G21" s="99">
        <f>[1]E.Uniforme!I17</f>
        <v>55</v>
      </c>
      <c r="H21" s="163">
        <f>[1]Recap!M40</f>
        <v>3750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3750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750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4500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241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69"/>
  <sheetViews>
    <sheetView view="pageBreakPreview" topLeftCell="A23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227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Recap!H41</f>
        <v>F°0366/2024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142</v>
      </c>
      <c r="C21" s="228"/>
      <c r="D21" s="228"/>
      <c r="E21" s="229"/>
      <c r="F21" s="102">
        <f>H21/G21</f>
        <v>25</v>
      </c>
      <c r="G21" s="99">
        <f>[1]E.Uniforme!I19</f>
        <v>160</v>
      </c>
      <c r="H21" s="163">
        <f>Recap!M41</f>
        <v>4000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4000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800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4800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240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69"/>
  <sheetViews>
    <sheetView tabSelected="1" view="pageBreakPreview" topLeftCell="A24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85" t="s">
        <v>228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Recap!H42</f>
        <v>F°0367/2024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146</v>
      </c>
      <c r="C21" s="228"/>
      <c r="D21" s="228"/>
      <c r="E21" s="229"/>
      <c r="F21" s="102">
        <f>H21/G21</f>
        <v>24.509803921568629</v>
      </c>
      <c r="G21" s="99">
        <f>E.Uniforme!I21</f>
        <v>170</v>
      </c>
      <c r="H21" s="163">
        <f>Recap!M42</f>
        <v>4166.666666666667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4166.666666666667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833.33333333333348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5000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234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29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customWidth="1"/>
    <col min="2" max="2" width="23.28515625" customWidth="1"/>
    <col min="3" max="3" width="18.140625" style="6" bestFit="1" customWidth="1"/>
    <col min="4" max="4" width="12.85546875" style="9" customWidth="1"/>
    <col min="5" max="5" width="13.7109375" customWidth="1"/>
    <col min="6" max="6" width="7.85546875" customWidth="1"/>
    <col min="7" max="7" width="16.28515625" bestFit="1" customWidth="1"/>
    <col min="8" max="8" width="26.42578125" customWidth="1"/>
    <col min="9" max="9" width="1.140625" customWidth="1"/>
  </cols>
  <sheetData>
    <row r="1" spans="2:12" s="2" customFormat="1" ht="15.75" x14ac:dyDescent="0.25">
      <c r="D1" s="7"/>
      <c r="G1" s="35"/>
    </row>
    <row r="2" spans="2:12" s="2" customFormat="1" ht="15.75" x14ac:dyDescent="0.25">
      <c r="D2" s="7"/>
      <c r="G2" s="35"/>
    </row>
    <row r="3" spans="2:12" s="2" customFormat="1" ht="15.75" x14ac:dyDescent="0.25">
      <c r="D3" s="7"/>
      <c r="G3" s="35"/>
    </row>
    <row r="4" spans="2:12" s="2" customFormat="1" ht="15.75" x14ac:dyDescent="0.25">
      <c r="D4" s="7"/>
      <c r="G4" s="35"/>
    </row>
    <row r="5" spans="2:12" s="2" customFormat="1" ht="15.75" x14ac:dyDescent="0.25">
      <c r="D5" s="7"/>
      <c r="G5" s="35"/>
    </row>
    <row r="6" spans="2:12" s="2" customFormat="1" ht="15.75" x14ac:dyDescent="0.25">
      <c r="C6" s="4"/>
      <c r="D6" s="7"/>
    </row>
    <row r="7" spans="2:12" s="2" customFormat="1" ht="18.75" x14ac:dyDescent="0.3">
      <c r="C7" s="4"/>
      <c r="D7" s="7"/>
      <c r="G7" s="11" t="s">
        <v>17</v>
      </c>
      <c r="H7" s="42">
        <f>Recap!E4</f>
        <v>45566</v>
      </c>
    </row>
    <row r="8" spans="2:12" s="2" customFormat="1" ht="15.75" x14ac:dyDescent="0.25">
      <c r="C8" s="4"/>
      <c r="D8" s="7"/>
    </row>
    <row r="9" spans="2:12" s="2" customFormat="1" ht="15.75" x14ac:dyDescent="0.25">
      <c r="C9" s="4"/>
      <c r="D9" s="7"/>
    </row>
    <row r="10" spans="2:12" s="2" customFormat="1" ht="15.75" x14ac:dyDescent="0.25">
      <c r="C10" s="4"/>
      <c r="D10" s="7"/>
    </row>
    <row r="11" spans="2:12" s="2" customFormat="1" ht="15.75" x14ac:dyDescent="0.25">
      <c r="C11" s="4"/>
      <c r="D11" s="7"/>
    </row>
    <row r="12" spans="2:12" s="2" customFormat="1" ht="15.75" x14ac:dyDescent="0.25">
      <c r="C12" s="4"/>
      <c r="D12" s="7"/>
      <c r="L12" s="2" t="s">
        <v>32</v>
      </c>
    </row>
    <row r="13" spans="2:12" s="2" customFormat="1" ht="15.75" x14ac:dyDescent="0.25">
      <c r="C13" s="4"/>
      <c r="D13" s="7"/>
    </row>
    <row r="14" spans="2:12" s="18" customFormat="1" ht="19.5" customHeight="1" x14ac:dyDescent="0.35">
      <c r="B14" s="15" t="s">
        <v>18</v>
      </c>
      <c r="C14" s="89" t="str">
        <f>Recap!H4</f>
        <v>F°0322/2024</v>
      </c>
      <c r="D14" s="16"/>
      <c r="E14" s="17"/>
      <c r="F14" s="17"/>
    </row>
    <row r="15" spans="2:12" s="2" customFormat="1" ht="16.5" thickBot="1" x14ac:dyDescent="0.3">
      <c r="C15" s="4"/>
      <c r="D15" s="7"/>
    </row>
    <row r="16" spans="2:12" s="13" customFormat="1" ht="21" thickBot="1" x14ac:dyDescent="0.35">
      <c r="B16" s="223" t="s">
        <v>19</v>
      </c>
      <c r="C16" s="224"/>
      <c r="D16" s="224"/>
      <c r="E16" s="224"/>
      <c r="F16" s="31" t="s">
        <v>20</v>
      </c>
      <c r="G16" s="32" t="s">
        <v>21</v>
      </c>
      <c r="H16" s="33" t="s">
        <v>22</v>
      </c>
      <c r="I16" s="14"/>
    </row>
    <row r="17" spans="2:8" s="2" customFormat="1" ht="15.95" customHeight="1" x14ac:dyDescent="0.3">
      <c r="B17" s="209"/>
      <c r="C17" s="210"/>
      <c r="D17" s="210"/>
      <c r="E17" s="211"/>
      <c r="F17" s="21"/>
      <c r="G17" s="28"/>
      <c r="H17" s="24"/>
    </row>
    <row r="18" spans="2:8" s="2" customFormat="1" ht="15.6" customHeight="1" x14ac:dyDescent="0.25">
      <c r="B18" s="212"/>
      <c r="C18" s="213"/>
      <c r="D18" s="213"/>
      <c r="E18" s="214"/>
      <c r="F18" s="50"/>
      <c r="G18" s="51"/>
      <c r="H18" s="49"/>
    </row>
    <row r="19" spans="2:8" s="2" customFormat="1" ht="15.95" customHeight="1" x14ac:dyDescent="0.25">
      <c r="B19" s="212"/>
      <c r="C19" s="213"/>
      <c r="D19" s="213"/>
      <c r="E19" s="214"/>
      <c r="F19" s="50"/>
      <c r="G19" s="51"/>
      <c r="H19" s="49"/>
    </row>
    <row r="20" spans="2:8" s="2" customFormat="1" ht="15.95" customHeight="1" x14ac:dyDescent="0.25">
      <c r="B20" s="212"/>
      <c r="C20" s="213"/>
      <c r="D20" s="213"/>
      <c r="E20" s="214"/>
      <c r="F20" s="52"/>
      <c r="G20" s="51"/>
      <c r="H20" s="53"/>
    </row>
    <row r="21" spans="2:8" s="2" customFormat="1" ht="15.95" customHeight="1" x14ac:dyDescent="0.25">
      <c r="B21" s="212" t="str">
        <f>'E. Matériel'!C2</f>
        <v>EAU DE JAVEL 5L</v>
      </c>
      <c r="C21" s="213"/>
      <c r="D21" s="213"/>
      <c r="E21" s="214"/>
      <c r="F21" s="87">
        <f>H21/G21</f>
        <v>153.84615384615384</v>
      </c>
      <c r="G21" s="55">
        <f>'E. Matériel'!I2</f>
        <v>26</v>
      </c>
      <c r="H21" s="53">
        <f>Recap!M4</f>
        <v>4000</v>
      </c>
    </row>
    <row r="22" spans="2:8" s="2" customFormat="1" ht="15.95" customHeight="1" x14ac:dyDescent="0.25">
      <c r="B22" s="212"/>
      <c r="C22" s="213"/>
      <c r="D22" s="213"/>
      <c r="E22" s="214"/>
      <c r="F22" s="52"/>
      <c r="G22" s="51"/>
      <c r="H22" s="53"/>
    </row>
    <row r="23" spans="2:8" s="2" customFormat="1" ht="15.95" customHeight="1" x14ac:dyDescent="0.3">
      <c r="B23" s="212"/>
      <c r="C23" s="213"/>
      <c r="D23" s="213"/>
      <c r="E23" s="214"/>
      <c r="F23" s="22"/>
      <c r="G23" s="29"/>
      <c r="H23" s="25"/>
    </row>
    <row r="24" spans="2:8" s="2" customFormat="1" ht="15.95" customHeight="1" x14ac:dyDescent="0.3">
      <c r="B24" s="212"/>
      <c r="C24" s="213"/>
      <c r="D24" s="213"/>
      <c r="E24" s="214"/>
      <c r="F24" s="22"/>
      <c r="G24" s="29"/>
      <c r="H24" s="25"/>
    </row>
    <row r="25" spans="2:8" s="2" customFormat="1" ht="15.95" customHeight="1" x14ac:dyDescent="0.3">
      <c r="B25" s="212"/>
      <c r="C25" s="213"/>
      <c r="D25" s="213"/>
      <c r="E25" s="214"/>
      <c r="F25" s="22"/>
      <c r="G25" s="29"/>
      <c r="H25" s="25"/>
    </row>
    <row r="26" spans="2:8" s="2" customFormat="1" ht="15.95" customHeight="1" x14ac:dyDescent="0.3">
      <c r="B26" s="212"/>
      <c r="C26" s="213"/>
      <c r="D26" s="213"/>
      <c r="E26" s="214"/>
      <c r="F26" s="22"/>
      <c r="G26" s="29"/>
      <c r="H26" s="25"/>
    </row>
    <row r="27" spans="2:8" s="2" customFormat="1" ht="15.95" customHeight="1" x14ac:dyDescent="0.3">
      <c r="B27" s="212"/>
      <c r="C27" s="213"/>
      <c r="D27" s="213"/>
      <c r="E27" s="214"/>
      <c r="F27" s="22"/>
      <c r="G27" s="29"/>
      <c r="H27" s="25"/>
    </row>
    <row r="28" spans="2:8" s="2" customFormat="1" ht="15.95" customHeight="1" x14ac:dyDescent="0.3">
      <c r="B28" s="212"/>
      <c r="C28" s="213"/>
      <c r="D28" s="213"/>
      <c r="E28" s="214"/>
      <c r="F28" s="22"/>
      <c r="G28" s="29"/>
      <c r="H28" s="25"/>
    </row>
    <row r="29" spans="2:8" s="2" customFormat="1" ht="15.95" customHeight="1" x14ac:dyDescent="0.3">
      <c r="B29" s="212"/>
      <c r="C29" s="213"/>
      <c r="D29" s="213"/>
      <c r="E29" s="214"/>
      <c r="F29" s="22"/>
      <c r="G29" s="29"/>
      <c r="H29" s="25"/>
    </row>
    <row r="30" spans="2:8" s="2" customFormat="1" ht="15.95" customHeight="1" x14ac:dyDescent="0.3">
      <c r="B30" s="22"/>
      <c r="C30" s="19"/>
      <c r="D30" s="20"/>
      <c r="E30" s="191"/>
      <c r="F30" s="22"/>
      <c r="G30" s="29"/>
      <c r="H30" s="25"/>
    </row>
    <row r="31" spans="2:8" s="2" customFormat="1" ht="20.25" x14ac:dyDescent="0.3">
      <c r="B31" s="215" t="s">
        <v>23</v>
      </c>
      <c r="C31" s="216"/>
      <c r="D31" s="217"/>
      <c r="E31" s="218"/>
      <c r="F31" s="23"/>
      <c r="G31" s="30"/>
      <c r="H31" s="26">
        <f>SUM(H18:H23)</f>
        <v>4000</v>
      </c>
    </row>
    <row r="32" spans="2:8" s="2" customFormat="1" ht="15.95" customHeight="1" x14ac:dyDescent="0.3">
      <c r="B32" s="215"/>
      <c r="C32" s="216"/>
      <c r="D32" s="217"/>
      <c r="E32" s="218"/>
      <c r="F32" s="23"/>
      <c r="G32" s="30"/>
      <c r="H32" s="26"/>
    </row>
    <row r="33" spans="2:8" s="2" customFormat="1" ht="20.25" x14ac:dyDescent="0.3">
      <c r="B33" s="215" t="s">
        <v>24</v>
      </c>
      <c r="C33" s="216"/>
      <c r="D33" s="217"/>
      <c r="E33" s="218"/>
      <c r="F33" s="23"/>
      <c r="G33" s="30"/>
      <c r="H33" s="26">
        <f>H31*20/100</f>
        <v>800</v>
      </c>
    </row>
    <row r="34" spans="2:8" s="2" customFormat="1" ht="15.95" customHeight="1" x14ac:dyDescent="0.3">
      <c r="B34" s="215"/>
      <c r="C34" s="216"/>
      <c r="D34" s="217"/>
      <c r="E34" s="218"/>
      <c r="F34" s="23"/>
      <c r="G34" s="30"/>
      <c r="H34" s="26"/>
    </row>
    <row r="35" spans="2:8" s="2" customFormat="1" ht="15.95" customHeight="1" x14ac:dyDescent="0.3">
      <c r="B35" s="22"/>
      <c r="C35" s="19"/>
      <c r="D35" s="20"/>
      <c r="E35" s="191"/>
      <c r="F35" s="22"/>
      <c r="G35" s="29"/>
      <c r="H35" s="26"/>
    </row>
    <row r="36" spans="2:8" s="2" customFormat="1" ht="15.95" customHeight="1" x14ac:dyDescent="0.3">
      <c r="B36" s="215"/>
      <c r="C36" s="19"/>
      <c r="D36" s="20"/>
      <c r="E36" s="191"/>
      <c r="F36" s="22"/>
      <c r="G36" s="29"/>
      <c r="H36" s="26"/>
    </row>
    <row r="37" spans="2:8" s="2" customFormat="1" ht="15.95" customHeight="1" x14ac:dyDescent="0.3">
      <c r="B37" s="22"/>
      <c r="C37" s="19"/>
      <c r="D37" s="20"/>
      <c r="E37" s="191"/>
      <c r="F37" s="22"/>
      <c r="G37" s="29"/>
      <c r="H37" s="26"/>
    </row>
    <row r="38" spans="2:8" s="2" customFormat="1" ht="15.95" customHeight="1" thickBot="1" x14ac:dyDescent="0.35">
      <c r="B38" s="192"/>
      <c r="C38" s="193"/>
      <c r="D38" s="194"/>
      <c r="E38" s="195"/>
      <c r="F38" s="22"/>
      <c r="G38" s="29"/>
      <c r="H38" s="27"/>
    </row>
    <row r="39" spans="2:8" s="12" customFormat="1" ht="21" thickBot="1" x14ac:dyDescent="0.35">
      <c r="B39" s="220" t="s">
        <v>25</v>
      </c>
      <c r="C39" s="221"/>
      <c r="D39" s="221"/>
      <c r="E39" s="221"/>
      <c r="F39" s="221"/>
      <c r="G39" s="222"/>
      <c r="H39" s="34">
        <f>SUM(H31:H38)</f>
        <v>4800</v>
      </c>
    </row>
    <row r="40" spans="2:8" s="2" customFormat="1" ht="15.75" x14ac:dyDescent="0.25">
      <c r="C40" s="4"/>
      <c r="D40" s="7"/>
    </row>
    <row r="41" spans="2:8" s="3" customFormat="1" ht="20.25" x14ac:dyDescent="0.3">
      <c r="B41" s="11" t="s">
        <v>255</v>
      </c>
      <c r="C41" s="11"/>
      <c r="D41" s="11"/>
      <c r="G41" s="12"/>
    </row>
    <row r="42" spans="2:8" s="2" customFormat="1" ht="18.75" x14ac:dyDescent="0.3">
      <c r="B42" s="3" t="s">
        <v>159</v>
      </c>
      <c r="C42" s="4"/>
      <c r="D42" s="7"/>
    </row>
    <row r="43" spans="2:8" s="2" customFormat="1" ht="20.25" x14ac:dyDescent="0.3">
      <c r="B43" s="12"/>
      <c r="C43" s="4"/>
      <c r="D43" s="7"/>
    </row>
    <row r="44" spans="2:8" s="2" customFormat="1" ht="20.25" x14ac:dyDescent="0.3">
      <c r="B44" s="12"/>
      <c r="C44" s="4"/>
      <c r="D44" s="7"/>
    </row>
    <row r="45" spans="2:8" s="2" customFormat="1" ht="20.25" x14ac:dyDescent="0.3">
      <c r="B45" s="12"/>
      <c r="C45" s="4"/>
      <c r="D45" s="7"/>
    </row>
    <row r="46" spans="2:8" s="2" customFormat="1" ht="20.25" x14ac:dyDescent="0.3">
      <c r="B46" s="12"/>
      <c r="C46" s="4"/>
      <c r="D46" s="7"/>
    </row>
    <row r="47" spans="2:8" s="2" customFormat="1" ht="15.75" x14ac:dyDescent="0.25">
      <c r="C47" s="4"/>
      <c r="D47" s="7"/>
    </row>
    <row r="48" spans="2:8" s="2" customFormat="1" ht="15.75" x14ac:dyDescent="0.25">
      <c r="C48" s="4"/>
      <c r="D48" s="7"/>
    </row>
    <row r="49" spans="3:4" s="2" customFormat="1" ht="15.75" x14ac:dyDescent="0.25">
      <c r="C49" s="4"/>
      <c r="D49" s="7"/>
    </row>
    <row r="50" spans="3:4" s="2" customFormat="1" ht="15.75" x14ac:dyDescent="0.25">
      <c r="C50" s="4"/>
      <c r="D50" s="7"/>
    </row>
    <row r="51" spans="3:4" s="2" customFormat="1" ht="15.75" x14ac:dyDescent="0.25">
      <c r="C51" s="4"/>
      <c r="D51" s="7"/>
    </row>
    <row r="52" spans="3:4" s="2" customFormat="1" ht="15.75" x14ac:dyDescent="0.25">
      <c r="C52" s="4"/>
      <c r="D52" s="7"/>
    </row>
    <row r="53" spans="3:4" s="2" customFormat="1" ht="15.75" x14ac:dyDescent="0.25">
      <c r="C53" s="4"/>
      <c r="D53" s="7"/>
    </row>
    <row r="54" spans="3:4" s="2" customFormat="1" ht="15.75" x14ac:dyDescent="0.25">
      <c r="C54" s="4"/>
      <c r="D54" s="7"/>
    </row>
    <row r="55" spans="3:4" s="2" customFormat="1" ht="15.75" x14ac:dyDescent="0.25">
      <c r="C55" s="4"/>
      <c r="D55" s="7"/>
    </row>
    <row r="56" spans="3:4" s="2" customFormat="1" ht="15.75" x14ac:dyDescent="0.25">
      <c r="C56" s="4"/>
      <c r="D56" s="7"/>
    </row>
    <row r="57" spans="3:4" s="2" customFormat="1" ht="15.75" x14ac:dyDescent="0.25">
      <c r="C57" s="4"/>
      <c r="D57" s="7"/>
    </row>
    <row r="58" spans="3:4" s="2" customFormat="1" ht="15.75" x14ac:dyDescent="0.25">
      <c r="C58" s="4"/>
      <c r="D58" s="7"/>
    </row>
    <row r="59" spans="3:4" s="2" customFormat="1" ht="15.75" x14ac:dyDescent="0.25">
      <c r="C59" s="4"/>
      <c r="D59" s="7"/>
    </row>
    <row r="60" spans="3:4" s="2" customFormat="1" ht="15.75" x14ac:dyDescent="0.25">
      <c r="C60" s="4"/>
      <c r="D60" s="7"/>
    </row>
    <row r="61" spans="3:4" s="1" customFormat="1" ht="15" x14ac:dyDescent="0.2">
      <c r="C61" s="5"/>
      <c r="D61" s="8"/>
    </row>
    <row r="62" spans="3:4" s="1" customFormat="1" ht="15" x14ac:dyDescent="0.2">
      <c r="C62" s="5"/>
      <c r="D62" s="8"/>
    </row>
    <row r="63" spans="3:4" s="1" customFormat="1" ht="15" x14ac:dyDescent="0.2">
      <c r="C63" s="5"/>
      <c r="D63" s="8"/>
    </row>
    <row r="64" spans="3:4" s="1" customFormat="1" ht="15" x14ac:dyDescent="0.2">
      <c r="C64" s="5"/>
      <c r="D64" s="8"/>
    </row>
    <row r="65" spans="3:4" s="1" customFormat="1" ht="15" x14ac:dyDescent="0.2">
      <c r="C65" s="5"/>
      <c r="D65" s="8"/>
    </row>
    <row r="66" spans="3:4" s="1" customFormat="1" ht="15" x14ac:dyDescent="0.2">
      <c r="C66" s="5"/>
      <c r="D66" s="8"/>
    </row>
    <row r="67" spans="3:4" s="1" customFormat="1" ht="15" x14ac:dyDescent="0.2">
      <c r="C67" s="5"/>
      <c r="D67" s="8"/>
    </row>
    <row r="68" spans="3:4" s="1" customFormat="1" ht="15" x14ac:dyDescent="0.2">
      <c r="C68" s="5"/>
      <c r="D68" s="8"/>
    </row>
    <row r="69" spans="3:4" s="1" customFormat="1" ht="15" x14ac:dyDescent="0.2">
      <c r="C69" s="5"/>
      <c r="D69" s="8"/>
    </row>
  </sheetData>
  <mergeCells count="2">
    <mergeCell ref="B39:G39"/>
    <mergeCell ref="B16:E16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32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customWidth="1"/>
    <col min="2" max="2" width="23.28515625" customWidth="1"/>
    <col min="3" max="3" width="18.140625" style="6" bestFit="1" customWidth="1"/>
    <col min="4" max="4" width="12.85546875" style="9" customWidth="1"/>
    <col min="5" max="5" width="13.7109375" customWidth="1"/>
    <col min="6" max="6" width="7.85546875" customWidth="1"/>
    <col min="7" max="7" width="16.28515625" bestFit="1" customWidth="1"/>
    <col min="8" max="8" width="26.42578125" customWidth="1"/>
    <col min="9" max="9" width="1.140625" customWidth="1"/>
  </cols>
  <sheetData>
    <row r="1" spans="2:12" s="2" customFormat="1" ht="15.75" x14ac:dyDescent="0.25">
      <c r="D1" s="7"/>
      <c r="G1" s="35"/>
    </row>
    <row r="2" spans="2:12" s="2" customFormat="1" ht="15.75" x14ac:dyDescent="0.25">
      <c r="D2" s="7"/>
      <c r="G2" s="35"/>
    </row>
    <row r="3" spans="2:12" s="2" customFormat="1" ht="15.75" x14ac:dyDescent="0.25">
      <c r="D3" s="7"/>
      <c r="G3" s="35"/>
    </row>
    <row r="4" spans="2:12" s="2" customFormat="1" ht="15.75" x14ac:dyDescent="0.25">
      <c r="D4" s="7"/>
      <c r="G4" s="35"/>
    </row>
    <row r="5" spans="2:12" s="2" customFormat="1" ht="15.75" x14ac:dyDescent="0.25">
      <c r="D5" s="7"/>
      <c r="G5" s="35"/>
    </row>
    <row r="6" spans="2:12" s="2" customFormat="1" ht="15.75" x14ac:dyDescent="0.25">
      <c r="C6" s="4"/>
      <c r="D6" s="7"/>
    </row>
    <row r="7" spans="2:12" s="2" customFormat="1" ht="18.75" x14ac:dyDescent="0.3">
      <c r="C7" s="4"/>
      <c r="D7" s="7"/>
      <c r="G7" s="11" t="s">
        <v>17</v>
      </c>
      <c r="H7" s="108">
        <f>Recap!E5</f>
        <v>45571</v>
      </c>
    </row>
    <row r="8" spans="2:12" s="2" customFormat="1" ht="15.75" x14ac:dyDescent="0.25">
      <c r="C8" s="4"/>
      <c r="D8" s="7"/>
    </row>
    <row r="9" spans="2:12" s="2" customFormat="1" ht="15.75" x14ac:dyDescent="0.25">
      <c r="C9" s="4"/>
      <c r="D9" s="7"/>
    </row>
    <row r="10" spans="2:12" s="2" customFormat="1" ht="15.75" x14ac:dyDescent="0.25">
      <c r="C10" s="4"/>
      <c r="D10" s="7"/>
    </row>
    <row r="11" spans="2:12" s="2" customFormat="1" ht="15.75" x14ac:dyDescent="0.25">
      <c r="C11" s="4"/>
      <c r="D11" s="7"/>
    </row>
    <row r="12" spans="2:12" s="2" customFormat="1" ht="15.75" x14ac:dyDescent="0.25">
      <c r="C12" s="4"/>
      <c r="D12" s="7"/>
      <c r="L12" s="2" t="s">
        <v>32</v>
      </c>
    </row>
    <row r="13" spans="2:12" s="2" customFormat="1" ht="15.75" x14ac:dyDescent="0.25">
      <c r="C13" s="4"/>
      <c r="D13" s="7"/>
    </row>
    <row r="14" spans="2:12" s="18" customFormat="1" ht="19.5" customHeight="1" x14ac:dyDescent="0.35">
      <c r="B14" s="15" t="s">
        <v>18</v>
      </c>
      <c r="C14" s="89" t="str">
        <f>Recap!H5</f>
        <v>F°0330/2024</v>
      </c>
      <c r="D14" s="16"/>
      <c r="E14" s="17"/>
      <c r="F14" s="17"/>
    </row>
    <row r="15" spans="2:12" s="2" customFormat="1" ht="16.5" thickBot="1" x14ac:dyDescent="0.3">
      <c r="C15" s="4"/>
      <c r="D15" s="7"/>
    </row>
    <row r="16" spans="2:12" s="13" customFormat="1" ht="21" thickBot="1" x14ac:dyDescent="0.35">
      <c r="B16" s="223" t="s">
        <v>19</v>
      </c>
      <c r="C16" s="224"/>
      <c r="D16" s="224"/>
      <c r="E16" s="224"/>
      <c r="F16" s="31" t="s">
        <v>20</v>
      </c>
      <c r="G16" s="32" t="s">
        <v>21</v>
      </c>
      <c r="H16" s="33" t="s">
        <v>22</v>
      </c>
      <c r="I16" s="14"/>
    </row>
    <row r="17" spans="2:8" s="2" customFormat="1" ht="15.95" customHeight="1" x14ac:dyDescent="0.3">
      <c r="B17" s="209"/>
      <c r="C17" s="210"/>
      <c r="D17" s="210"/>
      <c r="E17" s="211"/>
      <c r="F17" s="21"/>
      <c r="G17" s="28"/>
      <c r="H17" s="24"/>
    </row>
    <row r="18" spans="2:8" s="2" customFormat="1" ht="15.6" customHeight="1" x14ac:dyDescent="0.25">
      <c r="B18" s="212"/>
      <c r="C18" s="213"/>
      <c r="D18" s="213"/>
      <c r="E18" s="214"/>
      <c r="F18" s="50"/>
      <c r="G18" s="51"/>
      <c r="H18" s="49"/>
    </row>
    <row r="19" spans="2:8" s="2" customFormat="1" ht="15.95" customHeight="1" x14ac:dyDescent="0.25">
      <c r="B19" s="212"/>
      <c r="C19" s="213"/>
      <c r="D19" s="213"/>
      <c r="E19" s="214"/>
      <c r="F19" s="50"/>
      <c r="G19" s="51"/>
      <c r="H19" s="49"/>
    </row>
    <row r="20" spans="2:8" s="2" customFormat="1" ht="15.95" customHeight="1" x14ac:dyDescent="0.25">
      <c r="B20" s="212"/>
      <c r="C20" s="213"/>
      <c r="D20" s="213"/>
      <c r="E20" s="214"/>
      <c r="F20" s="52"/>
      <c r="G20" s="51"/>
      <c r="H20" s="53"/>
    </row>
    <row r="21" spans="2:8" s="2" customFormat="1" ht="15.95" customHeight="1" x14ac:dyDescent="0.25">
      <c r="B21" s="212" t="str">
        <f>'E. Matériel'!C3</f>
        <v>NETTOYANT VITRES GLASS CLEANER 5L</v>
      </c>
      <c r="C21" s="213"/>
      <c r="D21" s="213"/>
      <c r="E21" s="214"/>
      <c r="F21" s="87">
        <f>H21/G21</f>
        <v>36.231884057971016</v>
      </c>
      <c r="G21" s="55">
        <f>'E. Matériel'!I3</f>
        <v>115</v>
      </c>
      <c r="H21" s="53">
        <f>Recap!M5</f>
        <v>4166.666666666667</v>
      </c>
    </row>
    <row r="22" spans="2:8" s="2" customFormat="1" ht="15.95" customHeight="1" x14ac:dyDescent="0.25">
      <c r="B22" s="212"/>
      <c r="C22" s="213"/>
      <c r="D22" s="213"/>
      <c r="E22" s="214"/>
      <c r="F22" s="52"/>
      <c r="G22" s="51"/>
      <c r="H22" s="53"/>
    </row>
    <row r="23" spans="2:8" s="2" customFormat="1" ht="15.95" customHeight="1" x14ac:dyDescent="0.3">
      <c r="B23" s="212"/>
      <c r="C23" s="213"/>
      <c r="D23" s="213"/>
      <c r="E23" s="214"/>
      <c r="F23" s="22"/>
      <c r="G23" s="29"/>
      <c r="H23" s="25"/>
    </row>
    <row r="24" spans="2:8" s="2" customFormat="1" ht="15.95" customHeight="1" x14ac:dyDescent="0.3">
      <c r="B24" s="212"/>
      <c r="C24" s="213"/>
      <c r="D24" s="213"/>
      <c r="E24" s="214"/>
      <c r="F24" s="22"/>
      <c r="G24" s="29"/>
      <c r="H24" s="25"/>
    </row>
    <row r="25" spans="2:8" s="2" customFormat="1" ht="15.95" customHeight="1" x14ac:dyDescent="0.3">
      <c r="B25" s="212"/>
      <c r="C25" s="213"/>
      <c r="D25" s="213"/>
      <c r="E25" s="214"/>
      <c r="F25" s="22"/>
      <c r="G25" s="29"/>
      <c r="H25" s="25"/>
    </row>
    <row r="26" spans="2:8" s="2" customFormat="1" ht="15.95" customHeight="1" x14ac:dyDescent="0.3">
      <c r="B26" s="212"/>
      <c r="C26" s="213"/>
      <c r="D26" s="213"/>
      <c r="E26" s="214"/>
      <c r="F26" s="22"/>
      <c r="G26" s="29"/>
      <c r="H26" s="25"/>
    </row>
    <row r="27" spans="2:8" s="2" customFormat="1" ht="15.95" customHeight="1" x14ac:dyDescent="0.3">
      <c r="B27" s="212"/>
      <c r="C27" s="213"/>
      <c r="D27" s="213"/>
      <c r="E27" s="214"/>
      <c r="F27" s="22"/>
      <c r="G27" s="29"/>
      <c r="H27" s="25"/>
    </row>
    <row r="28" spans="2:8" s="2" customFormat="1" ht="15.95" customHeight="1" x14ac:dyDescent="0.3">
      <c r="B28" s="212"/>
      <c r="C28" s="213"/>
      <c r="D28" s="213"/>
      <c r="E28" s="214"/>
      <c r="F28" s="22"/>
      <c r="G28" s="29"/>
      <c r="H28" s="25"/>
    </row>
    <row r="29" spans="2:8" s="2" customFormat="1" ht="15.95" customHeight="1" x14ac:dyDescent="0.3">
      <c r="B29" s="212"/>
      <c r="C29" s="213"/>
      <c r="D29" s="213"/>
      <c r="E29" s="214"/>
      <c r="F29" s="22"/>
      <c r="G29" s="29"/>
      <c r="H29" s="25"/>
    </row>
    <row r="30" spans="2:8" s="2" customFormat="1" ht="15.95" customHeight="1" x14ac:dyDescent="0.3">
      <c r="B30" s="22"/>
      <c r="C30" s="19"/>
      <c r="D30" s="20"/>
      <c r="E30" s="191"/>
      <c r="F30" s="22"/>
      <c r="G30" s="29"/>
      <c r="H30" s="25"/>
    </row>
    <row r="31" spans="2:8" s="2" customFormat="1" ht="20.25" x14ac:dyDescent="0.3">
      <c r="B31" s="215" t="s">
        <v>23</v>
      </c>
      <c r="C31" s="216"/>
      <c r="D31" s="217"/>
      <c r="E31" s="218"/>
      <c r="F31" s="23"/>
      <c r="G31" s="30"/>
      <c r="H31" s="26">
        <f>SUM(H18:H23)</f>
        <v>4166.666666666667</v>
      </c>
    </row>
    <row r="32" spans="2:8" s="2" customFormat="1" ht="15.95" customHeight="1" x14ac:dyDescent="0.3">
      <c r="B32" s="215"/>
      <c r="C32" s="216"/>
      <c r="D32" s="217"/>
      <c r="E32" s="218"/>
      <c r="F32" s="23"/>
      <c r="G32" s="30"/>
      <c r="H32" s="26"/>
    </row>
    <row r="33" spans="2:8" s="2" customFormat="1" ht="20.25" x14ac:dyDescent="0.3">
      <c r="B33" s="215" t="s">
        <v>24</v>
      </c>
      <c r="C33" s="216"/>
      <c r="D33" s="217"/>
      <c r="E33" s="218"/>
      <c r="F33" s="23"/>
      <c r="G33" s="30"/>
      <c r="H33" s="26">
        <f>H31*20/100</f>
        <v>833.33333333333348</v>
      </c>
    </row>
    <row r="34" spans="2:8" s="2" customFormat="1" ht="15.95" customHeight="1" x14ac:dyDescent="0.3">
      <c r="B34" s="215"/>
      <c r="C34" s="216"/>
      <c r="D34" s="217"/>
      <c r="E34" s="218"/>
      <c r="F34" s="23"/>
      <c r="G34" s="30"/>
      <c r="H34" s="26"/>
    </row>
    <row r="35" spans="2:8" s="2" customFormat="1" ht="15.95" customHeight="1" x14ac:dyDescent="0.3">
      <c r="B35" s="22"/>
      <c r="C35" s="19"/>
      <c r="D35" s="20"/>
      <c r="E35" s="191"/>
      <c r="F35" s="22"/>
      <c r="G35" s="29"/>
      <c r="H35" s="26"/>
    </row>
    <row r="36" spans="2:8" s="2" customFormat="1" ht="15.95" customHeight="1" x14ac:dyDescent="0.3">
      <c r="B36" s="215"/>
      <c r="C36" s="19"/>
      <c r="D36" s="20"/>
      <c r="E36" s="191"/>
      <c r="F36" s="22"/>
      <c r="G36" s="29"/>
      <c r="H36" s="26"/>
    </row>
    <row r="37" spans="2:8" s="2" customFormat="1" ht="15.95" customHeight="1" x14ac:dyDescent="0.3">
      <c r="B37" s="22"/>
      <c r="C37" s="19"/>
      <c r="D37" s="20"/>
      <c r="E37" s="191"/>
      <c r="F37" s="22"/>
      <c r="G37" s="29"/>
      <c r="H37" s="26"/>
    </row>
    <row r="38" spans="2:8" s="2" customFormat="1" ht="15.95" customHeight="1" thickBot="1" x14ac:dyDescent="0.35">
      <c r="B38" s="192"/>
      <c r="C38" s="193"/>
      <c r="D38" s="194"/>
      <c r="E38" s="195"/>
      <c r="F38" s="22"/>
      <c r="G38" s="29"/>
      <c r="H38" s="27"/>
    </row>
    <row r="39" spans="2:8" s="12" customFormat="1" ht="21" thickBot="1" x14ac:dyDescent="0.35">
      <c r="B39" s="220" t="s">
        <v>25</v>
      </c>
      <c r="C39" s="221"/>
      <c r="D39" s="221"/>
      <c r="E39" s="221"/>
      <c r="F39" s="221"/>
      <c r="G39" s="222"/>
      <c r="H39" s="34">
        <f>SUM(H31:H38)</f>
        <v>5000</v>
      </c>
    </row>
    <row r="40" spans="2:8" s="2" customFormat="1" ht="15.75" x14ac:dyDescent="0.25">
      <c r="C40" s="4"/>
      <c r="D40" s="7"/>
    </row>
    <row r="41" spans="2:8" s="3" customFormat="1" ht="20.25" x14ac:dyDescent="0.3">
      <c r="B41" s="11" t="s">
        <v>158</v>
      </c>
      <c r="C41" s="10"/>
      <c r="D41" s="11"/>
      <c r="G41" s="12"/>
    </row>
    <row r="42" spans="2:8" s="2" customFormat="1" ht="18.75" x14ac:dyDescent="0.3">
      <c r="B42" s="3" t="s">
        <v>159</v>
      </c>
      <c r="C42" s="4"/>
      <c r="D42" s="7"/>
    </row>
    <row r="43" spans="2:8" s="2" customFormat="1" ht="20.25" x14ac:dyDescent="0.3">
      <c r="B43" s="12"/>
      <c r="C43" s="4"/>
      <c r="D43" s="7"/>
    </row>
    <row r="44" spans="2:8" s="2" customFormat="1" ht="20.25" x14ac:dyDescent="0.3">
      <c r="B44" s="12"/>
      <c r="C44" s="4"/>
      <c r="D44" s="7"/>
    </row>
    <row r="45" spans="2:8" s="2" customFormat="1" ht="20.25" x14ac:dyDescent="0.3">
      <c r="B45" s="12"/>
      <c r="C45" s="4"/>
      <c r="D45" s="7"/>
    </row>
    <row r="46" spans="2:8" s="2" customFormat="1" ht="20.25" x14ac:dyDescent="0.3">
      <c r="B46" s="12"/>
      <c r="C46" s="4"/>
      <c r="D46" s="7"/>
    </row>
    <row r="47" spans="2:8" s="2" customFormat="1" ht="15.75" x14ac:dyDescent="0.25">
      <c r="C47" s="4"/>
      <c r="D47" s="7"/>
    </row>
    <row r="48" spans="2:8" s="2" customFormat="1" ht="15.75" x14ac:dyDescent="0.25">
      <c r="C48" s="4"/>
      <c r="D48" s="7"/>
    </row>
    <row r="49" spans="3:4" s="2" customFormat="1" ht="15.75" x14ac:dyDescent="0.25">
      <c r="C49" s="4"/>
      <c r="D49" s="7"/>
    </row>
    <row r="50" spans="3:4" s="2" customFormat="1" ht="15.75" x14ac:dyDescent="0.25">
      <c r="C50" s="4"/>
      <c r="D50" s="7"/>
    </row>
    <row r="51" spans="3:4" s="2" customFormat="1" ht="15.75" x14ac:dyDescent="0.25">
      <c r="C51" s="4"/>
      <c r="D51" s="7"/>
    </row>
    <row r="52" spans="3:4" s="2" customFormat="1" ht="15.75" x14ac:dyDescent="0.25">
      <c r="C52" s="4"/>
      <c r="D52" s="7"/>
    </row>
    <row r="53" spans="3:4" s="2" customFormat="1" ht="15.75" x14ac:dyDescent="0.25">
      <c r="C53" s="4"/>
      <c r="D53" s="7"/>
    </row>
    <row r="54" spans="3:4" s="2" customFormat="1" ht="15.75" x14ac:dyDescent="0.25">
      <c r="C54" s="4"/>
      <c r="D54" s="7"/>
    </row>
    <row r="55" spans="3:4" s="2" customFormat="1" ht="15.75" x14ac:dyDescent="0.25">
      <c r="C55" s="4"/>
      <c r="D55" s="7"/>
    </row>
    <row r="56" spans="3:4" s="2" customFormat="1" ht="15.75" x14ac:dyDescent="0.25">
      <c r="C56" s="4"/>
      <c r="D56" s="7"/>
    </row>
    <row r="57" spans="3:4" s="2" customFormat="1" ht="15.75" x14ac:dyDescent="0.25">
      <c r="C57" s="4"/>
      <c r="D57" s="7"/>
    </row>
    <row r="58" spans="3:4" s="2" customFormat="1" ht="15.75" x14ac:dyDescent="0.25">
      <c r="C58" s="4"/>
      <c r="D58" s="7"/>
    </row>
    <row r="59" spans="3:4" s="2" customFormat="1" ht="15.75" x14ac:dyDescent="0.25">
      <c r="C59" s="4"/>
      <c r="D59" s="7"/>
    </row>
    <row r="60" spans="3:4" s="2" customFormat="1" ht="15.75" x14ac:dyDescent="0.25">
      <c r="C60" s="4"/>
      <c r="D60" s="7"/>
    </row>
    <row r="61" spans="3:4" s="1" customFormat="1" ht="15" x14ac:dyDescent="0.2">
      <c r="C61" s="5"/>
      <c r="D61" s="8"/>
    </row>
    <row r="62" spans="3:4" s="1" customFormat="1" ht="15" x14ac:dyDescent="0.2">
      <c r="C62" s="5"/>
      <c r="D62" s="8"/>
    </row>
    <row r="63" spans="3:4" s="1" customFormat="1" ht="15" x14ac:dyDescent="0.2">
      <c r="C63" s="5"/>
      <c r="D63" s="8"/>
    </row>
    <row r="64" spans="3:4" s="1" customFormat="1" ht="15" x14ac:dyDescent="0.2">
      <c r="C64" s="5"/>
      <c r="D64" s="8"/>
    </row>
    <row r="65" spans="3:4" s="1" customFormat="1" ht="15" x14ac:dyDescent="0.2">
      <c r="C65" s="5"/>
      <c r="D65" s="8"/>
    </row>
    <row r="66" spans="3:4" s="1" customFormat="1" ht="15" x14ac:dyDescent="0.2">
      <c r="C66" s="5"/>
      <c r="D66" s="8"/>
    </row>
    <row r="67" spans="3:4" s="1" customFormat="1" ht="15" x14ac:dyDescent="0.2">
      <c r="C67" s="5"/>
      <c r="D67" s="8"/>
    </row>
    <row r="68" spans="3:4" s="1" customFormat="1" ht="15" x14ac:dyDescent="0.2">
      <c r="C68" s="5"/>
      <c r="D68" s="8"/>
    </row>
    <row r="69" spans="3:4" s="1" customFormat="1" ht="15" x14ac:dyDescent="0.2">
      <c r="C69" s="5"/>
      <c r="D69" s="8"/>
    </row>
  </sheetData>
  <mergeCells count="2">
    <mergeCell ref="B16:E16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39" zoomScaleNormal="100" workbookViewId="0">
      <selection activeCell="K42" sqref="K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>
        <f>Recap!E6</f>
        <v>45573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Recap!H6</f>
        <v>F°0331/2024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73</v>
      </c>
      <c r="C21" s="228"/>
      <c r="D21" s="228"/>
      <c r="E21" s="229"/>
      <c r="F21" s="102">
        <f>H21/G21</f>
        <v>36.231884057971016</v>
      </c>
      <c r="G21" s="99">
        <f>'[1]E. Matériel'!I4</f>
        <v>23</v>
      </c>
      <c r="H21" s="163">
        <f>Recap!M6</f>
        <v>833.33333333333337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833.33333333333337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166.66666666666669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1000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229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36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>
        <f>Recap!E7</f>
        <v>45576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Recap!H7</f>
        <v>F°0332/2024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28</v>
      </c>
      <c r="C21" s="228"/>
      <c r="D21" s="228"/>
      <c r="E21" s="229"/>
      <c r="F21" s="102">
        <f>H21/G21</f>
        <v>7.8431372549019613</v>
      </c>
      <c r="G21" s="99">
        <f>'[1]E. Matériel'!I5</f>
        <v>340</v>
      </c>
      <c r="H21" s="163">
        <f>[1]Recap!M7</f>
        <v>2666.666666666667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202"/>
      <c r="C23" s="203"/>
      <c r="D23" s="203"/>
      <c r="E23" s="204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2666.666666666667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533.33333333333348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3200.0000000000005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254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view="pageBreakPreview" topLeftCell="A28" zoomScaleNormal="100" workbookViewId="0">
      <selection activeCell="B42" sqref="B42"/>
    </sheetView>
  </sheetViews>
  <sheetFormatPr baseColWidth="10" defaultColWidth="11.42578125" defaultRowHeight="12.75" x14ac:dyDescent="0.2"/>
  <cols>
    <col min="1" max="1" width="11.42578125" style="180" customWidth="1"/>
    <col min="2" max="2" width="23.28515625" style="180" customWidth="1"/>
    <col min="3" max="3" width="18.140625" style="181" bestFit="1" customWidth="1"/>
    <col min="4" max="4" width="12.85546875" style="182" customWidth="1"/>
    <col min="5" max="5" width="13.7109375" style="180" customWidth="1"/>
    <col min="6" max="6" width="7.85546875" style="180" customWidth="1"/>
    <col min="7" max="7" width="16.28515625" style="180" bestFit="1" customWidth="1"/>
    <col min="8" max="8" width="26.42578125" style="180" customWidth="1"/>
    <col min="9" max="9" width="1.140625" style="180" customWidth="1"/>
    <col min="10" max="16384" width="11.42578125" style="180"/>
  </cols>
  <sheetData>
    <row r="1" spans="2:12" s="141" customFormat="1" ht="15.75" x14ac:dyDescent="0.25">
      <c r="D1" s="142"/>
      <c r="G1" s="143"/>
    </row>
    <row r="2" spans="2:12" s="141" customFormat="1" ht="15.75" x14ac:dyDescent="0.25">
      <c r="D2" s="142"/>
      <c r="G2" s="143"/>
    </row>
    <row r="3" spans="2:12" s="141" customFormat="1" ht="15.75" x14ac:dyDescent="0.25">
      <c r="D3" s="142"/>
      <c r="G3" s="143"/>
    </row>
    <row r="4" spans="2:12" s="141" customFormat="1" ht="15.75" x14ac:dyDescent="0.25">
      <c r="D4" s="142"/>
      <c r="G4" s="143"/>
    </row>
    <row r="5" spans="2:12" s="141" customFormat="1" ht="15.75" x14ac:dyDescent="0.25">
      <c r="D5" s="142"/>
      <c r="G5" s="143"/>
    </row>
    <row r="6" spans="2:12" s="141" customFormat="1" ht="15.75" x14ac:dyDescent="0.25">
      <c r="C6" s="144"/>
      <c r="D6" s="142"/>
    </row>
    <row r="7" spans="2:12" s="141" customFormat="1" ht="18.75" x14ac:dyDescent="0.3">
      <c r="C7" s="144"/>
      <c r="D7" s="142"/>
      <c r="G7" s="145" t="s">
        <v>17</v>
      </c>
      <c r="H7" s="146">
        <f>Recap!E8</f>
        <v>45581</v>
      </c>
    </row>
    <row r="8" spans="2:12" s="141" customFormat="1" ht="15.75" x14ac:dyDescent="0.25">
      <c r="C8" s="144"/>
      <c r="D8" s="142"/>
    </row>
    <row r="9" spans="2:12" s="141" customFormat="1" ht="15.75" x14ac:dyDescent="0.25">
      <c r="C9" s="144"/>
      <c r="D9" s="142"/>
    </row>
    <row r="10" spans="2:12" s="141" customFormat="1" ht="15.75" x14ac:dyDescent="0.25">
      <c r="C10" s="144"/>
      <c r="D10" s="142"/>
    </row>
    <row r="11" spans="2:12" s="141" customFormat="1" ht="15.75" x14ac:dyDescent="0.25">
      <c r="C11" s="144"/>
      <c r="D11" s="142"/>
    </row>
    <row r="12" spans="2:12" s="141" customFormat="1" ht="15.75" x14ac:dyDescent="0.25">
      <c r="C12" s="144"/>
      <c r="D12" s="142"/>
      <c r="L12" s="141" t="s">
        <v>32</v>
      </c>
    </row>
    <row r="13" spans="2:12" s="141" customFormat="1" ht="15.75" x14ac:dyDescent="0.25">
      <c r="C13" s="144"/>
      <c r="D13" s="142"/>
    </row>
    <row r="14" spans="2:12" s="151" customFormat="1" ht="19.5" customHeight="1" x14ac:dyDescent="0.35">
      <c r="B14" s="147" t="s">
        <v>18</v>
      </c>
      <c r="C14" s="148" t="str">
        <f>Recap!H8</f>
        <v>F°0333/2024</v>
      </c>
      <c r="D14" s="149"/>
      <c r="E14" s="150"/>
      <c r="F14" s="150"/>
    </row>
    <row r="15" spans="2:12" s="141" customFormat="1" ht="16.5" thickBot="1" x14ac:dyDescent="0.3">
      <c r="C15" s="144"/>
      <c r="D15" s="142"/>
    </row>
    <row r="16" spans="2:12" s="156" customFormat="1" ht="21" thickBot="1" x14ac:dyDescent="0.35">
      <c r="B16" s="225" t="s">
        <v>19</v>
      </c>
      <c r="C16" s="226"/>
      <c r="D16" s="226"/>
      <c r="E16" s="226"/>
      <c r="F16" s="152" t="s">
        <v>20</v>
      </c>
      <c r="G16" s="153" t="s">
        <v>21</v>
      </c>
      <c r="H16" s="154" t="s">
        <v>22</v>
      </c>
      <c r="I16" s="155"/>
    </row>
    <row r="17" spans="2:8" s="141" customFormat="1" ht="15.95" customHeight="1" x14ac:dyDescent="0.3">
      <c r="B17" s="196"/>
      <c r="C17" s="197"/>
      <c r="D17" s="197"/>
      <c r="E17" s="198"/>
      <c r="F17" s="157"/>
      <c r="G17" s="158"/>
      <c r="H17" s="159"/>
    </row>
    <row r="18" spans="2:8" s="141" customFormat="1" ht="15.6" customHeight="1" x14ac:dyDescent="0.25">
      <c r="B18" s="199"/>
      <c r="C18" s="200"/>
      <c r="D18" s="200"/>
      <c r="E18" s="201"/>
      <c r="F18" s="160"/>
      <c r="G18" s="98"/>
      <c r="H18" s="161"/>
    </row>
    <row r="19" spans="2:8" s="141" customFormat="1" ht="15.95" customHeight="1" x14ac:dyDescent="0.25">
      <c r="B19" s="199"/>
      <c r="C19" s="200"/>
      <c r="D19" s="200"/>
      <c r="E19" s="201"/>
      <c r="F19" s="160"/>
      <c r="G19" s="98"/>
      <c r="H19" s="161"/>
    </row>
    <row r="20" spans="2:8" s="141" customFormat="1" ht="15.95" customHeight="1" x14ac:dyDescent="0.25">
      <c r="B20" s="199"/>
      <c r="C20" s="200"/>
      <c r="D20" s="200"/>
      <c r="E20" s="201"/>
      <c r="F20" s="162"/>
      <c r="G20" s="98"/>
      <c r="H20" s="163"/>
    </row>
    <row r="21" spans="2:8" s="141" customFormat="1" ht="15.95" customHeight="1" x14ac:dyDescent="0.3">
      <c r="B21" s="227" t="s">
        <v>76</v>
      </c>
      <c r="C21" s="228"/>
      <c r="D21" s="228"/>
      <c r="E21" s="229"/>
      <c r="F21" s="102">
        <f>H21/G21</f>
        <v>53.385416666666671</v>
      </c>
      <c r="G21" s="99">
        <f>'[1]E. Matériel'!I6</f>
        <v>64</v>
      </c>
      <c r="H21" s="163">
        <f>[1]Recap!M8</f>
        <v>3416.666666666667</v>
      </c>
    </row>
    <row r="22" spans="2:8" s="141" customFormat="1" ht="15.95" customHeight="1" x14ac:dyDescent="0.25">
      <c r="B22" s="199"/>
      <c r="C22" s="200"/>
      <c r="D22" s="200"/>
      <c r="E22" s="201"/>
      <c r="F22" s="162"/>
      <c r="G22" s="98"/>
      <c r="H22" s="163"/>
    </row>
    <row r="23" spans="2:8" s="141" customFormat="1" ht="15.95" customHeight="1" x14ac:dyDescent="0.3">
      <c r="B23" s="199"/>
      <c r="C23" s="200"/>
      <c r="D23" s="200"/>
      <c r="E23" s="201"/>
      <c r="F23" s="164"/>
      <c r="G23" s="165"/>
      <c r="H23" s="166"/>
    </row>
    <row r="24" spans="2:8" s="141" customFormat="1" ht="15.95" customHeight="1" x14ac:dyDescent="0.3">
      <c r="B24" s="199"/>
      <c r="C24" s="200"/>
      <c r="D24" s="200"/>
      <c r="E24" s="201"/>
      <c r="F24" s="164"/>
      <c r="G24" s="165"/>
      <c r="H24" s="166"/>
    </row>
    <row r="25" spans="2:8" s="141" customFormat="1" ht="15.95" customHeight="1" x14ac:dyDescent="0.3">
      <c r="B25" s="199"/>
      <c r="C25" s="200"/>
      <c r="D25" s="200"/>
      <c r="E25" s="201"/>
      <c r="F25" s="164"/>
      <c r="G25" s="165"/>
      <c r="H25" s="166"/>
    </row>
    <row r="26" spans="2:8" s="141" customFormat="1" ht="15.95" customHeight="1" x14ac:dyDescent="0.3">
      <c r="B26" s="199"/>
      <c r="C26" s="200"/>
      <c r="D26" s="200"/>
      <c r="E26" s="201"/>
      <c r="F26" s="164"/>
      <c r="G26" s="165"/>
      <c r="H26" s="166"/>
    </row>
    <row r="27" spans="2:8" s="141" customFormat="1" ht="15.95" customHeight="1" x14ac:dyDescent="0.3">
      <c r="B27" s="199"/>
      <c r="C27" s="200"/>
      <c r="D27" s="200"/>
      <c r="E27" s="201"/>
      <c r="F27" s="164"/>
      <c r="G27" s="165"/>
      <c r="H27" s="166"/>
    </row>
    <row r="28" spans="2:8" s="141" customFormat="1" ht="15.95" customHeight="1" x14ac:dyDescent="0.3">
      <c r="B28" s="199"/>
      <c r="C28" s="200"/>
      <c r="D28" s="200"/>
      <c r="E28" s="201"/>
      <c r="F28" s="164"/>
      <c r="G28" s="165"/>
      <c r="H28" s="166"/>
    </row>
    <row r="29" spans="2:8" s="141" customFormat="1" ht="15.95" customHeight="1" x14ac:dyDescent="0.3">
      <c r="B29" s="199"/>
      <c r="C29" s="200"/>
      <c r="D29" s="200"/>
      <c r="E29" s="201"/>
      <c r="F29" s="164"/>
      <c r="G29" s="165"/>
      <c r="H29" s="166"/>
    </row>
    <row r="30" spans="2:8" s="141" customFormat="1" ht="15.95" customHeight="1" x14ac:dyDescent="0.3">
      <c r="B30" s="164"/>
      <c r="C30" s="167"/>
      <c r="D30" s="168"/>
      <c r="E30" s="186"/>
      <c r="F30" s="164"/>
      <c r="G30" s="165"/>
      <c r="H30" s="166"/>
    </row>
    <row r="31" spans="2:8" s="141" customFormat="1" ht="20.25" x14ac:dyDescent="0.3">
      <c r="B31" s="205" t="s">
        <v>23</v>
      </c>
      <c r="C31" s="206"/>
      <c r="D31" s="207"/>
      <c r="E31" s="208"/>
      <c r="F31" s="169"/>
      <c r="G31" s="170"/>
      <c r="H31" s="171">
        <f>SUM(H18:H23)</f>
        <v>3416.666666666667</v>
      </c>
    </row>
    <row r="32" spans="2:8" s="141" customFormat="1" ht="15.95" customHeight="1" x14ac:dyDescent="0.3">
      <c r="B32" s="205"/>
      <c r="C32" s="206"/>
      <c r="D32" s="207"/>
      <c r="E32" s="208"/>
      <c r="F32" s="169"/>
      <c r="G32" s="170"/>
      <c r="H32" s="171"/>
    </row>
    <row r="33" spans="2:8" s="141" customFormat="1" ht="20.25" x14ac:dyDescent="0.3">
      <c r="B33" s="205" t="s">
        <v>24</v>
      </c>
      <c r="C33" s="206"/>
      <c r="D33" s="207"/>
      <c r="E33" s="208"/>
      <c r="F33" s="169"/>
      <c r="G33" s="170"/>
      <c r="H33" s="171">
        <f>H31*20/100</f>
        <v>683.33333333333348</v>
      </c>
    </row>
    <row r="34" spans="2:8" s="141" customFormat="1" ht="15.95" customHeight="1" x14ac:dyDescent="0.3">
      <c r="B34" s="205"/>
      <c r="C34" s="206"/>
      <c r="D34" s="207"/>
      <c r="E34" s="208"/>
      <c r="F34" s="169"/>
      <c r="G34" s="170"/>
      <c r="H34" s="171"/>
    </row>
    <row r="35" spans="2:8" s="141" customFormat="1" ht="15.95" customHeight="1" x14ac:dyDescent="0.3">
      <c r="B35" s="164"/>
      <c r="C35" s="167"/>
      <c r="D35" s="168"/>
      <c r="E35" s="186"/>
      <c r="F35" s="164"/>
      <c r="G35" s="165"/>
      <c r="H35" s="171"/>
    </row>
    <row r="36" spans="2:8" s="141" customFormat="1" ht="15.95" customHeight="1" x14ac:dyDescent="0.3">
      <c r="B36" s="205"/>
      <c r="C36" s="167"/>
      <c r="D36" s="168"/>
      <c r="E36" s="186"/>
      <c r="F36" s="164"/>
      <c r="G36" s="165"/>
      <c r="H36" s="171"/>
    </row>
    <row r="37" spans="2:8" s="141" customFormat="1" ht="15.95" customHeight="1" x14ac:dyDescent="0.3">
      <c r="B37" s="164"/>
      <c r="C37" s="167"/>
      <c r="D37" s="168"/>
      <c r="E37" s="186"/>
      <c r="F37" s="164"/>
      <c r="G37" s="165"/>
      <c r="H37" s="171"/>
    </row>
    <row r="38" spans="2:8" s="141" customFormat="1" ht="15.95" customHeight="1" thickBot="1" x14ac:dyDescent="0.35">
      <c r="B38" s="187"/>
      <c r="C38" s="188"/>
      <c r="D38" s="189"/>
      <c r="E38" s="190"/>
      <c r="F38" s="164"/>
      <c r="G38" s="165"/>
      <c r="H38" s="172"/>
    </row>
    <row r="39" spans="2:8" s="174" customFormat="1" ht="21" thickBot="1" x14ac:dyDescent="0.35">
      <c r="B39" s="230" t="s">
        <v>25</v>
      </c>
      <c r="C39" s="231"/>
      <c r="D39" s="231"/>
      <c r="E39" s="231"/>
      <c r="F39" s="231"/>
      <c r="G39" s="232"/>
      <c r="H39" s="173">
        <f>SUM(H31:H38)</f>
        <v>4100</v>
      </c>
    </row>
    <row r="40" spans="2:8" s="141" customFormat="1" ht="15.75" x14ac:dyDescent="0.25">
      <c r="C40" s="144"/>
      <c r="D40" s="142"/>
    </row>
    <row r="41" spans="2:8" s="176" customFormat="1" ht="20.25" x14ac:dyDescent="0.3">
      <c r="B41" s="145" t="s">
        <v>253</v>
      </c>
      <c r="C41" s="175"/>
      <c r="D41" s="145"/>
      <c r="G41" s="174"/>
    </row>
    <row r="42" spans="2:8" s="141" customFormat="1" ht="18.75" x14ac:dyDescent="0.3">
      <c r="B42" s="176" t="s">
        <v>230</v>
      </c>
      <c r="C42" s="144"/>
      <c r="D42" s="142"/>
    </row>
    <row r="43" spans="2:8" s="141" customFormat="1" ht="20.25" x14ac:dyDescent="0.3">
      <c r="B43" s="174"/>
      <c r="C43" s="144"/>
      <c r="D43" s="142"/>
    </row>
    <row r="44" spans="2:8" s="141" customFormat="1" ht="20.25" x14ac:dyDescent="0.3">
      <c r="B44" s="174"/>
      <c r="C44" s="144"/>
      <c r="D44" s="142"/>
    </row>
    <row r="45" spans="2:8" s="141" customFormat="1" ht="20.25" x14ac:dyDescent="0.3">
      <c r="B45" s="174"/>
      <c r="C45" s="144"/>
      <c r="D45" s="142"/>
    </row>
    <row r="46" spans="2:8" s="141" customFormat="1" ht="20.25" x14ac:dyDescent="0.3">
      <c r="B46" s="174"/>
      <c r="C46" s="144"/>
      <c r="D46" s="142"/>
    </row>
    <row r="47" spans="2:8" s="141" customFormat="1" ht="15.75" x14ac:dyDescent="0.25">
      <c r="C47" s="144"/>
      <c r="D47" s="142"/>
    </row>
    <row r="48" spans="2:8" s="141" customFormat="1" ht="15.75" x14ac:dyDescent="0.25">
      <c r="C48" s="144"/>
      <c r="D48" s="142"/>
    </row>
    <row r="49" spans="3:4" s="141" customFormat="1" ht="15.75" x14ac:dyDescent="0.25">
      <c r="C49" s="144"/>
      <c r="D49" s="142"/>
    </row>
    <row r="50" spans="3:4" s="141" customFormat="1" ht="15.75" x14ac:dyDescent="0.25">
      <c r="C50" s="144"/>
      <c r="D50" s="142"/>
    </row>
    <row r="51" spans="3:4" s="141" customFormat="1" ht="15.75" x14ac:dyDescent="0.25">
      <c r="C51" s="144"/>
      <c r="D51" s="142"/>
    </row>
    <row r="52" spans="3:4" s="141" customFormat="1" ht="15.75" x14ac:dyDescent="0.25">
      <c r="C52" s="144"/>
      <c r="D52" s="142"/>
    </row>
    <row r="53" spans="3:4" s="141" customFormat="1" ht="15.75" x14ac:dyDescent="0.25">
      <c r="C53" s="144"/>
      <c r="D53" s="142"/>
    </row>
    <row r="54" spans="3:4" s="141" customFormat="1" ht="15.75" x14ac:dyDescent="0.25">
      <c r="C54" s="144"/>
      <c r="D54" s="142"/>
    </row>
    <row r="55" spans="3:4" s="141" customFormat="1" ht="15.75" x14ac:dyDescent="0.25">
      <c r="C55" s="144"/>
      <c r="D55" s="142"/>
    </row>
    <row r="56" spans="3:4" s="141" customFormat="1" ht="15.75" x14ac:dyDescent="0.25">
      <c r="C56" s="144"/>
      <c r="D56" s="142"/>
    </row>
    <row r="57" spans="3:4" s="141" customFormat="1" ht="15.75" x14ac:dyDescent="0.25">
      <c r="C57" s="144"/>
      <c r="D57" s="142"/>
    </row>
    <row r="58" spans="3:4" s="141" customFormat="1" ht="15.75" x14ac:dyDescent="0.25">
      <c r="C58" s="144"/>
      <c r="D58" s="142"/>
    </row>
    <row r="59" spans="3:4" s="141" customFormat="1" ht="15.75" x14ac:dyDescent="0.25">
      <c r="C59" s="144"/>
      <c r="D59" s="142"/>
    </row>
    <row r="60" spans="3:4" s="141" customFormat="1" ht="15.75" x14ac:dyDescent="0.25">
      <c r="C60" s="144"/>
      <c r="D60" s="142"/>
    </row>
    <row r="61" spans="3:4" s="179" customFormat="1" ht="15" x14ac:dyDescent="0.2">
      <c r="C61" s="177"/>
      <c r="D61" s="178"/>
    </row>
    <row r="62" spans="3:4" s="179" customFormat="1" ht="15" x14ac:dyDescent="0.2">
      <c r="C62" s="177"/>
      <c r="D62" s="178"/>
    </row>
    <row r="63" spans="3:4" s="179" customFormat="1" ht="15" x14ac:dyDescent="0.2">
      <c r="C63" s="177"/>
      <c r="D63" s="178"/>
    </row>
    <row r="64" spans="3:4" s="179" customFormat="1" ht="15" x14ac:dyDescent="0.2">
      <c r="C64" s="177"/>
      <c r="D64" s="178"/>
    </row>
    <row r="65" spans="3:4" s="179" customFormat="1" ht="15" x14ac:dyDescent="0.2">
      <c r="C65" s="177"/>
      <c r="D65" s="178"/>
    </row>
    <row r="66" spans="3:4" s="179" customFormat="1" ht="15" x14ac:dyDescent="0.2">
      <c r="C66" s="177"/>
      <c r="D66" s="178"/>
    </row>
    <row r="67" spans="3:4" s="179" customFormat="1" ht="15" x14ac:dyDescent="0.2">
      <c r="C67" s="177"/>
      <c r="D67" s="178"/>
    </row>
    <row r="68" spans="3:4" s="179" customFormat="1" ht="15" x14ac:dyDescent="0.2">
      <c r="C68" s="177"/>
      <c r="D68" s="178"/>
    </row>
    <row r="69" spans="3:4" s="179" customFormat="1" ht="15" x14ac:dyDescent="0.2">
      <c r="C69" s="177"/>
      <c r="D69" s="178"/>
    </row>
  </sheetData>
  <mergeCells count="3">
    <mergeCell ref="B16:E16"/>
    <mergeCell ref="B21:E21"/>
    <mergeCell ref="B39:G39"/>
  </mergeCells>
  <pageMargins left="0.31496062992125984" right="0.11811023622047245" top="0.39370078740157483" bottom="0.19685039370078741" header="0.39370078740157483" footer="0.19685039370078741"/>
  <pageSetup paperSize="9" scale="8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43</vt:i4>
      </vt:variant>
      <vt:variant>
        <vt:lpstr>Plages nommées</vt:lpstr>
      </vt:variant>
      <vt:variant>
        <vt:i4>78</vt:i4>
      </vt:variant>
    </vt:vector>
  </HeadingPairs>
  <TitlesOfParts>
    <vt:vector size="121" baseType="lpstr">
      <vt:lpstr>E. Matériel</vt:lpstr>
      <vt:lpstr>E.Uniforme</vt:lpstr>
      <vt:lpstr>Infos</vt:lpstr>
      <vt:lpstr>Recap</vt:lpstr>
      <vt:lpstr>322</vt:lpstr>
      <vt:lpstr>330</vt:lpstr>
      <vt:lpstr>331</vt:lpstr>
      <vt:lpstr>332</vt:lpstr>
      <vt:lpstr>333</vt:lpstr>
      <vt:lpstr>334</vt:lpstr>
      <vt:lpstr>335</vt:lpstr>
      <vt:lpstr>336</vt:lpstr>
      <vt:lpstr>337</vt:lpstr>
      <vt:lpstr>338</vt:lpstr>
      <vt:lpstr>339</vt:lpstr>
      <vt:lpstr>340</vt:lpstr>
      <vt:lpstr>341</vt:lpstr>
      <vt:lpstr>342</vt:lpstr>
      <vt:lpstr>343</vt:lpstr>
      <vt:lpstr>344</vt:lpstr>
      <vt:lpstr>345</vt:lpstr>
      <vt:lpstr>346</vt:lpstr>
      <vt:lpstr>347</vt:lpstr>
      <vt:lpstr>348</vt:lpstr>
      <vt:lpstr>349</vt:lpstr>
      <vt:lpstr>350</vt:lpstr>
      <vt:lpstr>351</vt:lpstr>
      <vt:lpstr>352</vt:lpstr>
      <vt:lpstr>353</vt:lpstr>
      <vt:lpstr>354</vt:lpstr>
      <vt:lpstr>355</vt:lpstr>
      <vt:lpstr>356</vt:lpstr>
      <vt:lpstr>357</vt:lpstr>
      <vt:lpstr>358</vt:lpstr>
      <vt:lpstr>359</vt:lpstr>
      <vt:lpstr>360</vt:lpstr>
      <vt:lpstr>361</vt:lpstr>
      <vt:lpstr>362</vt:lpstr>
      <vt:lpstr>363</vt:lpstr>
      <vt:lpstr>364</vt:lpstr>
      <vt:lpstr>365</vt:lpstr>
      <vt:lpstr>366</vt:lpstr>
      <vt:lpstr>367</vt:lpstr>
      <vt:lpstr>'322'!_Hlk71275486</vt:lpstr>
      <vt:lpstr>'330'!_Hlk71275486</vt:lpstr>
      <vt:lpstr>'331'!_Hlk71275486</vt:lpstr>
      <vt:lpstr>'332'!_Hlk71275486</vt:lpstr>
      <vt:lpstr>'333'!_Hlk71275486</vt:lpstr>
      <vt:lpstr>'334'!_Hlk71275486</vt:lpstr>
      <vt:lpstr>'335'!_Hlk71275486</vt:lpstr>
      <vt:lpstr>'336'!_Hlk71275486</vt:lpstr>
      <vt:lpstr>'337'!_Hlk71275486</vt:lpstr>
      <vt:lpstr>'338'!_Hlk71275486</vt:lpstr>
      <vt:lpstr>'339'!_Hlk71275486</vt:lpstr>
      <vt:lpstr>'340'!_Hlk71275486</vt:lpstr>
      <vt:lpstr>'341'!_Hlk71275486</vt:lpstr>
      <vt:lpstr>'342'!_Hlk71275486</vt:lpstr>
      <vt:lpstr>'343'!_Hlk71275486</vt:lpstr>
      <vt:lpstr>'344'!_Hlk71275486</vt:lpstr>
      <vt:lpstr>'345'!_Hlk71275486</vt:lpstr>
      <vt:lpstr>'346'!_Hlk71275486</vt:lpstr>
      <vt:lpstr>'347'!_Hlk71275486</vt:lpstr>
      <vt:lpstr>'348'!_Hlk71275486</vt:lpstr>
      <vt:lpstr>'349'!_Hlk71275486</vt:lpstr>
      <vt:lpstr>'350'!_Hlk71275486</vt:lpstr>
      <vt:lpstr>'351'!_Hlk71275486</vt:lpstr>
      <vt:lpstr>'352'!_Hlk71275486</vt:lpstr>
      <vt:lpstr>'353'!_Hlk71275486</vt:lpstr>
      <vt:lpstr>'354'!_Hlk71275486</vt:lpstr>
      <vt:lpstr>'355'!_Hlk71275486</vt:lpstr>
      <vt:lpstr>'356'!_Hlk71275486</vt:lpstr>
      <vt:lpstr>'357'!_Hlk71275486</vt:lpstr>
      <vt:lpstr>'358'!_Hlk71275486</vt:lpstr>
      <vt:lpstr>'359'!_Hlk71275486</vt:lpstr>
      <vt:lpstr>'360'!_Hlk71275486</vt:lpstr>
      <vt:lpstr>'361'!_Hlk71275486</vt:lpstr>
      <vt:lpstr>'362'!_Hlk71275486</vt:lpstr>
      <vt:lpstr>'363'!_Hlk71275486</vt:lpstr>
      <vt:lpstr>'364'!_Hlk71275486</vt:lpstr>
      <vt:lpstr>'365'!_Hlk71275486</vt:lpstr>
      <vt:lpstr>'366'!_Hlk71275486</vt:lpstr>
      <vt:lpstr>'367'!_Hlk71275486</vt:lpstr>
      <vt:lpstr>'322'!Zone_d_impression</vt:lpstr>
      <vt:lpstr>'330'!Zone_d_impression</vt:lpstr>
      <vt:lpstr>'331'!Zone_d_impression</vt:lpstr>
      <vt:lpstr>'332'!Zone_d_impression</vt:lpstr>
      <vt:lpstr>'333'!Zone_d_impression</vt:lpstr>
      <vt:lpstr>'334'!Zone_d_impression</vt:lpstr>
      <vt:lpstr>'335'!Zone_d_impression</vt:lpstr>
      <vt:lpstr>'336'!Zone_d_impression</vt:lpstr>
      <vt:lpstr>'337'!Zone_d_impression</vt:lpstr>
      <vt:lpstr>'338'!Zone_d_impression</vt:lpstr>
      <vt:lpstr>'339'!Zone_d_impression</vt:lpstr>
      <vt:lpstr>'340'!Zone_d_impression</vt:lpstr>
      <vt:lpstr>'341'!Zone_d_impression</vt:lpstr>
      <vt:lpstr>'342'!Zone_d_impression</vt:lpstr>
      <vt:lpstr>'343'!Zone_d_impression</vt:lpstr>
      <vt:lpstr>'344'!Zone_d_impression</vt:lpstr>
      <vt:lpstr>'345'!Zone_d_impression</vt:lpstr>
      <vt:lpstr>'346'!Zone_d_impression</vt:lpstr>
      <vt:lpstr>'347'!Zone_d_impression</vt:lpstr>
      <vt:lpstr>'348'!Zone_d_impression</vt:lpstr>
      <vt:lpstr>'349'!Zone_d_impression</vt:lpstr>
      <vt:lpstr>'350'!Zone_d_impression</vt:lpstr>
      <vt:lpstr>'351'!Zone_d_impression</vt:lpstr>
      <vt:lpstr>'352'!Zone_d_impression</vt:lpstr>
      <vt:lpstr>'353'!Zone_d_impression</vt:lpstr>
      <vt:lpstr>'354'!Zone_d_impression</vt:lpstr>
      <vt:lpstr>'355'!Zone_d_impression</vt:lpstr>
      <vt:lpstr>'356'!Zone_d_impression</vt:lpstr>
      <vt:lpstr>'357'!Zone_d_impression</vt:lpstr>
      <vt:lpstr>'358'!Zone_d_impression</vt:lpstr>
      <vt:lpstr>'359'!Zone_d_impression</vt:lpstr>
      <vt:lpstr>'360'!Zone_d_impression</vt:lpstr>
      <vt:lpstr>'361'!Zone_d_impression</vt:lpstr>
      <vt:lpstr>'362'!Zone_d_impression</vt:lpstr>
      <vt:lpstr>'363'!Zone_d_impression</vt:lpstr>
      <vt:lpstr>'364'!Zone_d_impression</vt:lpstr>
      <vt:lpstr>'365'!Zone_d_impression</vt:lpstr>
      <vt:lpstr>'366'!Zone_d_impression</vt:lpstr>
      <vt:lpstr>'367'!Zone_d_impression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chaimae </cp:lastModifiedBy>
  <cp:revision/>
  <cp:lastPrinted>2025-02-09T21:34:26Z</cp:lastPrinted>
  <dcterms:created xsi:type="dcterms:W3CDTF">1996-10-21T11:03:58Z</dcterms:created>
  <dcterms:modified xsi:type="dcterms:W3CDTF">2025-02-09T22:39:37Z</dcterms:modified>
  <cp:category/>
  <cp:contentStatus/>
</cp:coreProperties>
</file>