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5" yWindow="6195" windowWidth="28860" windowHeight="6240" tabRatio="629"/>
  </bookViews>
  <sheets>
    <sheet name="V01-TVA" sheetId="1" r:id="rId1"/>
    <sheet name="V03-283-I" sheetId="51" r:id="rId2"/>
    <sheet name="V05-LIC" sheetId="69" r:id="rId3"/>
    <sheet name="DEB Exped" sheetId="70" r:id="rId4"/>
    <sheet name="V07-EX" sheetId="55" r:id="rId5"/>
    <sheet name="V09-DES" sheetId="64" r:id="rId6"/>
    <sheet name="V11-INT" sheetId="56" r:id="rId7"/>
    <sheet name="A02-TVA" sheetId="57" r:id="rId8"/>
    <sheet name="A04-283-I" sheetId="59" r:id="rId9"/>
    <sheet name="A06-AIB" sheetId="73" r:id="rId10"/>
    <sheet name="DEB Intro" sheetId="72" r:id="rId11"/>
    <sheet name="A08-IM" sheetId="62" r:id="rId12"/>
    <sheet name="A10-CAF" sheetId="63" r:id="rId13"/>
  </sheets>
  <definedNames>
    <definedName name="_xlnm._FilterDatabase" localSheetId="7" hidden="1">'A02-TVA'!$A$1:$P$4</definedName>
    <definedName name="_xlnm._FilterDatabase" localSheetId="8" hidden="1">'A04-283-I'!$A$1:$K$4</definedName>
    <definedName name="_xlnm._FilterDatabase" localSheetId="9" hidden="1">'A06-AIB'!$A$1:$X$4</definedName>
    <definedName name="_xlnm._FilterDatabase" localSheetId="11" hidden="1">'A08-IM'!$A$1:$G$4</definedName>
    <definedName name="_xlnm._FilterDatabase" localSheetId="12" hidden="1">'A10-CAF'!$A$1:$F$4</definedName>
    <definedName name="_xlnm._FilterDatabase" localSheetId="3" hidden="1">'DEB Exped'!$A$7:$N$10</definedName>
    <definedName name="_xlnm._FilterDatabase" localSheetId="10" hidden="1">'DEB Intro'!$A$7:$N$10</definedName>
    <definedName name="_xlnm._FilterDatabase" localSheetId="0" hidden="1">'V01-TVA'!$A$1:$Q$4</definedName>
    <definedName name="_xlnm._FilterDatabase" localSheetId="1" hidden="1">'V03-283-I'!$A$1:$J$4</definedName>
    <definedName name="_xlnm._FilterDatabase" localSheetId="2" hidden="1">'V05-LIC'!$A$1:$Z$4</definedName>
    <definedName name="_xlnm._FilterDatabase" localSheetId="4" hidden="1">'V07-EX'!$A$1:$I$4</definedName>
    <definedName name="_xlnm._FilterDatabase" localSheetId="5" hidden="1">'V09-DES'!$A$1:$K$4</definedName>
    <definedName name="_xlnm._FilterDatabase" localSheetId="6" hidden="1">'V11-INT'!$A$1:$I$4</definedName>
    <definedName name="_xlnm.Print_Area" localSheetId="7">'A02-TVA'!$A$1:$P$12</definedName>
    <definedName name="_xlnm.Print_Area" localSheetId="8">'A04-283-I'!$A$1:$K$12</definedName>
    <definedName name="_xlnm.Print_Area" localSheetId="9">'A06-AIB'!$A$1:$K$13</definedName>
    <definedName name="_xlnm.Print_Area" localSheetId="11">'A08-IM'!$A$1:$G$4</definedName>
    <definedName name="_xlnm.Print_Area" localSheetId="12">'A10-CAF'!$A$1:$F$12</definedName>
    <definedName name="_xlnm.Print_Area" localSheetId="3">'DEB Exped'!$A$1:$N$14</definedName>
    <definedName name="_xlnm.Print_Area" localSheetId="10">'DEB Intro'!$A$1:$N$14</definedName>
    <definedName name="_xlnm.Print_Area" localSheetId="0">'V01-TVA'!$A$1:$Q$10</definedName>
    <definedName name="_xlnm.Print_Area" localSheetId="1">'V03-283-I'!$A$1:$J$12</definedName>
    <definedName name="_xlnm.Print_Area" localSheetId="2">'V05-LIC'!$A$1:$L$12</definedName>
    <definedName name="_xlnm.Print_Area" localSheetId="4">'V07-EX'!$A$1:$I$12</definedName>
    <definedName name="_xlnm.Print_Area" localSheetId="5">'V09-DES'!$A$1:$K$12</definedName>
    <definedName name="_xlnm.Print_Area" localSheetId="6">'V11-INT'!$A$1:$I$12</definedName>
    <definedName name="_xlnm.Print_Titles" localSheetId="3">'DEB Exped'!$1:$7</definedName>
    <definedName name="_xlnm.Print_Titles" localSheetId="10">'DEB Intro'!$1:$7</definedName>
  </definedNames>
  <calcPr calcId="124519"/>
</workbook>
</file>

<file path=xl/calcChain.xml><?xml version="1.0" encoding="utf-8"?>
<calcChain xmlns="http://schemas.openxmlformats.org/spreadsheetml/2006/main">
  <c r="E12" i="62"/>
  <c r="E10"/>
  <c r="E8"/>
  <c r="P4" i="73"/>
  <c r="O4"/>
  <c r="I4"/>
  <c r="Q4" s="1"/>
  <c r="F4"/>
  <c r="P3"/>
  <c r="O3"/>
  <c r="I3"/>
  <c r="Q3" s="1"/>
  <c r="P2"/>
  <c r="O2"/>
  <c r="O9" s="1"/>
  <c r="I2"/>
  <c r="Z4" i="69"/>
  <c r="Q4"/>
  <c r="P4"/>
  <c r="I4"/>
  <c r="R4" s="1"/>
  <c r="G4"/>
  <c r="Z3"/>
  <c r="Q3"/>
  <c r="P3"/>
  <c r="I3"/>
  <c r="R3" s="1"/>
  <c r="G3"/>
  <c r="Z2"/>
  <c r="Q2"/>
  <c r="P2"/>
  <c r="P12" s="1"/>
  <c r="I2"/>
  <c r="G2"/>
  <c r="I10" l="1"/>
  <c r="I9" i="73"/>
  <c r="Q2"/>
  <c r="Q9" s="1"/>
  <c r="I12" i="69"/>
  <c r="R2"/>
  <c r="R10" s="1"/>
  <c r="I8"/>
  <c r="T3"/>
  <c r="T4" s="1"/>
  <c r="P10"/>
  <c r="P8"/>
  <c r="R12" l="1"/>
  <c r="R8"/>
  <c r="S3"/>
  <c r="S4" s="1"/>
  <c r="F14" i="72" l="1"/>
  <c r="D14"/>
  <c r="F14" i="70"/>
  <c r="D14"/>
  <c r="D8" i="63"/>
  <c r="D12"/>
  <c r="D10"/>
  <c r="H2" i="59"/>
  <c r="I2" s="1"/>
  <c r="J2" s="1"/>
  <c r="H3"/>
  <c r="I3" s="1"/>
  <c r="J3" s="1"/>
  <c r="H4"/>
  <c r="I4" s="1"/>
  <c r="J4" s="1"/>
  <c r="G3"/>
  <c r="G4"/>
  <c r="G2"/>
  <c r="N3" i="57"/>
  <c r="O3" s="1"/>
  <c r="M4"/>
  <c r="N4" s="1"/>
  <c r="O4" s="1"/>
  <c r="L4"/>
  <c r="J4"/>
  <c r="G4"/>
  <c r="H4" s="1"/>
  <c r="I4" s="1"/>
  <c r="L3"/>
  <c r="J3"/>
  <c r="G3"/>
  <c r="H3" s="1"/>
  <c r="I3" s="1"/>
  <c r="N2"/>
  <c r="O2" s="1"/>
  <c r="L2"/>
  <c r="J2"/>
  <c r="G2"/>
  <c r="H2" s="1"/>
  <c r="I2" s="1"/>
  <c r="H4" i="56"/>
  <c r="F4"/>
  <c r="H3"/>
  <c r="H2"/>
  <c r="F3"/>
  <c r="F2"/>
  <c r="J4" i="64"/>
  <c r="G4"/>
  <c r="J3"/>
  <c r="G3"/>
  <c r="J2"/>
  <c r="G2"/>
  <c r="G4" i="51"/>
  <c r="G3"/>
  <c r="G2"/>
  <c r="M3" i="1"/>
  <c r="M4"/>
  <c r="M2"/>
  <c r="H3" i="55"/>
  <c r="H4"/>
  <c r="H2"/>
  <c r="I3" i="51"/>
  <c r="I4"/>
  <c r="I2"/>
  <c r="O3" i="1"/>
  <c r="P3" s="1"/>
  <c r="O4"/>
  <c r="P4" s="1"/>
  <c r="O2"/>
  <c r="K3"/>
  <c r="K4"/>
  <c r="H3"/>
  <c r="I3" s="1"/>
  <c r="J3" s="1"/>
  <c r="H4"/>
  <c r="I4" s="1"/>
  <c r="J4" s="1"/>
  <c r="K2"/>
  <c r="H2"/>
  <c r="I2" s="1"/>
  <c r="J2" s="1"/>
  <c r="J8" i="59" l="1"/>
  <c r="I8" i="51"/>
  <c r="I12"/>
  <c r="I10"/>
  <c r="O8" i="57"/>
  <c r="H8" i="56"/>
  <c r="J8" i="64"/>
  <c r="I8" i="59"/>
  <c r="N8" i="57"/>
  <c r="H8" i="55"/>
  <c r="O8" i="1"/>
  <c r="P2"/>
  <c r="P8" s="1"/>
  <c r="J12" i="59"/>
  <c r="J10"/>
  <c r="I12"/>
  <c r="I10"/>
  <c r="N12" i="57"/>
  <c r="O10"/>
  <c r="N10"/>
  <c r="H10" i="56"/>
  <c r="H12"/>
  <c r="J10" i="64"/>
  <c r="J12"/>
  <c r="H10" i="55"/>
  <c r="H12"/>
  <c r="O12" i="57" l="1"/>
  <c r="P12" i="1" l="1"/>
  <c r="O12"/>
  <c r="P10"/>
  <c r="O10"/>
</calcChain>
</file>

<file path=xl/sharedStrings.xml><?xml version="1.0" encoding="utf-8"?>
<sst xmlns="http://schemas.openxmlformats.org/spreadsheetml/2006/main" count="412" uniqueCount="145">
  <si>
    <t>Nomenclature de Produit</t>
  </si>
  <si>
    <t>Valeur
Fiscale</t>
  </si>
  <si>
    <t>Régime</t>
  </si>
  <si>
    <t>Masse Nette</t>
  </si>
  <si>
    <t>Nature transaction</t>
  </si>
  <si>
    <t>Conditions Livraison</t>
  </si>
  <si>
    <t>Mode Transport</t>
  </si>
  <si>
    <t>Pays d'Origine</t>
  </si>
  <si>
    <t>Mois</t>
  </si>
  <si>
    <t>N°
Ligne</t>
  </si>
  <si>
    <t>Pays Dest. Prov.</t>
  </si>
  <si>
    <t>Unités Supplé- mentaires</t>
  </si>
  <si>
    <t>Dépar- tement</t>
  </si>
  <si>
    <t>Totaux</t>
  </si>
  <si>
    <t>Devise</t>
  </si>
  <si>
    <t>Valeur
Statistique</t>
  </si>
  <si>
    <t>No d'Identification de l'acquereur C.E.E.</t>
  </si>
  <si>
    <t>Taux de TVA</t>
  </si>
  <si>
    <t>N° TVA FR du client</t>
  </si>
  <si>
    <t>Tiers</t>
  </si>
  <si>
    <t>Date pièce</t>
  </si>
  <si>
    <t>Numéro pièce</t>
  </si>
  <si>
    <t>Montant HT en devise</t>
  </si>
  <si>
    <t>N° TVA Tiers</t>
  </si>
  <si>
    <t>Montant TVA française</t>
  </si>
  <si>
    <t>Montant TTC</t>
  </si>
  <si>
    <t>Taux de change</t>
  </si>
  <si>
    <t>Paiement
Montant</t>
  </si>
  <si>
    <t>Paiement
Devise</t>
  </si>
  <si>
    <t>Paiement
Date</t>
  </si>
  <si>
    <t>HT (€)</t>
  </si>
  <si>
    <t>TVA (€)</t>
  </si>
  <si>
    <t>TOTAL du mois</t>
  </si>
  <si>
    <t>Dont avoirs</t>
  </si>
  <si>
    <t>Dont factures</t>
  </si>
  <si>
    <t>DECLARATION D'ECHANGES DE BIENS ENTRE ETATS MEMBRES DE LA C.E.E. (DEB)</t>
  </si>
  <si>
    <t>PERIODE</t>
  </si>
  <si>
    <t>FLUX</t>
  </si>
  <si>
    <t>NIVEAU</t>
  </si>
  <si>
    <t>DECLARANT</t>
  </si>
  <si>
    <t>AAAA-MM</t>
  </si>
  <si>
    <t>1-2-3-4</t>
  </si>
  <si>
    <t>NOM Complet du Client</t>
  </si>
  <si>
    <t>INTRODUCTION</t>
  </si>
  <si>
    <t>EXPEDITION</t>
  </si>
  <si>
    <t>Mois
Complémentaire</t>
  </si>
  <si>
    <t>Paiement
Montant</t>
  </si>
  <si>
    <t>Paiement
Devise</t>
  </si>
  <si>
    <t>Paiement
Date</t>
  </si>
  <si>
    <t>Dont négatif</t>
  </si>
  <si>
    <t>Dont positif</t>
  </si>
  <si>
    <t>Nomenclature</t>
  </si>
  <si>
    <t>Pays Provenance</t>
  </si>
  <si>
    <t>Unités 
Supplémentaires</t>
  </si>
  <si>
    <t>Nature 
transaction</t>
  </si>
  <si>
    <t>Conditions 
Livraison</t>
  </si>
  <si>
    <t>Mode 
Transport</t>
  </si>
  <si>
    <t>Département</t>
  </si>
  <si>
    <t>No TVA Acquéreur C.E.E.</t>
  </si>
  <si>
    <t>DEB
OUI/NON</t>
  </si>
  <si>
    <t>Commentaires</t>
  </si>
  <si>
    <t>OUI</t>
  </si>
  <si>
    <t>Pays Destination</t>
  </si>
  <si>
    <t>tout data</t>
  </si>
  <si>
    <t>selon filtre</t>
  </si>
  <si>
    <t>CPI</t>
  </si>
  <si>
    <t>UNIL OPAL SAUMUR</t>
  </si>
  <si>
    <t>ETS PRATE</t>
  </si>
  <si>
    <t>FR27433908456</t>
  </si>
  <si>
    <t>FR66588046000</t>
  </si>
  <si>
    <t>FR92455500322</t>
  </si>
  <si>
    <t>SIN015538</t>
  </si>
  <si>
    <t>Euro</t>
  </si>
  <si>
    <t>SIN015563</t>
  </si>
  <si>
    <t>SIN015688</t>
  </si>
  <si>
    <t>BURRHELD</t>
  </si>
  <si>
    <t>IGOL FRANCE</t>
  </si>
  <si>
    <t>ESSO SAF</t>
  </si>
  <si>
    <t>FR 64 442 626 214</t>
  </si>
  <si>
    <t>FR 74 784 694 648</t>
  </si>
  <si>
    <t>FR 62 542 010 053</t>
  </si>
  <si>
    <t>SIN015808</t>
  </si>
  <si>
    <t>SIN015817</t>
  </si>
  <si>
    <t>SIN015818</t>
  </si>
  <si>
    <t>BELGIAN SHELL SA</t>
  </si>
  <si>
    <t xml:space="preserve">FUCHS EUROPE SCHMIERSTOFFE </t>
  </si>
  <si>
    <t>BE 0403 048 262</t>
  </si>
  <si>
    <t>DE 813 331 100</t>
  </si>
  <si>
    <t>SIN015803</t>
  </si>
  <si>
    <t>SIN015804</t>
  </si>
  <si>
    <t>SIN015816</t>
  </si>
  <si>
    <t>OMYA PERALTA GMBH</t>
  </si>
  <si>
    <t xml:space="preserve">SHRIEVE CHEMICAL PRODUCTS </t>
  </si>
  <si>
    <t>SIN015780</t>
  </si>
  <si>
    <t>SIN015759</t>
  </si>
  <si>
    <t>USD</t>
  </si>
  <si>
    <t>SIN015805</t>
  </si>
  <si>
    <t>GREIF FRANCE SAS</t>
  </si>
  <si>
    <t>SCHUTZ</t>
  </si>
  <si>
    <t>EI62225093</t>
  </si>
  <si>
    <t>MULTISOL</t>
  </si>
  <si>
    <t>783974</t>
  </si>
  <si>
    <t>783975</t>
  </si>
  <si>
    <t>A783355</t>
  </si>
  <si>
    <t>RPC</t>
  </si>
  <si>
    <t>OP/I083069</t>
  </si>
  <si>
    <t>OP/C011633</t>
  </si>
  <si>
    <t>NON</t>
  </si>
  <si>
    <t>SEED TRANSIT</t>
  </si>
  <si>
    <t>IMA 26101008</t>
  </si>
  <si>
    <t>Rhenus Logistics - 13 Marseille</t>
  </si>
  <si>
    <t>IMA 10109131</t>
  </si>
  <si>
    <t>IMA 10522973</t>
  </si>
  <si>
    <t>IMA 10522950</t>
  </si>
  <si>
    <t xml:space="preserve">Supprimer "Tiers" </t>
  </si>
  <si>
    <t xml:space="preserve">Supprimer "N° TVA Tiers" </t>
  </si>
  <si>
    <t xml:space="preserve">Supprimer 2 chiffres du "N° TVA Tiers" </t>
  </si>
  <si>
    <t>Supprimer "Date pièce"</t>
  </si>
  <si>
    <t>Supprimer "Tiers"</t>
  </si>
  <si>
    <t>Supprimer "N° TVA Tiers"</t>
  </si>
  <si>
    <t>BE</t>
  </si>
  <si>
    <t>DE</t>
  </si>
  <si>
    <t>TW</t>
  </si>
  <si>
    <t>CN</t>
  </si>
  <si>
    <t>KPMGIE(RPKCAPITAL)</t>
  </si>
  <si>
    <t>MAN</t>
  </si>
  <si>
    <t>MTR</t>
  </si>
  <si>
    <t>IE9F54042G</t>
  </si>
  <si>
    <t>DK11498639</t>
  </si>
  <si>
    <t>DE129423197</t>
  </si>
  <si>
    <t>DPM Motors - 98 Monaco</t>
  </si>
  <si>
    <t>Monaco Motors - 98 Monaco</t>
  </si>
  <si>
    <t>FRA0803-01295</t>
  </si>
  <si>
    <t>2010-11-01753</t>
  </si>
  <si>
    <t>ACTE DE VENTE -MINRALIS</t>
  </si>
  <si>
    <t>SAS 12 ASTORG</t>
  </si>
  <si>
    <t>SEK</t>
  </si>
  <si>
    <t>CHF</t>
  </si>
  <si>
    <t>DKK</t>
  </si>
  <si>
    <t>480088945</t>
  </si>
  <si>
    <t>3923 3090</t>
  </si>
  <si>
    <t>GB</t>
  </si>
  <si>
    <t>3923 5090</t>
  </si>
  <si>
    <t>IMA 23719986</t>
  </si>
  <si>
    <t>IMA 24479103</t>
  </si>
</sst>
</file>

<file path=xl/styles.xml><?xml version="1.0" encoding="utf-8"?>
<styleSheet xmlns="http://schemas.openxmlformats.org/spreadsheetml/2006/main">
  <numFmts count="7">
    <numFmt numFmtId="164" formatCode="#,##0\ &quot;€&quot;;[Red]\-#,##0\ &quot;€&quot;"/>
    <numFmt numFmtId="165" formatCode="_-* #,##0.00\ &quot;€&quot;_-;\-* #,##0.00\ &quot;€&quot;_-;_-* &quot;-&quot;??\ &quot;€&quot;_-;_-@_-"/>
    <numFmt numFmtId="166" formatCode="0.0%"/>
    <numFmt numFmtId="167" formatCode="#,##0.00000_);[Red]\(#,##0.00000\)"/>
    <numFmt numFmtId="168" formatCode="mm\-yy"/>
    <numFmt numFmtId="169" formatCode="_-* #,##0.00\ [$€-1]_-;\-* #,##0.00\ [$€-1]_-;_-* &quot;-&quot;??\ [$€-1]_-"/>
    <numFmt numFmtId="170" formatCode="0;[Red]0"/>
  </numFmts>
  <fonts count="9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b/>
      <sz val="10"/>
      <color indexed="10"/>
      <name val="Arial"/>
      <family val="2"/>
    </font>
    <font>
      <sz val="10"/>
      <name val="Arial Narrow"/>
      <family val="2"/>
    </font>
    <font>
      <sz val="10"/>
      <name val="MS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9" fontId="2" fillId="0" borderId="0" applyFont="0" applyFill="0" applyBorder="0" applyAlignment="0" applyProtection="0"/>
    <xf numFmtId="40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0" borderId="0"/>
    <xf numFmtId="0" fontId="1" fillId="0" borderId="0"/>
    <xf numFmtId="0" fontId="7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vertical="center"/>
    </xf>
    <xf numFmtId="168" fontId="3" fillId="0" borderId="0" xfId="0" applyNumberFormat="1" applyFont="1" applyFill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40" fontId="3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40" fontId="2" fillId="0" borderId="0" xfId="0" applyNumberFormat="1" applyFont="1" applyBorder="1" applyAlignment="1">
      <alignment horizontal="right" vertical="center"/>
    </xf>
    <xf numFmtId="40" fontId="2" fillId="0" borderId="0" xfId="0" applyNumberFormat="1" applyFont="1" applyBorder="1" applyAlignment="1">
      <alignment horizontal="center" vertical="center"/>
    </xf>
    <xf numFmtId="38" fontId="2" fillId="0" borderId="0" xfId="2" applyNumberFormat="1" applyFont="1" applyAlignment="1">
      <alignment horizontal="center" vertical="center"/>
    </xf>
    <xf numFmtId="14" fontId="2" fillId="0" borderId="0" xfId="2" applyNumberFormat="1" applyFont="1" applyAlignment="1">
      <alignment horizontal="center" vertical="center"/>
    </xf>
    <xf numFmtId="38" fontId="2" fillId="0" borderId="0" xfId="2" applyNumberFormat="1" applyFont="1" applyBorder="1" applyAlignment="1">
      <alignment horizontal="right" vertical="center"/>
    </xf>
    <xf numFmtId="38" fontId="2" fillId="0" borderId="0" xfId="2" applyNumberFormat="1" applyFont="1" applyBorder="1" applyAlignment="1">
      <alignment horizontal="center" vertical="center"/>
    </xf>
    <xf numFmtId="10" fontId="2" fillId="0" borderId="0" xfId="2" applyNumberFormat="1" applyFont="1" applyBorder="1" applyAlignment="1">
      <alignment horizontal="center" vertical="center"/>
    </xf>
    <xf numFmtId="166" fontId="3" fillId="0" borderId="0" xfId="7" applyNumberFormat="1" applyFont="1" applyBorder="1" applyAlignment="1">
      <alignment horizontal="center" vertical="center"/>
    </xf>
    <xf numFmtId="38" fontId="2" fillId="0" borderId="0" xfId="2" applyNumberFormat="1" applyFont="1" applyAlignment="1">
      <alignment vertical="center"/>
    </xf>
    <xf numFmtId="38" fontId="3" fillId="0" borderId="0" xfId="2" applyNumberFormat="1" applyFont="1" applyBorder="1" applyAlignment="1">
      <alignment vertical="center"/>
    </xf>
    <xf numFmtId="40" fontId="2" fillId="0" borderId="0" xfId="0" applyNumberFormat="1" applyFont="1" applyAlignment="1">
      <alignment horizontal="right" vertical="center"/>
    </xf>
    <xf numFmtId="0" fontId="2" fillId="0" borderId="0" xfId="0" applyFont="1" applyBorder="1" applyAlignment="1">
      <alignment vertical="center"/>
    </xf>
    <xf numFmtId="1" fontId="3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40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168" fontId="3" fillId="0" borderId="0" xfId="0" applyNumberFormat="1" applyFont="1" applyFill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/>
    </xf>
    <xf numFmtId="40" fontId="3" fillId="0" borderId="0" xfId="0" applyNumberFormat="1" applyFont="1" applyFill="1" applyBorder="1" applyAlignment="1">
      <alignment vertical="center"/>
    </xf>
    <xf numFmtId="168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/>
    <xf numFmtId="14" fontId="3" fillId="0" borderId="2" xfId="2" applyNumberFormat="1" applyFont="1" applyFill="1" applyBorder="1" applyAlignment="1">
      <alignment horizontal="right" vertical="center"/>
    </xf>
    <xf numFmtId="0" fontId="2" fillId="0" borderId="3" xfId="0" applyFont="1" applyBorder="1" applyAlignment="1"/>
    <xf numFmtId="0" fontId="2" fillId="0" borderId="2" xfId="0" applyFont="1" applyBorder="1" applyAlignment="1">
      <alignment horizontal="right"/>
    </xf>
    <xf numFmtId="164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/>
    </xf>
    <xf numFmtId="38" fontId="3" fillId="0" borderId="3" xfId="2" applyNumberFormat="1" applyFont="1" applyBorder="1" applyAlignment="1">
      <alignment vertical="center"/>
    </xf>
    <xf numFmtId="0" fontId="2" fillId="0" borderId="0" xfId="5" applyFont="1" applyFill="1" applyAlignment="1">
      <alignment vertical="center"/>
    </xf>
    <xf numFmtId="0" fontId="2" fillId="0" borderId="0" xfId="5" applyFont="1" applyBorder="1" applyAlignment="1">
      <alignment vertical="center"/>
    </xf>
    <xf numFmtId="0" fontId="2" fillId="0" borderId="0" xfId="5" applyFont="1" applyAlignment="1">
      <alignment vertical="center"/>
    </xf>
    <xf numFmtId="0" fontId="2" fillId="0" borderId="0" xfId="5" quotePrefix="1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0" fontId="2" fillId="0" borderId="1" xfId="5" applyFont="1" applyBorder="1" applyAlignment="1">
      <alignment horizontal="center" vertical="center"/>
    </xf>
    <xf numFmtId="0" fontId="2" fillId="0" borderId="1" xfId="5" applyFont="1" applyFill="1" applyBorder="1" applyAlignment="1">
      <alignment horizontal="center" vertical="center"/>
    </xf>
    <xf numFmtId="0" fontId="2" fillId="0" borderId="0" xfId="5" applyFont="1" applyBorder="1" applyAlignment="1">
      <alignment horizontal="center" vertical="center"/>
    </xf>
    <xf numFmtId="0" fontId="4" fillId="2" borderId="5" xfId="5" applyFont="1" applyFill="1" applyBorder="1" applyAlignment="1">
      <alignment horizontal="center" vertical="center"/>
    </xf>
    <xf numFmtId="0" fontId="4" fillId="2" borderId="6" xfId="5" applyFont="1" applyFill="1" applyBorder="1" applyAlignment="1">
      <alignment horizontal="center" vertical="center"/>
    </xf>
    <xf numFmtId="0" fontId="4" fillId="2" borderId="7" xfId="5" applyFont="1" applyFill="1" applyBorder="1" applyAlignment="1">
      <alignment horizontal="center" vertical="center"/>
    </xf>
    <xf numFmtId="0" fontId="4" fillId="2" borderId="8" xfId="5" applyFont="1" applyFill="1" applyBorder="1" applyAlignment="1">
      <alignment horizontal="center" vertical="center"/>
    </xf>
    <xf numFmtId="0" fontId="4" fillId="0" borderId="6" xfId="5" applyFont="1" applyFill="1" applyBorder="1" applyAlignment="1">
      <alignment horizontal="center" vertical="center"/>
    </xf>
    <xf numFmtId="0" fontId="4" fillId="2" borderId="5" xfId="5" applyFont="1" applyFill="1" applyBorder="1" applyAlignment="1">
      <alignment horizontal="center" vertical="center" wrapText="1"/>
    </xf>
    <xf numFmtId="0" fontId="4" fillId="2" borderId="6" xfId="5" applyFont="1" applyFill="1" applyBorder="1" applyAlignment="1">
      <alignment horizontal="center" vertical="center" wrapText="1"/>
    </xf>
    <xf numFmtId="0" fontId="6" fillId="3" borderId="7" xfId="5" applyFont="1" applyFill="1" applyBorder="1" applyAlignment="1">
      <alignment horizontal="center" vertical="center" wrapText="1"/>
    </xf>
    <xf numFmtId="0" fontId="4" fillId="2" borderId="8" xfId="5" applyFont="1" applyFill="1" applyBorder="1" applyAlignment="1">
      <alignment horizontal="center" vertical="center" wrapText="1"/>
    </xf>
    <xf numFmtId="0" fontId="4" fillId="0" borderId="6" xfId="5" applyFont="1" applyFill="1" applyBorder="1" applyAlignment="1">
      <alignment horizontal="center" vertical="center" wrapText="1"/>
    </xf>
    <xf numFmtId="0" fontId="2" fillId="0" borderId="9" xfId="5" applyFont="1" applyBorder="1" applyAlignment="1">
      <alignment horizontal="center" vertical="center"/>
    </xf>
    <xf numFmtId="0" fontId="2" fillId="0" borderId="10" xfId="5" applyFont="1" applyBorder="1" applyAlignment="1">
      <alignment horizontal="center" vertical="center"/>
    </xf>
    <xf numFmtId="3" fontId="2" fillId="0" borderId="10" xfId="5" applyNumberFormat="1" applyFont="1" applyBorder="1" applyAlignment="1">
      <alignment horizontal="center" vertical="center"/>
    </xf>
    <xf numFmtId="1" fontId="2" fillId="0" borderId="10" xfId="5" applyNumberFormat="1" applyFont="1" applyBorder="1" applyAlignment="1">
      <alignment horizontal="center" vertical="center"/>
    </xf>
    <xf numFmtId="0" fontId="2" fillId="0" borderId="0" xfId="5" applyFont="1" applyFill="1" applyAlignment="1">
      <alignment horizontal="center" vertical="center"/>
    </xf>
    <xf numFmtId="0" fontId="6" fillId="4" borderId="11" xfId="5" applyFont="1" applyFill="1" applyBorder="1" applyAlignment="1">
      <alignment vertical="center"/>
    </xf>
    <xf numFmtId="0" fontId="6" fillId="4" borderId="12" xfId="5" applyFont="1" applyFill="1" applyBorder="1" applyAlignment="1">
      <alignment vertical="center"/>
    </xf>
    <xf numFmtId="3" fontId="6" fillId="4" borderId="12" xfId="5" applyNumberFormat="1" applyFont="1" applyFill="1" applyBorder="1" applyAlignment="1">
      <alignment vertical="center"/>
    </xf>
    <xf numFmtId="3" fontId="6" fillId="4" borderId="13" xfId="5" applyNumberFormat="1" applyFont="1" applyFill="1" applyBorder="1" applyAlignment="1">
      <alignment vertical="center"/>
    </xf>
    <xf numFmtId="0" fontId="2" fillId="0" borderId="1" xfId="4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40" fontId="2" fillId="0" borderId="1" xfId="2" applyFont="1" applyBorder="1" applyAlignment="1">
      <alignment horizontal="center" vertical="center"/>
    </xf>
    <xf numFmtId="0" fontId="2" fillId="5" borderId="1" xfId="4" applyFont="1" applyFill="1" applyBorder="1" applyAlignment="1">
      <alignment horizontal="center" vertical="center" wrapText="1"/>
    </xf>
    <xf numFmtId="40" fontId="2" fillId="0" borderId="1" xfId="2" applyFont="1" applyBorder="1" applyAlignment="1">
      <alignment horizontal="right" vertical="center"/>
    </xf>
    <xf numFmtId="1" fontId="2" fillId="0" borderId="1" xfId="0" applyNumberFormat="1" applyFont="1" applyBorder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1" fontId="2" fillId="0" borderId="1" xfId="5" applyNumberFormat="1" applyFont="1" applyBorder="1" applyAlignment="1">
      <alignment horizontal="left" vertical="center"/>
    </xf>
    <xf numFmtId="10" fontId="2" fillId="0" borderId="1" xfId="5" applyNumberFormat="1" applyFont="1" applyBorder="1" applyAlignment="1">
      <alignment horizontal="center" vertical="center"/>
    </xf>
    <xf numFmtId="14" fontId="2" fillId="0" borderId="1" xfId="5" applyNumberFormat="1" applyFont="1" applyBorder="1" applyAlignment="1">
      <alignment horizontal="center" vertical="center"/>
    </xf>
    <xf numFmtId="49" fontId="2" fillId="0" borderId="1" xfId="5" applyNumberFormat="1" applyFont="1" applyBorder="1" applyAlignment="1">
      <alignment horizontal="center" vertical="center"/>
    </xf>
    <xf numFmtId="167" fontId="2" fillId="0" borderId="1" xfId="5" applyNumberFormat="1" applyFont="1" applyBorder="1" applyAlignment="1">
      <alignment vertical="center"/>
    </xf>
    <xf numFmtId="0" fontId="2" fillId="0" borderId="1" xfId="5" applyFont="1" applyBorder="1" applyAlignment="1">
      <alignment vertical="center"/>
    </xf>
    <xf numFmtId="1" fontId="2" fillId="0" borderId="0" xfId="5" applyNumberFormat="1" applyFont="1" applyAlignment="1">
      <alignment horizontal="center" vertical="center"/>
    </xf>
    <xf numFmtId="10" fontId="2" fillId="0" borderId="0" xfId="5" applyNumberFormat="1" applyFont="1" applyAlignment="1">
      <alignment horizontal="center" vertical="center"/>
    </xf>
    <xf numFmtId="14" fontId="2" fillId="0" borderId="0" xfId="5" applyNumberFormat="1" applyFont="1" applyAlignment="1">
      <alignment horizontal="center" vertical="center"/>
    </xf>
    <xf numFmtId="49" fontId="2" fillId="0" borderId="0" xfId="5" applyNumberFormat="1" applyFont="1" applyAlignment="1">
      <alignment horizontal="center" vertical="center"/>
    </xf>
    <xf numFmtId="168" fontId="3" fillId="0" borderId="0" xfId="5" applyNumberFormat="1" applyFont="1" applyFill="1" applyAlignment="1">
      <alignment horizontal="center" vertical="center"/>
    </xf>
    <xf numFmtId="167" fontId="2" fillId="0" borderId="0" xfId="5" applyNumberFormat="1" applyFont="1" applyAlignment="1">
      <alignment vertical="center"/>
    </xf>
    <xf numFmtId="40" fontId="3" fillId="0" borderId="0" xfId="5" applyNumberFormat="1" applyFont="1" applyFill="1" applyAlignment="1">
      <alignment vertical="center"/>
    </xf>
    <xf numFmtId="168" fontId="3" fillId="0" borderId="0" xfId="5" applyNumberFormat="1" applyFont="1" applyFill="1" applyBorder="1" applyAlignment="1">
      <alignment horizontal="center" vertical="center"/>
    </xf>
    <xf numFmtId="0" fontId="2" fillId="6" borderId="1" xfId="4" applyFont="1" applyFill="1" applyBorder="1" applyAlignment="1">
      <alignment horizontal="center" vertical="center" wrapText="1"/>
    </xf>
    <xf numFmtId="170" fontId="2" fillId="0" borderId="1" xfId="5" applyNumberFormat="1" applyFont="1" applyBorder="1" applyAlignment="1">
      <alignment horizontal="center" vertical="center"/>
    </xf>
    <xf numFmtId="40" fontId="2" fillId="0" borderId="1" xfId="5" applyNumberFormat="1" applyFont="1" applyFill="1" applyBorder="1" applyAlignment="1">
      <alignment horizontal="center" vertical="center"/>
    </xf>
    <xf numFmtId="40" fontId="2" fillId="0" borderId="0" xfId="5" applyNumberFormat="1" applyFont="1" applyFill="1" applyAlignment="1">
      <alignment vertical="center"/>
    </xf>
    <xf numFmtId="165" fontId="2" fillId="0" borderId="0" xfId="8" applyFont="1" applyFill="1" applyBorder="1" applyAlignment="1">
      <alignment horizontal="center" vertical="center"/>
    </xf>
    <xf numFmtId="40" fontId="2" fillId="0" borderId="0" xfId="5" applyNumberFormat="1" applyFont="1" applyFill="1" applyBorder="1" applyAlignment="1">
      <alignment vertical="center"/>
    </xf>
    <xf numFmtId="0" fontId="2" fillId="0" borderId="1" xfId="4" applyFont="1" applyFill="1" applyBorder="1" applyAlignment="1">
      <alignment horizontal="center" vertical="center" wrapText="1"/>
    </xf>
    <xf numFmtId="0" fontId="2" fillId="0" borderId="1" xfId="4" applyFont="1" applyFill="1" applyBorder="1" applyAlignment="1">
      <alignment horizontal="center" vertical="center" wrapText="1"/>
    </xf>
    <xf numFmtId="40" fontId="2" fillId="0" borderId="1" xfId="0" applyNumberFormat="1" applyFont="1" applyFill="1" applyBorder="1" applyAlignment="1">
      <alignment vertical="center"/>
    </xf>
    <xf numFmtId="168" fontId="2" fillId="0" borderId="1" xfId="0" applyNumberFormat="1" applyFont="1" applyFill="1" applyBorder="1" applyAlignment="1">
      <alignment horizontal="center" vertical="center"/>
    </xf>
    <xf numFmtId="168" fontId="2" fillId="8" borderId="1" xfId="0" applyNumberFormat="1" applyFont="1" applyFill="1" applyBorder="1" applyAlignment="1">
      <alignment horizontal="center" vertical="center"/>
    </xf>
    <xf numFmtId="40" fontId="2" fillId="8" borderId="1" xfId="0" applyNumberFormat="1" applyFont="1" applyFill="1" applyBorder="1" applyAlignment="1">
      <alignment vertical="center"/>
    </xf>
    <xf numFmtId="40" fontId="2" fillId="8" borderId="1" xfId="0" applyNumberFormat="1" applyFont="1" applyFill="1" applyBorder="1" applyAlignment="1">
      <alignment horizontal="right" vertical="center"/>
    </xf>
    <xf numFmtId="40" fontId="2" fillId="8" borderId="1" xfId="0" applyNumberFormat="1" applyFont="1" applyFill="1" applyBorder="1" applyAlignment="1">
      <alignment horizontal="center" vertical="center"/>
    </xf>
    <xf numFmtId="170" fontId="2" fillId="8" borderId="1" xfId="5" applyNumberFormat="1" applyFont="1" applyFill="1" applyBorder="1" applyAlignment="1">
      <alignment horizontal="center" vertical="center"/>
    </xf>
    <xf numFmtId="38" fontId="2" fillId="0" borderId="2" xfId="2" applyNumberFormat="1" applyFont="1" applyBorder="1" applyAlignment="1">
      <alignment vertical="center"/>
    </xf>
    <xf numFmtId="0" fontId="2" fillId="0" borderId="2" xfId="5" applyFont="1" applyBorder="1" applyAlignment="1">
      <alignment vertical="center"/>
    </xf>
    <xf numFmtId="0" fontId="2" fillId="7" borderId="1" xfId="5" applyFont="1" applyFill="1" applyBorder="1" applyAlignment="1">
      <alignment horizontal="center" vertical="center"/>
    </xf>
    <xf numFmtId="164" fontId="3" fillId="7" borderId="4" xfId="2" applyNumberFormat="1" applyFont="1" applyFill="1" applyBorder="1" applyAlignment="1">
      <alignment horizontal="right" vertical="center"/>
    </xf>
    <xf numFmtId="164" fontId="2" fillId="7" borderId="4" xfId="2" applyNumberFormat="1" applyFont="1" applyFill="1" applyBorder="1" applyAlignment="1">
      <alignment horizontal="right" vertical="center"/>
    </xf>
    <xf numFmtId="164" fontId="2" fillId="8" borderId="4" xfId="3" applyNumberFormat="1" applyFont="1" applyFill="1" applyBorder="1" applyAlignment="1">
      <alignment horizontal="right" vertical="center"/>
    </xf>
    <xf numFmtId="164" fontId="2" fillId="8" borderId="4" xfId="2" applyNumberFormat="1" applyFont="1" applyFill="1" applyBorder="1" applyAlignment="1">
      <alignment horizontal="right" vertical="center"/>
    </xf>
    <xf numFmtId="40" fontId="2" fillId="0" borderId="1" xfId="0" applyNumberFormat="1" applyFont="1" applyFill="1" applyBorder="1" applyAlignment="1">
      <alignment horizontal="center" vertical="center"/>
    </xf>
    <xf numFmtId="38" fontId="2" fillId="0" borderId="0" xfId="2" applyNumberFormat="1" applyFont="1" applyAlignment="1">
      <alignment horizontal="left" vertical="center"/>
    </xf>
    <xf numFmtId="167" fontId="2" fillId="8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64" fontId="2" fillId="0" borderId="0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horizontal="right"/>
    </xf>
    <xf numFmtId="10" fontId="2" fillId="0" borderId="0" xfId="0" applyNumberFormat="1" applyFont="1" applyAlignment="1">
      <alignment horizontal="right" vertical="center"/>
    </xf>
    <xf numFmtId="40" fontId="2" fillId="0" borderId="1" xfId="2" applyFont="1" applyFill="1" applyBorder="1" applyAlignment="1">
      <alignment horizontal="right" vertical="center"/>
    </xf>
    <xf numFmtId="38" fontId="2" fillId="5" borderId="1" xfId="4" applyNumberFormat="1" applyFont="1" applyFill="1" applyBorder="1" applyAlignment="1">
      <alignment horizontal="center" vertical="center" wrapText="1"/>
    </xf>
    <xf numFmtId="38" fontId="2" fillId="8" borderId="1" xfId="2" applyNumberFormat="1" applyFont="1" applyFill="1" applyBorder="1" applyAlignment="1">
      <alignment horizontal="right" vertical="center"/>
    </xf>
    <xf numFmtId="40" fontId="2" fillId="0" borderId="1" xfId="2" applyFont="1" applyFill="1" applyBorder="1" applyAlignment="1">
      <alignment horizontal="center" vertical="center" wrapText="1"/>
    </xf>
    <xf numFmtId="40" fontId="2" fillId="0" borderId="0" xfId="2" applyFont="1" applyBorder="1" applyAlignment="1">
      <alignment horizontal="right" vertical="center"/>
    </xf>
    <xf numFmtId="40" fontId="2" fillId="0" borderId="0" xfId="2" applyFont="1" applyAlignment="1">
      <alignment horizontal="right" vertical="center"/>
    </xf>
    <xf numFmtId="40" fontId="3" fillId="0" borderId="0" xfId="2" applyFont="1" applyAlignment="1">
      <alignment horizontal="right" vertical="center"/>
    </xf>
    <xf numFmtId="168" fontId="2" fillId="7" borderId="1" xfId="0" applyNumberFormat="1" applyFont="1" applyFill="1" applyBorder="1" applyAlignment="1">
      <alignment horizontal="center" vertical="center"/>
    </xf>
    <xf numFmtId="40" fontId="2" fillId="7" borderId="1" xfId="0" applyNumberFormat="1" applyFont="1" applyFill="1" applyBorder="1" applyAlignment="1">
      <alignment vertical="center"/>
    </xf>
    <xf numFmtId="164" fontId="2" fillId="7" borderId="4" xfId="3" applyNumberFormat="1" applyFont="1" applyFill="1" applyBorder="1" applyAlignment="1">
      <alignment horizontal="right" vertical="center"/>
    </xf>
    <xf numFmtId="38" fontId="2" fillId="7" borderId="1" xfId="2" applyNumberFormat="1" applyFont="1" applyFill="1" applyBorder="1" applyAlignment="1">
      <alignment horizontal="right" vertical="center"/>
    </xf>
    <xf numFmtId="170" fontId="2" fillId="7" borderId="1" xfId="5" applyNumberFormat="1" applyFont="1" applyFill="1" applyBorder="1" applyAlignment="1">
      <alignment horizontal="center" vertical="center"/>
    </xf>
    <xf numFmtId="40" fontId="2" fillId="7" borderId="1" xfId="0" applyNumberFormat="1" applyFont="1" applyFill="1" applyBorder="1" applyAlignment="1">
      <alignment horizontal="right" vertical="center"/>
    </xf>
    <xf numFmtId="40" fontId="2" fillId="7" borderId="1" xfId="0" applyNumberFormat="1" applyFont="1" applyFill="1" applyBorder="1" applyAlignment="1">
      <alignment horizontal="center" vertical="center"/>
    </xf>
    <xf numFmtId="0" fontId="2" fillId="9" borderId="1" xfId="4" applyFont="1" applyFill="1" applyBorder="1" applyAlignment="1">
      <alignment horizontal="center" vertical="center" wrapText="1"/>
    </xf>
    <xf numFmtId="10" fontId="2" fillId="9" borderId="1" xfId="0" applyNumberFormat="1" applyFont="1" applyFill="1" applyBorder="1" applyAlignment="1">
      <alignment horizontal="center" vertical="center"/>
    </xf>
    <xf numFmtId="38" fontId="2" fillId="0" borderId="1" xfId="2" applyNumberFormat="1" applyFont="1" applyBorder="1" applyAlignment="1">
      <alignment horizontal="center" vertical="center"/>
    </xf>
    <xf numFmtId="1" fontId="2" fillId="0" borderId="1" xfId="5" applyNumberFormat="1" applyFont="1" applyBorder="1" applyAlignment="1">
      <alignment horizontal="center" vertical="center"/>
    </xf>
    <xf numFmtId="0" fontId="3" fillId="0" borderId="0" xfId="5" applyFont="1" applyBorder="1" applyAlignment="1">
      <alignment horizontal="center" vertical="center"/>
    </xf>
    <xf numFmtId="0" fontId="3" fillId="0" borderId="3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3" fillId="0" borderId="4" xfId="5" applyFont="1" applyBorder="1" applyAlignment="1">
      <alignment horizontal="center" vertical="center"/>
    </xf>
    <xf numFmtId="0" fontId="2" fillId="0" borderId="3" xfId="5" applyFont="1" applyBorder="1" applyAlignment="1">
      <alignment horizontal="center" vertical="center"/>
    </xf>
    <xf numFmtId="0" fontId="2" fillId="0" borderId="2" xfId="5" applyFont="1" applyBorder="1" applyAlignment="1">
      <alignment horizontal="center" vertical="center"/>
    </xf>
    <xf numFmtId="0" fontId="2" fillId="0" borderId="4" xfId="5" applyFont="1" applyBorder="1" applyAlignment="1">
      <alignment horizontal="center" vertical="center"/>
    </xf>
    <xf numFmtId="0" fontId="3" fillId="0" borderId="0" xfId="5" applyFont="1" applyBorder="1" applyAlignment="1">
      <alignment horizontal="center" vertical="center"/>
    </xf>
    <xf numFmtId="0" fontId="3" fillId="0" borderId="3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3" fillId="0" borderId="4" xfId="5" applyFont="1" applyBorder="1" applyAlignment="1">
      <alignment horizontal="center" vertical="center"/>
    </xf>
    <xf numFmtId="0" fontId="2" fillId="0" borderId="3" xfId="5" applyFont="1" applyBorder="1" applyAlignment="1">
      <alignment horizontal="center" vertical="center"/>
    </xf>
    <xf numFmtId="0" fontId="2" fillId="0" borderId="2" xfId="5" applyFont="1" applyBorder="1" applyAlignment="1">
      <alignment horizontal="center" vertical="center"/>
    </xf>
    <xf numFmtId="0" fontId="2" fillId="0" borderId="4" xfId="5" applyFont="1" applyBorder="1" applyAlignment="1">
      <alignment horizontal="center" vertical="center"/>
    </xf>
  </cellXfs>
  <cellStyles count="9">
    <cellStyle name="Comma" xfId="2" builtinId="3"/>
    <cellStyle name="Currency" xfId="3" builtinId="4"/>
    <cellStyle name="Euro" xfId="1"/>
    <cellStyle name="Monétaire 2" xfId="8"/>
    <cellStyle name="Normal" xfId="0" builtinId="0"/>
    <cellStyle name="Normal 2" xfId="4"/>
    <cellStyle name="Normal 3" xfId="5"/>
    <cellStyle name="Normal 4" xfId="6"/>
    <cellStyle name="Percent" xfId="7" builtinId="5"/>
  </cellStyles>
  <dxfs count="15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 enableFormatConditionsCalculation="0">
    <tabColor rgb="FF7030A0"/>
  </sheetPr>
  <dimension ref="A1:Q12"/>
  <sheetViews>
    <sheetView showZeros="0"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1" style="3" customWidth="1"/>
    <col min="2" max="2" width="16.28515625" style="4" customWidth="1"/>
    <col min="3" max="3" width="15.7109375" style="12" customWidth="1"/>
    <col min="4" max="4" width="12.7109375" style="5" customWidth="1"/>
    <col min="5" max="5" width="9.7109375" style="11" customWidth="1"/>
    <col min="6" max="6" width="15.7109375" style="3" customWidth="1"/>
    <col min="7" max="7" width="12.7109375" style="4" customWidth="1"/>
    <col min="8" max="9" width="15.7109375" style="6" customWidth="1"/>
    <col min="10" max="10" width="12.7109375" style="6" customWidth="1"/>
    <col min="11" max="11" width="12.85546875" style="6" customWidth="1"/>
    <col min="12" max="12" width="15.7109375" style="7" customWidth="1"/>
    <col min="13" max="13" width="11.7109375" style="8" customWidth="1"/>
    <col min="14" max="14" width="10.7109375" style="9" customWidth="1"/>
    <col min="15" max="15" width="15.7109375" style="10" customWidth="1"/>
    <col min="16" max="16" width="15.7109375" style="2" customWidth="1"/>
    <col min="17" max="17" width="91" style="2" customWidth="1"/>
    <col min="18" max="16384" width="11.42578125" style="2"/>
  </cols>
  <sheetData>
    <row r="1" spans="1:17" s="78" customFormat="1" ht="38.25">
      <c r="A1" s="105" t="s">
        <v>19</v>
      </c>
      <c r="B1" s="142" t="s">
        <v>23</v>
      </c>
      <c r="C1" s="77" t="s">
        <v>20</v>
      </c>
      <c r="D1" s="77" t="s">
        <v>21</v>
      </c>
      <c r="E1" s="77" t="s">
        <v>14</v>
      </c>
      <c r="F1" s="77" t="s">
        <v>22</v>
      </c>
      <c r="G1" s="77" t="s">
        <v>17</v>
      </c>
      <c r="H1" s="105" t="s">
        <v>24</v>
      </c>
      <c r="I1" s="105" t="s">
        <v>25</v>
      </c>
      <c r="J1" s="105" t="s">
        <v>27</v>
      </c>
      <c r="K1" s="105" t="s">
        <v>28</v>
      </c>
      <c r="L1" s="105" t="s">
        <v>29</v>
      </c>
      <c r="M1" s="105" t="s">
        <v>8</v>
      </c>
      <c r="N1" s="105" t="s">
        <v>26</v>
      </c>
      <c r="O1" s="105" t="s">
        <v>30</v>
      </c>
      <c r="P1" s="105" t="s">
        <v>31</v>
      </c>
      <c r="Q1" s="104" t="s">
        <v>60</v>
      </c>
    </row>
    <row r="2" spans="1:17">
      <c r="A2" s="82" t="s">
        <v>65</v>
      </c>
      <c r="B2" s="143" t="s">
        <v>68</v>
      </c>
      <c r="C2" s="29">
        <v>40931</v>
      </c>
      <c r="D2" s="30" t="s">
        <v>71</v>
      </c>
      <c r="E2" s="31" t="s">
        <v>72</v>
      </c>
      <c r="F2" s="81">
        <v>29398.65</v>
      </c>
      <c r="G2" s="32">
        <v>0.19600000000000001</v>
      </c>
      <c r="H2" s="140">
        <f>G2*F2</f>
        <v>5762.1354000000001</v>
      </c>
      <c r="I2" s="140">
        <f>+H2+F2</f>
        <v>35160.785400000001</v>
      </c>
      <c r="J2" s="140">
        <f>I2</f>
        <v>35160.785400000001</v>
      </c>
      <c r="K2" s="141" t="str">
        <f>E2</f>
        <v>Euro</v>
      </c>
      <c r="L2" s="29">
        <v>40931</v>
      </c>
      <c r="M2" s="135">
        <f>IF(L2&lt;&gt;"",L2,"")</f>
        <v>40931</v>
      </c>
      <c r="N2" s="34">
        <v>1</v>
      </c>
      <c r="O2" s="140">
        <f>IF(N2&lt;&gt;"",F2/N2,)</f>
        <v>29398.65</v>
      </c>
      <c r="P2" s="140">
        <f>O2*G2</f>
        <v>5762.1354000000001</v>
      </c>
      <c r="Q2" s="35" t="s">
        <v>114</v>
      </c>
    </row>
    <row r="3" spans="1:17">
      <c r="A3" s="82" t="s">
        <v>66</v>
      </c>
      <c r="B3" s="143" t="s">
        <v>69</v>
      </c>
      <c r="C3" s="29">
        <v>40952</v>
      </c>
      <c r="D3" s="30" t="s">
        <v>73</v>
      </c>
      <c r="E3" s="31" t="s">
        <v>72</v>
      </c>
      <c r="F3" s="81">
        <v>2580.7399999999998</v>
      </c>
      <c r="G3" s="32">
        <v>0.19600000000000001</v>
      </c>
      <c r="H3" s="140">
        <f t="shared" ref="H3:H4" si="0">G3*F3</f>
        <v>505.82504</v>
      </c>
      <c r="I3" s="140">
        <f t="shared" ref="I3:I4" si="1">+H3+F3</f>
        <v>3086.56504</v>
      </c>
      <c r="J3" s="140">
        <f t="shared" ref="J3:J4" si="2">I3</f>
        <v>3086.56504</v>
      </c>
      <c r="K3" s="141" t="str">
        <f t="shared" ref="K3:K4" si="3">E3</f>
        <v>Euro</v>
      </c>
      <c r="L3" s="29">
        <v>40952</v>
      </c>
      <c r="M3" s="135">
        <f t="shared" ref="M3:M4" si="4">IF(L3&lt;&gt;"",L3,"")</f>
        <v>40952</v>
      </c>
      <c r="N3" s="34">
        <v>1</v>
      </c>
      <c r="O3" s="140">
        <f t="shared" ref="O3:O4" si="5">IF(N3&lt;&gt;"",F3/N3,)</f>
        <v>2580.7399999999998</v>
      </c>
      <c r="P3" s="140">
        <f t="shared" ref="P3:P4" si="6">O3*G3</f>
        <v>505.82504</v>
      </c>
      <c r="Q3" s="35" t="s">
        <v>115</v>
      </c>
    </row>
    <row r="4" spans="1:17">
      <c r="A4" s="82" t="s">
        <v>67</v>
      </c>
      <c r="B4" s="143" t="s">
        <v>70</v>
      </c>
      <c r="C4" s="29">
        <v>41015</v>
      </c>
      <c r="D4" s="30" t="s">
        <v>74</v>
      </c>
      <c r="E4" s="31" t="s">
        <v>72</v>
      </c>
      <c r="F4" s="81">
        <v>1237.1199999999999</v>
      </c>
      <c r="G4" s="32">
        <v>0.19600000000000001</v>
      </c>
      <c r="H4" s="140">
        <f t="shared" si="0"/>
        <v>242.47551999999999</v>
      </c>
      <c r="I4" s="140">
        <f t="shared" si="1"/>
        <v>1479.5955199999999</v>
      </c>
      <c r="J4" s="140">
        <f t="shared" si="2"/>
        <v>1479.5955199999999</v>
      </c>
      <c r="K4" s="141" t="str">
        <f t="shared" si="3"/>
        <v>Euro</v>
      </c>
      <c r="L4" s="29">
        <v>41015</v>
      </c>
      <c r="M4" s="135">
        <f t="shared" si="4"/>
        <v>41015</v>
      </c>
      <c r="N4" s="34">
        <v>1</v>
      </c>
      <c r="O4" s="140">
        <f t="shared" si="5"/>
        <v>1237.1199999999999</v>
      </c>
      <c r="P4" s="140">
        <f t="shared" si="6"/>
        <v>242.47551999999999</v>
      </c>
      <c r="Q4" s="35" t="s">
        <v>116</v>
      </c>
    </row>
    <row r="6" spans="1:17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7">
      <c r="A8" s="16"/>
      <c r="B8" s="20"/>
      <c r="C8" s="17"/>
      <c r="D8" s="16"/>
      <c r="E8" s="16"/>
      <c r="F8" s="18"/>
      <c r="G8" s="19"/>
      <c r="H8" s="18"/>
      <c r="I8" s="18"/>
      <c r="J8" s="18"/>
      <c r="K8" s="21"/>
      <c r="L8" s="22"/>
      <c r="M8" s="47"/>
      <c r="N8" s="42" t="s">
        <v>32</v>
      </c>
      <c r="O8" s="116">
        <f>SUBTOTAL(9,O1:O5)</f>
        <v>33216.51</v>
      </c>
      <c r="P8" s="116">
        <f>SUBTOTAL(9,P1:P5)</f>
        <v>6510.4359599999998</v>
      </c>
      <c r="Q8" s="8" t="s">
        <v>64</v>
      </c>
    </row>
    <row r="9" spans="1:17">
      <c r="A9" s="13"/>
      <c r="H9" s="14"/>
      <c r="J9" s="24"/>
      <c r="L9" s="36"/>
      <c r="M9" s="40"/>
      <c r="N9" s="38"/>
      <c r="O9" s="45"/>
      <c r="P9" s="45"/>
      <c r="Q9" s="8"/>
    </row>
    <row r="10" spans="1:17">
      <c r="A10" s="13"/>
      <c r="B10" s="28"/>
      <c r="F10" s="26"/>
      <c r="G10" s="27"/>
      <c r="H10" s="14"/>
      <c r="J10" s="24"/>
      <c r="L10" s="2"/>
      <c r="M10" s="43"/>
      <c r="N10" s="44" t="s">
        <v>34</v>
      </c>
      <c r="O10" s="117">
        <f>SUMIF(O1:O5,"&gt;0",O1:O5)</f>
        <v>33216.51</v>
      </c>
      <c r="P10" s="117">
        <f>SUMIF(P1:P5,"&gt;0",P1:P5)</f>
        <v>6510.4359599999998</v>
      </c>
      <c r="Q10" s="8" t="s">
        <v>63</v>
      </c>
    </row>
    <row r="11" spans="1:17">
      <c r="A11" s="13"/>
      <c r="B11" s="28"/>
      <c r="F11" s="26"/>
      <c r="G11" s="27"/>
      <c r="H11" s="15"/>
      <c r="J11" s="24"/>
      <c r="L11" s="41"/>
      <c r="M11" s="41"/>
      <c r="N11" s="41"/>
      <c r="O11" s="46"/>
      <c r="P11" s="46"/>
      <c r="Q11" s="8"/>
    </row>
    <row r="12" spans="1:17">
      <c r="A12" s="13"/>
      <c r="H12" s="14"/>
      <c r="J12" s="24"/>
      <c r="L12" s="2"/>
      <c r="M12" s="43"/>
      <c r="N12" s="44" t="s">
        <v>33</v>
      </c>
      <c r="O12" s="117">
        <f>SUMIF(O1:O5,"&lt;0",O1:O5)</f>
        <v>0</v>
      </c>
      <c r="P12" s="117">
        <f>SUMIF(P1:P5,"&lt;0",P1:P5)</f>
        <v>0</v>
      </c>
      <c r="Q12" s="8" t="s">
        <v>63</v>
      </c>
    </row>
  </sheetData>
  <autoFilter ref="A1:Q4"/>
  <phoneticPr fontId="0" type="noConversion"/>
  <conditionalFormatting sqref="A8">
    <cfRule type="cellIs" dxfId="1" priority="1" stopIfTrue="1" operator="equal">
      <formula>"ERREUR DISPATCH"</formula>
    </cfRule>
  </conditionalFormatting>
  <conditionalFormatting sqref="G8">
    <cfRule type="cellIs" dxfId="0" priority="2" stopIfTrue="1" operator="equal">
      <formula>"Taux Erroné"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58" fitToHeight="0" orientation="landscape" r:id="rId1"/>
  <headerFooter alignWithMargins="0">
    <oddFooter>&amp;R&amp;"Arial,Normal"&amp;8&amp;A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X9"/>
  <sheetViews>
    <sheetView showZeros="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90" customWidth="1"/>
    <col min="2" max="2" width="15.7109375" style="92" customWidth="1"/>
    <col min="3" max="3" width="12.7109375" style="93" customWidth="1"/>
    <col min="4" max="4" width="9.7109375" style="52" customWidth="1"/>
    <col min="5" max="5" width="15.7109375" style="90" customWidth="1"/>
    <col min="6" max="6" width="11.7109375" style="94" customWidth="1"/>
    <col min="7" max="8" width="10.7109375" style="95" customWidth="1"/>
    <col min="9" max="9" width="15.7109375" style="96" customWidth="1"/>
    <col min="10" max="10" width="12.7109375" style="101" customWidth="1"/>
    <col min="11" max="11" width="25.5703125" style="50" customWidth="1"/>
    <col min="12" max="12" width="11.42578125" style="50"/>
    <col min="13" max="13" width="13" style="50" customWidth="1"/>
    <col min="14" max="14" width="11.42578125" style="50"/>
    <col min="15" max="15" width="15.7109375" style="50" customWidth="1"/>
    <col min="16" max="16" width="11.42578125" style="50"/>
    <col min="17" max="17" width="15.7109375" style="50" customWidth="1"/>
    <col min="18" max="22" width="11.42578125" style="50"/>
    <col min="23" max="23" width="12.7109375" style="50" customWidth="1"/>
    <col min="24" max="16384" width="11.42578125" style="50"/>
  </cols>
  <sheetData>
    <row r="1" spans="1:24" s="72" customFormat="1" ht="38.25" customHeight="1">
      <c r="A1" s="105" t="s">
        <v>19</v>
      </c>
      <c r="B1" s="105" t="s">
        <v>20</v>
      </c>
      <c r="C1" s="105" t="s">
        <v>21</v>
      </c>
      <c r="D1" s="105" t="s">
        <v>14</v>
      </c>
      <c r="E1" s="105" t="s">
        <v>22</v>
      </c>
      <c r="F1" s="105" t="s">
        <v>8</v>
      </c>
      <c r="G1" s="105" t="s">
        <v>26</v>
      </c>
      <c r="H1" s="98" t="s">
        <v>2</v>
      </c>
      <c r="I1" s="105" t="s">
        <v>30</v>
      </c>
      <c r="J1" s="98" t="s">
        <v>59</v>
      </c>
      <c r="K1" s="105" t="s">
        <v>60</v>
      </c>
      <c r="L1" s="80" t="s">
        <v>9</v>
      </c>
      <c r="M1" s="80" t="s">
        <v>51</v>
      </c>
      <c r="N1" s="80" t="s">
        <v>52</v>
      </c>
      <c r="O1" s="80" t="s">
        <v>1</v>
      </c>
      <c r="P1" s="80" t="s">
        <v>2</v>
      </c>
      <c r="Q1" s="80" t="s">
        <v>15</v>
      </c>
      <c r="R1" s="80" t="s">
        <v>3</v>
      </c>
      <c r="S1" s="80" t="s">
        <v>53</v>
      </c>
      <c r="T1" s="80" t="s">
        <v>54</v>
      </c>
      <c r="U1" s="80" t="s">
        <v>55</v>
      </c>
      <c r="V1" s="80" t="s">
        <v>56</v>
      </c>
      <c r="W1" s="80" t="s">
        <v>57</v>
      </c>
      <c r="X1" s="80" t="s">
        <v>7</v>
      </c>
    </row>
    <row r="2" spans="1:24">
      <c r="A2" s="84" t="s">
        <v>104</v>
      </c>
      <c r="B2" s="86">
        <v>41060</v>
      </c>
      <c r="C2" s="87" t="s">
        <v>105</v>
      </c>
      <c r="D2" s="55" t="s">
        <v>72</v>
      </c>
      <c r="E2" s="81">
        <v>11845.69</v>
      </c>
      <c r="F2" s="108">
        <v>41091</v>
      </c>
      <c r="G2" s="88">
        <v>1</v>
      </c>
      <c r="H2" s="99">
        <v>11</v>
      </c>
      <c r="I2" s="109">
        <f>IF(G2&lt;&gt;"",E2/G2,)</f>
        <v>11845.69</v>
      </c>
      <c r="J2" s="100" t="s">
        <v>61</v>
      </c>
      <c r="K2" s="89"/>
      <c r="L2" s="55">
        <v>1</v>
      </c>
      <c r="M2" s="55" t="s">
        <v>140</v>
      </c>
      <c r="N2" s="55" t="s">
        <v>141</v>
      </c>
      <c r="O2" s="130">
        <f>IF(AND(J2="OUI",H2&lt;&gt;""),E2/G2,)</f>
        <v>11845.69</v>
      </c>
      <c r="P2" s="112">
        <f>H2</f>
        <v>11</v>
      </c>
      <c r="Q2" s="130">
        <f>I2</f>
        <v>11845.69</v>
      </c>
      <c r="R2" s="55">
        <v>3959</v>
      </c>
      <c r="S2" s="55">
        <v>4</v>
      </c>
      <c r="T2" s="55">
        <v>11</v>
      </c>
      <c r="U2" s="55"/>
      <c r="V2" s="55">
        <v>3</v>
      </c>
      <c r="W2" s="55">
        <v>80</v>
      </c>
      <c r="X2" s="55" t="s">
        <v>141</v>
      </c>
    </row>
    <row r="3" spans="1:24">
      <c r="A3" s="84" t="s">
        <v>104</v>
      </c>
      <c r="B3" s="86">
        <v>41060</v>
      </c>
      <c r="C3" s="87" t="s">
        <v>105</v>
      </c>
      <c r="D3" s="55" t="s">
        <v>72</v>
      </c>
      <c r="E3" s="81">
        <v>5246.24</v>
      </c>
      <c r="F3" s="108">
        <v>41091</v>
      </c>
      <c r="G3" s="88">
        <v>1</v>
      </c>
      <c r="H3" s="99">
        <v>11</v>
      </c>
      <c r="I3" s="109">
        <f t="shared" ref="I3:I4" si="0">IF(G3&lt;&gt;"",E3/G3,)</f>
        <v>5246.24</v>
      </c>
      <c r="J3" s="100" t="s">
        <v>61</v>
      </c>
      <c r="K3" s="89"/>
      <c r="L3" s="55">
        <v>2</v>
      </c>
      <c r="M3" s="55" t="s">
        <v>142</v>
      </c>
      <c r="N3" s="55" t="s">
        <v>141</v>
      </c>
      <c r="O3" s="130">
        <f t="shared" ref="O3:O4" si="1">IF(AND(J3="OUI",H3&lt;&gt;""),E3/G3,)</f>
        <v>5246.24</v>
      </c>
      <c r="P3" s="112">
        <f t="shared" ref="P3:Q4" si="2">H3</f>
        <v>11</v>
      </c>
      <c r="Q3" s="130">
        <f t="shared" si="2"/>
        <v>5246.24</v>
      </c>
      <c r="R3" s="55">
        <v>1241.46</v>
      </c>
      <c r="S3" s="55"/>
      <c r="T3" s="55">
        <v>11</v>
      </c>
      <c r="U3" s="55"/>
      <c r="V3" s="55">
        <v>3</v>
      </c>
      <c r="W3" s="55">
        <v>80</v>
      </c>
      <c r="X3" s="55" t="s">
        <v>141</v>
      </c>
    </row>
    <row r="4" spans="1:24">
      <c r="A4" s="84" t="s">
        <v>104</v>
      </c>
      <c r="B4" s="86">
        <v>41100</v>
      </c>
      <c r="C4" s="87" t="s">
        <v>106</v>
      </c>
      <c r="D4" s="55" t="s">
        <v>72</v>
      </c>
      <c r="E4" s="81">
        <v>-5246.24</v>
      </c>
      <c r="F4" s="108">
        <f t="shared" ref="F4" si="3">IF(B4&lt;&gt;"",B4,"")</f>
        <v>41100</v>
      </c>
      <c r="G4" s="88">
        <v>1</v>
      </c>
      <c r="H4" s="99"/>
      <c r="I4" s="109">
        <f t="shared" si="0"/>
        <v>-5246.24</v>
      </c>
      <c r="J4" s="100" t="s">
        <v>107</v>
      </c>
      <c r="K4" s="89"/>
      <c r="L4" s="55"/>
      <c r="M4" s="55"/>
      <c r="N4" s="55"/>
      <c r="O4" s="130">
        <f t="shared" si="1"/>
        <v>0</v>
      </c>
      <c r="P4" s="112">
        <f t="shared" si="2"/>
        <v>0</v>
      </c>
      <c r="Q4" s="130">
        <f t="shared" si="2"/>
        <v>-5246.24</v>
      </c>
      <c r="R4" s="55"/>
      <c r="S4" s="55"/>
      <c r="T4" s="55"/>
      <c r="U4" s="55"/>
      <c r="V4" s="55"/>
      <c r="W4" s="55"/>
      <c r="X4" s="55"/>
    </row>
    <row r="8" spans="1:24"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</row>
    <row r="9" spans="1:24" s="22" customFormat="1">
      <c r="A9" s="16"/>
      <c r="B9" s="17"/>
      <c r="C9" s="16"/>
      <c r="D9" s="16"/>
      <c r="E9" s="18"/>
      <c r="F9" s="97"/>
      <c r="G9" s="47"/>
      <c r="H9" s="42" t="s">
        <v>32</v>
      </c>
      <c r="I9" s="116">
        <f>SUBTOTAL(9,I1:I8)</f>
        <v>11845.69</v>
      </c>
      <c r="J9" s="8" t="s">
        <v>64</v>
      </c>
      <c r="K9" s="23"/>
      <c r="M9" s="47"/>
      <c r="N9" s="42" t="s">
        <v>32</v>
      </c>
      <c r="O9" s="116">
        <f>SUBTOTAL(9,O1:O8)</f>
        <v>17091.93</v>
      </c>
      <c r="P9" s="113"/>
      <c r="Q9" s="116">
        <f>SUBTOTAL(9,Q1:Q8)</f>
        <v>11845.69</v>
      </c>
      <c r="R9" s="8" t="s">
        <v>64</v>
      </c>
    </row>
  </sheetData>
  <autoFilter ref="A1:X4"/>
  <conditionalFormatting sqref="A9">
    <cfRule type="cellIs" dxfId="6" priority="2" stopIfTrue="1" operator="equal">
      <formula>"ERREUR DISPATCH"</formula>
    </cfRule>
  </conditionalFormatting>
  <conditionalFormatting sqref="A9">
    <cfRule type="cellIs" dxfId="5" priority="1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88" orientation="landscape" r:id="rId1"/>
  <headerFooter alignWithMargins="0">
    <oddFooter>&amp;R&amp;"Arial,Normal"&amp;8&amp;A</oddFooter>
  </headerFooter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IU31"/>
  <sheetViews>
    <sheetView workbookViewId="0">
      <selection activeCell="A8" sqref="A8"/>
    </sheetView>
  </sheetViews>
  <sheetFormatPr defaultColWidth="11.42578125" defaultRowHeight="12.75"/>
  <cols>
    <col min="1" max="1" width="78.28515625" style="50" bestFit="1" customWidth="1"/>
    <col min="2" max="2" width="18.140625" style="50" bestFit="1" customWidth="1"/>
    <col min="3" max="3" width="9.7109375" style="50" customWidth="1"/>
    <col min="4" max="4" width="12.7109375" style="50" customWidth="1"/>
    <col min="5" max="5" width="8.7109375" style="50" customWidth="1"/>
    <col min="6" max="6" width="12.7109375" style="50" customWidth="1"/>
    <col min="7" max="8" width="10.7109375" style="50" customWidth="1"/>
    <col min="9" max="9" width="11.7109375" style="50" customWidth="1"/>
    <col min="10" max="10" width="11.7109375" style="52" customWidth="1"/>
    <col min="11" max="13" width="10.7109375" style="50" customWidth="1"/>
    <col min="14" max="14" width="16.7109375" style="50" customWidth="1"/>
    <col min="15" max="16384" width="11.42578125" style="48"/>
  </cols>
  <sheetData>
    <row r="1" spans="1:255" ht="24.95" customHeight="1">
      <c r="A1" s="146" t="s">
        <v>35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1:255">
      <c r="A2" s="49"/>
      <c r="C2" s="51"/>
      <c r="D2" s="49"/>
      <c r="E2" s="49"/>
      <c r="G2" s="49"/>
      <c r="H2" s="49"/>
      <c r="K2" s="49"/>
      <c r="L2" s="49"/>
      <c r="M2" s="49"/>
      <c r="N2" s="49"/>
    </row>
    <row r="3" spans="1:255" ht="24.95" customHeight="1">
      <c r="A3" s="53" t="s">
        <v>36</v>
      </c>
      <c r="C3" s="147" t="s">
        <v>37</v>
      </c>
      <c r="D3" s="148"/>
      <c r="E3" s="149"/>
      <c r="G3" s="54" t="s">
        <v>38</v>
      </c>
      <c r="I3" s="147" t="s">
        <v>39</v>
      </c>
      <c r="J3" s="148"/>
      <c r="K3" s="148"/>
      <c r="L3" s="148"/>
      <c r="M3" s="148"/>
      <c r="N3" s="149"/>
      <c r="O3" s="49"/>
      <c r="P3" s="49"/>
      <c r="Q3" s="49"/>
    </row>
    <row r="4" spans="1:255" ht="24.95" customHeight="1">
      <c r="A4" s="55" t="s">
        <v>40</v>
      </c>
      <c r="C4" s="150" t="s">
        <v>43</v>
      </c>
      <c r="D4" s="151"/>
      <c r="E4" s="152"/>
      <c r="G4" s="56" t="s">
        <v>41</v>
      </c>
      <c r="I4" s="150" t="s">
        <v>42</v>
      </c>
      <c r="J4" s="151"/>
      <c r="K4" s="151"/>
      <c r="L4" s="152"/>
      <c r="M4" s="150" t="s">
        <v>18</v>
      </c>
      <c r="N4" s="152"/>
      <c r="O4" s="49"/>
      <c r="P4" s="49"/>
      <c r="Q4" s="49"/>
    </row>
    <row r="5" spans="1:255">
      <c r="A5" s="49"/>
      <c r="B5" s="49"/>
      <c r="C5" s="49"/>
      <c r="D5" s="49"/>
      <c r="E5" s="49"/>
      <c r="F5" s="49"/>
      <c r="G5" s="49"/>
      <c r="H5" s="49"/>
      <c r="I5" s="49"/>
      <c r="J5" s="57"/>
      <c r="K5" s="49"/>
      <c r="L5" s="49"/>
      <c r="M5" s="49"/>
      <c r="N5" s="49"/>
    </row>
    <row r="6" spans="1:255" s="62" customFormat="1">
      <c r="A6" s="58">
        <v>1</v>
      </c>
      <c r="B6" s="59">
        <v>2</v>
      </c>
      <c r="C6" s="59">
        <v>3</v>
      </c>
      <c r="D6" s="60">
        <v>4</v>
      </c>
      <c r="E6" s="59">
        <v>5</v>
      </c>
      <c r="F6" s="59">
        <v>6</v>
      </c>
      <c r="G6" s="59">
        <v>7</v>
      </c>
      <c r="H6" s="59">
        <v>8</v>
      </c>
      <c r="I6" s="59">
        <v>9</v>
      </c>
      <c r="J6" s="59">
        <v>10</v>
      </c>
      <c r="K6" s="59">
        <v>11</v>
      </c>
      <c r="L6" s="59">
        <v>12</v>
      </c>
      <c r="M6" s="59">
        <v>13</v>
      </c>
      <c r="N6" s="61">
        <v>14</v>
      </c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</row>
    <row r="7" spans="1:255" s="67" customFormat="1" ht="63.75" customHeight="1">
      <c r="A7" s="63" t="s">
        <v>9</v>
      </c>
      <c r="B7" s="64" t="s">
        <v>0</v>
      </c>
      <c r="C7" s="64" t="s">
        <v>10</v>
      </c>
      <c r="D7" s="65" t="s">
        <v>1</v>
      </c>
      <c r="E7" s="64" t="s">
        <v>2</v>
      </c>
      <c r="F7" s="64" t="s">
        <v>15</v>
      </c>
      <c r="G7" s="64" t="s">
        <v>3</v>
      </c>
      <c r="H7" s="64" t="s">
        <v>11</v>
      </c>
      <c r="I7" s="64" t="s">
        <v>4</v>
      </c>
      <c r="J7" s="64" t="s">
        <v>5</v>
      </c>
      <c r="K7" s="64" t="s">
        <v>6</v>
      </c>
      <c r="L7" s="64" t="s">
        <v>12</v>
      </c>
      <c r="M7" s="64" t="s">
        <v>7</v>
      </c>
      <c r="N7" s="66" t="s">
        <v>16</v>
      </c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  <c r="IT7" s="48"/>
      <c r="IU7" s="48"/>
    </row>
    <row r="8" spans="1:255" s="72" customFormat="1" ht="15" customHeight="1">
      <c r="A8" s="68">
        <v>1</v>
      </c>
      <c r="B8" s="69" t="s">
        <v>140</v>
      </c>
      <c r="C8" s="69" t="s">
        <v>141</v>
      </c>
      <c r="D8" s="70">
        <v>11845.69</v>
      </c>
      <c r="E8" s="69">
        <v>11</v>
      </c>
      <c r="F8" s="70">
        <v>11845.69</v>
      </c>
      <c r="G8" s="71">
        <v>3959</v>
      </c>
      <c r="H8" s="71">
        <v>4</v>
      </c>
      <c r="I8" s="71">
        <v>11</v>
      </c>
      <c r="J8" s="71"/>
      <c r="K8" s="71">
        <v>3</v>
      </c>
      <c r="L8" s="71">
        <v>80</v>
      </c>
      <c r="M8" s="70" t="s">
        <v>141</v>
      </c>
      <c r="N8" s="71"/>
    </row>
    <row r="9" spans="1:255" s="72" customFormat="1" ht="15" customHeight="1">
      <c r="A9" s="68">
        <v>2</v>
      </c>
      <c r="B9" s="69" t="s">
        <v>142</v>
      </c>
      <c r="C9" s="69" t="s">
        <v>141</v>
      </c>
      <c r="D9" s="70">
        <v>5246.24</v>
      </c>
      <c r="E9" s="69">
        <v>11</v>
      </c>
      <c r="F9" s="70">
        <v>5246.24</v>
      </c>
      <c r="G9" s="71">
        <v>1241.46</v>
      </c>
      <c r="H9" s="71"/>
      <c r="I9" s="71">
        <v>11</v>
      </c>
      <c r="J9" s="71"/>
      <c r="K9" s="71">
        <v>3</v>
      </c>
      <c r="L9" s="71">
        <v>80</v>
      </c>
      <c r="M9" s="70" t="s">
        <v>141</v>
      </c>
      <c r="N9" s="71"/>
    </row>
    <row r="10" spans="1:255" s="72" customFormat="1" ht="15" customHeight="1">
      <c r="A10" s="68">
        <v>3</v>
      </c>
      <c r="B10" s="69" t="s">
        <v>142</v>
      </c>
      <c r="C10" s="69" t="s">
        <v>141</v>
      </c>
      <c r="D10" s="70">
        <v>1907.72</v>
      </c>
      <c r="E10" s="69">
        <v>11</v>
      </c>
      <c r="F10" s="70">
        <v>1907.72</v>
      </c>
      <c r="G10" s="71">
        <v>451</v>
      </c>
      <c r="H10" s="71"/>
      <c r="I10" s="71">
        <v>11</v>
      </c>
      <c r="J10" s="71"/>
      <c r="K10" s="71">
        <v>3</v>
      </c>
      <c r="L10" s="71">
        <v>80</v>
      </c>
      <c r="M10" s="70" t="s">
        <v>141</v>
      </c>
      <c r="N10" s="71"/>
    </row>
    <row r="11" spans="1:255" s="72" customFormat="1" ht="15" customHeight="1"/>
    <row r="12" spans="1:255" s="72" customFormat="1" ht="15" customHeight="1"/>
    <row r="13" spans="1:255" s="72" customFormat="1" ht="15" customHeight="1" thickBot="1">
      <c r="A13" s="49"/>
      <c r="B13" s="49"/>
      <c r="C13" s="49"/>
      <c r="D13" s="49"/>
      <c r="E13" s="49"/>
      <c r="F13" s="49"/>
      <c r="G13" s="49"/>
      <c r="H13" s="49"/>
      <c r="I13" s="49"/>
      <c r="J13" s="57"/>
      <c r="K13" s="49"/>
      <c r="L13" s="49"/>
      <c r="M13" s="49"/>
      <c r="N13" s="49"/>
    </row>
    <row r="14" spans="1:255" s="72" customFormat="1" ht="15" customHeight="1" thickBot="1">
      <c r="A14" s="49"/>
      <c r="B14" s="73" t="s">
        <v>13</v>
      </c>
      <c r="C14" s="74"/>
      <c r="D14" s="75">
        <f>SUBTOTAL(9,D7:D13)</f>
        <v>18999.650000000001</v>
      </c>
      <c r="E14" s="74"/>
      <c r="F14" s="76">
        <f>SUBTOTAL(9,F7:F13)</f>
        <v>18999.650000000001</v>
      </c>
      <c r="G14" s="49"/>
      <c r="H14" s="49"/>
      <c r="I14" s="49"/>
      <c r="J14" s="57"/>
      <c r="K14" s="49"/>
      <c r="L14" s="49"/>
      <c r="M14" s="49"/>
      <c r="N14" s="49"/>
    </row>
    <row r="15" spans="1:255" s="72" customFormat="1" ht="15" customHeight="1">
      <c r="A15" s="49"/>
      <c r="B15" s="49"/>
      <c r="C15" s="49"/>
      <c r="D15" s="49"/>
      <c r="E15" s="49"/>
      <c r="F15" s="49"/>
      <c r="G15" s="49"/>
      <c r="H15" s="49"/>
      <c r="I15" s="49"/>
      <c r="J15" s="57"/>
      <c r="K15" s="49"/>
      <c r="L15" s="49"/>
      <c r="M15" s="49"/>
      <c r="N15" s="49"/>
    </row>
    <row r="16" spans="1:255" s="72" customFormat="1" ht="15" customHeight="1">
      <c r="A16" s="49"/>
      <c r="B16" s="49"/>
      <c r="C16" s="49"/>
      <c r="D16" s="49"/>
      <c r="E16" s="49"/>
      <c r="F16" s="49"/>
      <c r="G16" s="49"/>
      <c r="H16" s="49"/>
      <c r="I16" s="49"/>
      <c r="J16" s="57"/>
      <c r="K16" s="49"/>
      <c r="L16" s="49"/>
      <c r="M16" s="49"/>
      <c r="N16" s="49"/>
    </row>
    <row r="17" spans="1:14" s="72" customFormat="1" ht="15" customHeight="1">
      <c r="A17" s="49"/>
      <c r="B17" s="49"/>
      <c r="C17" s="49"/>
      <c r="D17" s="49"/>
      <c r="E17" s="49"/>
      <c r="F17" s="49"/>
      <c r="G17" s="49"/>
      <c r="H17" s="49"/>
      <c r="I17" s="49"/>
      <c r="J17" s="57"/>
      <c r="K17" s="49"/>
      <c r="L17" s="49"/>
      <c r="M17" s="49"/>
      <c r="N17" s="49"/>
    </row>
    <row r="18" spans="1:14" s="72" customFormat="1" ht="15" customHeight="1">
      <c r="A18" s="49"/>
      <c r="B18" s="49"/>
      <c r="C18" s="49"/>
      <c r="D18" s="49"/>
      <c r="E18" s="49"/>
      <c r="F18" s="49"/>
      <c r="G18" s="49"/>
      <c r="H18" s="49"/>
      <c r="I18" s="49"/>
      <c r="J18" s="57"/>
      <c r="K18" s="49"/>
      <c r="L18" s="49"/>
      <c r="M18" s="49"/>
      <c r="N18" s="49"/>
    </row>
    <row r="19" spans="1:14" s="72" customFormat="1" ht="15" customHeight="1">
      <c r="A19" s="49"/>
      <c r="B19" s="49"/>
      <c r="C19" s="49"/>
      <c r="D19" s="49"/>
      <c r="E19" s="49"/>
      <c r="F19" s="49"/>
      <c r="G19" s="49"/>
      <c r="H19" s="49"/>
      <c r="I19" s="49"/>
      <c r="J19" s="57"/>
      <c r="K19" s="49"/>
      <c r="L19" s="49"/>
      <c r="M19" s="49"/>
      <c r="N19" s="49"/>
    </row>
    <row r="20" spans="1:14" s="72" customFormat="1" ht="15" customHeight="1">
      <c r="A20" s="49"/>
      <c r="B20" s="49"/>
      <c r="C20" s="49"/>
      <c r="D20" s="49"/>
      <c r="E20" s="49"/>
      <c r="F20" s="49"/>
      <c r="G20" s="49"/>
      <c r="H20" s="49"/>
      <c r="I20" s="49"/>
      <c r="J20" s="57"/>
      <c r="K20" s="49"/>
      <c r="L20" s="49"/>
      <c r="M20" s="49"/>
      <c r="N20" s="49"/>
    </row>
    <row r="21" spans="1:14" s="72" customFormat="1" ht="15" customHeight="1">
      <c r="A21" s="49"/>
      <c r="B21" s="49"/>
      <c r="C21" s="49"/>
      <c r="D21" s="49"/>
      <c r="E21" s="49"/>
      <c r="F21" s="49"/>
      <c r="G21" s="49"/>
      <c r="H21" s="49"/>
      <c r="I21" s="49"/>
      <c r="J21" s="57"/>
      <c r="K21" s="49"/>
      <c r="L21" s="49"/>
      <c r="M21" s="49"/>
      <c r="N21" s="49"/>
    </row>
    <row r="22" spans="1:14" s="72" customFormat="1" ht="15" customHeight="1">
      <c r="A22" s="49"/>
      <c r="B22" s="49"/>
      <c r="C22" s="49"/>
      <c r="D22" s="49"/>
      <c r="E22" s="49"/>
      <c r="F22" s="49"/>
      <c r="G22" s="49"/>
      <c r="H22" s="49"/>
      <c r="I22" s="49"/>
      <c r="J22" s="57"/>
      <c r="K22" s="49"/>
      <c r="L22" s="49"/>
      <c r="M22" s="49"/>
      <c r="N22" s="49"/>
    </row>
    <row r="23" spans="1:14" s="72" customFormat="1" ht="15" customHeight="1">
      <c r="A23" s="50"/>
      <c r="B23" s="50"/>
      <c r="C23" s="50"/>
      <c r="D23" s="50"/>
      <c r="E23" s="50"/>
      <c r="F23" s="50"/>
      <c r="G23" s="50"/>
      <c r="H23" s="50"/>
      <c r="I23" s="50"/>
      <c r="J23" s="52"/>
      <c r="K23" s="50"/>
      <c r="L23" s="50"/>
      <c r="M23" s="50"/>
      <c r="N23" s="50"/>
    </row>
    <row r="24" spans="1:14" s="72" customFormat="1" ht="15" customHeight="1">
      <c r="A24" s="50"/>
      <c r="B24" s="50"/>
      <c r="C24" s="50"/>
      <c r="D24" s="50"/>
      <c r="E24" s="50"/>
      <c r="F24" s="50"/>
      <c r="G24" s="50"/>
      <c r="H24" s="50"/>
      <c r="I24" s="50"/>
      <c r="J24" s="52"/>
      <c r="K24" s="50"/>
      <c r="L24" s="50"/>
      <c r="M24" s="50"/>
      <c r="N24" s="50"/>
    </row>
    <row r="25" spans="1:14" s="72" customFormat="1" ht="15" customHeight="1">
      <c r="A25" s="50"/>
      <c r="B25" s="50"/>
      <c r="C25" s="50"/>
      <c r="D25" s="50"/>
      <c r="E25" s="50"/>
      <c r="F25" s="50"/>
      <c r="G25" s="50"/>
      <c r="H25" s="50"/>
      <c r="I25" s="50"/>
      <c r="J25" s="52"/>
      <c r="K25" s="50"/>
      <c r="L25" s="50"/>
      <c r="M25" s="50"/>
      <c r="N25" s="50"/>
    </row>
    <row r="26" spans="1:14" s="72" customFormat="1" ht="15" customHeight="1">
      <c r="A26" s="50"/>
      <c r="B26" s="50"/>
      <c r="C26" s="50"/>
      <c r="D26" s="50"/>
      <c r="E26" s="50"/>
      <c r="F26" s="50"/>
      <c r="G26" s="50"/>
      <c r="H26" s="50"/>
      <c r="I26" s="50"/>
      <c r="J26" s="52"/>
      <c r="K26" s="50"/>
      <c r="L26" s="50"/>
      <c r="M26" s="50"/>
      <c r="N26" s="50"/>
    </row>
    <row r="27" spans="1:14" s="72" customFormat="1" ht="15" customHeight="1">
      <c r="A27" s="50"/>
      <c r="B27" s="50"/>
      <c r="C27" s="50"/>
      <c r="D27" s="50"/>
      <c r="E27" s="50"/>
      <c r="F27" s="50"/>
      <c r="G27" s="50"/>
      <c r="H27" s="50"/>
      <c r="I27" s="50"/>
      <c r="J27" s="52"/>
      <c r="K27" s="50"/>
      <c r="L27" s="50"/>
      <c r="M27" s="50"/>
      <c r="N27" s="50"/>
    </row>
    <row r="28" spans="1:14" s="72" customFormat="1" ht="15" customHeight="1">
      <c r="A28" s="50"/>
      <c r="B28" s="50"/>
      <c r="C28" s="50"/>
      <c r="D28" s="50"/>
      <c r="E28" s="50"/>
      <c r="F28" s="50"/>
      <c r="G28" s="50"/>
      <c r="H28" s="50"/>
      <c r="I28" s="50"/>
      <c r="J28" s="52"/>
      <c r="K28" s="50"/>
      <c r="L28" s="50"/>
      <c r="M28" s="50"/>
      <c r="N28" s="50"/>
    </row>
    <row r="29" spans="1:14" s="72" customFormat="1" ht="15" customHeight="1">
      <c r="A29" s="50"/>
      <c r="B29" s="50"/>
      <c r="C29" s="50"/>
      <c r="D29" s="50"/>
      <c r="E29" s="50"/>
      <c r="F29" s="50"/>
      <c r="G29" s="50"/>
      <c r="H29" s="50"/>
      <c r="I29" s="50"/>
      <c r="J29" s="52"/>
      <c r="K29" s="50"/>
      <c r="L29" s="50"/>
      <c r="M29" s="50"/>
      <c r="N29" s="50"/>
    </row>
    <row r="30" spans="1:14" s="72" customFormat="1" ht="15" customHeight="1">
      <c r="A30" s="50"/>
      <c r="B30" s="50"/>
      <c r="C30" s="50"/>
      <c r="D30" s="50"/>
      <c r="E30" s="50"/>
      <c r="F30" s="50"/>
      <c r="G30" s="50"/>
      <c r="H30" s="50"/>
      <c r="I30" s="50"/>
      <c r="J30" s="52"/>
      <c r="K30" s="50"/>
      <c r="L30" s="50"/>
      <c r="M30" s="50"/>
      <c r="N30" s="50"/>
    </row>
    <row r="31" spans="1:14" s="72" customFormat="1" ht="15" customHeight="1">
      <c r="A31" s="50"/>
      <c r="B31" s="50"/>
      <c r="C31" s="50"/>
      <c r="D31" s="50"/>
      <c r="E31" s="50"/>
      <c r="F31" s="50"/>
      <c r="G31" s="50"/>
      <c r="H31" s="50"/>
      <c r="I31" s="50"/>
      <c r="J31" s="52"/>
      <c r="K31" s="50"/>
      <c r="L31" s="50"/>
      <c r="M31" s="50"/>
      <c r="N31" s="50"/>
    </row>
  </sheetData>
  <autoFilter ref="A7:N10"/>
  <printOptions horizontalCentered="1"/>
  <pageMargins left="0.19685039370078741" right="0.19685039370078741" top="0.15748031496062992" bottom="0.39370078740157483" header="0.51181102362204722" footer="0.19685039370078741"/>
  <pageSetup paperSize="9" scale="89" fitToHeight="0" orientation="landscape" r:id="rId1"/>
  <headerFooter alignWithMargins="0">
    <oddFooter>&amp;R&amp;"Arial,Normal"&amp;8&amp;A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FF00"/>
  </sheetPr>
  <dimension ref="A1:I12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83" customWidth="1"/>
    <col min="2" max="2" width="15.7109375" style="12" customWidth="1"/>
    <col min="3" max="3" width="14.28515625" style="5" customWidth="1"/>
    <col min="4" max="4" width="10.5703125" style="11" customWidth="1"/>
    <col min="5" max="5" width="15.7109375" style="4" customWidth="1"/>
    <col min="6" max="6" width="12.7109375" style="6" customWidth="1"/>
    <col min="7" max="7" width="25.7109375" style="10" customWidth="1"/>
    <col min="8" max="8" width="12.7109375" style="2" customWidth="1"/>
    <col min="9" max="9" width="15.7109375" style="2" customWidth="1"/>
    <col min="10" max="16384" width="11.42578125" style="2"/>
  </cols>
  <sheetData>
    <row r="1" spans="1:9" s="78" customFormat="1" ht="25.5" customHeight="1">
      <c r="A1" s="105" t="s">
        <v>19</v>
      </c>
      <c r="B1" s="105" t="s">
        <v>20</v>
      </c>
      <c r="C1" s="105" t="s">
        <v>21</v>
      </c>
      <c r="D1" s="105" t="s">
        <v>17</v>
      </c>
      <c r="E1" s="105" t="s">
        <v>31</v>
      </c>
      <c r="F1" s="105" t="s">
        <v>8</v>
      </c>
      <c r="G1" s="105" t="s">
        <v>60</v>
      </c>
    </row>
    <row r="2" spans="1:9">
      <c r="A2" s="82" t="s">
        <v>108</v>
      </c>
      <c r="B2" s="29">
        <v>41033</v>
      </c>
      <c r="C2" s="30" t="s">
        <v>109</v>
      </c>
      <c r="D2" s="32">
        <v>0.19600000000000001</v>
      </c>
      <c r="E2" s="33">
        <v>13298</v>
      </c>
      <c r="F2" s="108">
        <v>41091</v>
      </c>
      <c r="G2" s="35"/>
    </row>
    <row r="3" spans="1:9">
      <c r="A3" s="82" t="s">
        <v>108</v>
      </c>
      <c r="B3" s="29">
        <v>40896</v>
      </c>
      <c r="C3" s="30" t="s">
        <v>143</v>
      </c>
      <c r="D3" s="32">
        <v>0.19600000000000001</v>
      </c>
      <c r="E3" s="33">
        <v>23712</v>
      </c>
      <c r="F3" s="108">
        <v>41091</v>
      </c>
      <c r="G3" s="35"/>
    </row>
    <row r="4" spans="1:9">
      <c r="A4" s="82" t="s">
        <v>108</v>
      </c>
      <c r="B4" s="29">
        <v>40946</v>
      </c>
      <c r="C4" s="30" t="s">
        <v>144</v>
      </c>
      <c r="D4" s="32">
        <v>0.19600000000000001</v>
      </c>
      <c r="E4" s="33">
        <v>7977</v>
      </c>
      <c r="F4" s="108">
        <v>41091</v>
      </c>
      <c r="G4" s="35"/>
    </row>
    <row r="5" spans="1:9" s="22" customFormat="1">
      <c r="I5" s="23"/>
    </row>
    <row r="6" spans="1:9">
      <c r="A6" s="2"/>
      <c r="B6" s="2"/>
      <c r="C6" s="2"/>
      <c r="D6" s="2"/>
      <c r="E6" s="2"/>
      <c r="F6" s="2"/>
      <c r="G6" s="2"/>
    </row>
    <row r="7" spans="1:9">
      <c r="A7" s="2"/>
      <c r="B7" s="2"/>
      <c r="C7" s="2"/>
      <c r="D7" s="2"/>
      <c r="E7" s="2"/>
      <c r="F7" s="2"/>
      <c r="G7" s="2"/>
    </row>
    <row r="8" spans="1:9">
      <c r="A8" s="121"/>
      <c r="B8" s="17"/>
      <c r="C8" s="47"/>
      <c r="D8" s="42" t="s">
        <v>32</v>
      </c>
      <c r="E8" s="116">
        <f>SUBTOTAL(9,E1:E4)</f>
        <v>44987</v>
      </c>
      <c r="F8" s="8" t="s">
        <v>64</v>
      </c>
      <c r="G8" s="22"/>
    </row>
    <row r="9" spans="1:9">
      <c r="C9" s="40"/>
      <c r="D9" s="38"/>
      <c r="E9" s="45"/>
      <c r="F9" s="8"/>
      <c r="I9" s="25"/>
    </row>
    <row r="10" spans="1:9">
      <c r="C10" s="43"/>
      <c r="D10" s="44" t="s">
        <v>50</v>
      </c>
      <c r="E10" s="117">
        <f>SUMIF(E1:E4,"&gt;0",E1:E4)</f>
        <v>44987</v>
      </c>
      <c r="F10" s="8" t="s">
        <v>63</v>
      </c>
      <c r="H10" s="25"/>
    </row>
    <row r="11" spans="1:9">
      <c r="C11" s="41"/>
      <c r="D11" s="41"/>
      <c r="E11" s="46"/>
      <c r="F11" s="8"/>
      <c r="H11" s="25"/>
    </row>
    <row r="12" spans="1:9">
      <c r="C12" s="43"/>
      <c r="D12" s="44" t="s">
        <v>49</v>
      </c>
      <c r="E12" s="117">
        <f>SUMIF(E1:E4,"&lt;0",E1:E4)</f>
        <v>0</v>
      </c>
      <c r="F12" s="8" t="s">
        <v>63</v>
      </c>
      <c r="H12" s="25"/>
    </row>
  </sheetData>
  <autoFilter ref="A1:G4"/>
  <conditionalFormatting sqref="A8">
    <cfRule type="cellIs" dxfId="4" priority="1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5" orientation="landscape" r:id="rId1"/>
  <headerFooter alignWithMargins="0">
    <oddFooter>&amp;R&amp;"Arial,Normal"&amp;8&amp;A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F42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8.7109375" style="83" customWidth="1"/>
    <col min="2" max="2" width="15.7109375" style="12" customWidth="1"/>
    <col min="3" max="3" width="13.85546875" style="11" customWidth="1"/>
    <col min="4" max="4" width="15.7109375" style="127" customWidth="1"/>
    <col min="5" max="5" width="11.7109375" style="8" customWidth="1"/>
    <col min="6" max="6" width="25.7109375" style="9" customWidth="1"/>
    <col min="7" max="16384" width="11.42578125" style="2"/>
  </cols>
  <sheetData>
    <row r="1" spans="1:6" s="78" customFormat="1" ht="25.5" customHeight="1">
      <c r="A1" s="105" t="s">
        <v>19</v>
      </c>
      <c r="B1" s="105" t="s">
        <v>20</v>
      </c>
      <c r="C1" s="105" t="s">
        <v>21</v>
      </c>
      <c r="D1" s="105" t="s">
        <v>30</v>
      </c>
      <c r="E1" s="105" t="s">
        <v>8</v>
      </c>
      <c r="F1" s="105" t="s">
        <v>60</v>
      </c>
    </row>
    <row r="2" spans="1:6">
      <c r="A2" s="82" t="s">
        <v>110</v>
      </c>
      <c r="B2" s="29">
        <v>41064</v>
      </c>
      <c r="C2" s="31" t="s">
        <v>111</v>
      </c>
      <c r="D2" s="128">
        <v>89329</v>
      </c>
      <c r="E2" s="108">
        <v>41091</v>
      </c>
      <c r="F2" s="120"/>
    </row>
    <row r="3" spans="1:6">
      <c r="A3" s="82" t="s">
        <v>110</v>
      </c>
      <c r="B3" s="29">
        <v>40818</v>
      </c>
      <c r="C3" s="31" t="s">
        <v>112</v>
      </c>
      <c r="D3" s="128">
        <v>166721</v>
      </c>
      <c r="E3" s="108">
        <v>41091</v>
      </c>
      <c r="F3" s="120"/>
    </row>
    <row r="4" spans="1:6">
      <c r="A4" s="82" t="s">
        <v>110</v>
      </c>
      <c r="B4" s="29">
        <v>40849</v>
      </c>
      <c r="C4" s="31" t="s">
        <v>113</v>
      </c>
      <c r="D4" s="128">
        <v>83379</v>
      </c>
      <c r="E4" s="108">
        <v>41091</v>
      </c>
      <c r="F4" s="120"/>
    </row>
    <row r="8" spans="1:6">
      <c r="A8" s="121"/>
      <c r="B8" s="47"/>
      <c r="C8" s="42" t="s">
        <v>32</v>
      </c>
      <c r="D8" s="116">
        <f>SUBTOTAL(9,D1:D5)</f>
        <v>339429</v>
      </c>
      <c r="E8" s="8" t="s">
        <v>64</v>
      </c>
      <c r="F8" s="22"/>
    </row>
    <row r="9" spans="1:6">
      <c r="B9" s="40"/>
      <c r="C9" s="38"/>
      <c r="D9" s="125"/>
    </row>
    <row r="10" spans="1:6">
      <c r="B10" s="43"/>
      <c r="C10" s="44" t="s">
        <v>50</v>
      </c>
      <c r="D10" s="117">
        <f>SUMIF(D1:D5,"&gt;0",D1:D5)</f>
        <v>339429</v>
      </c>
      <c r="E10" s="8" t="s">
        <v>63</v>
      </c>
    </row>
    <row r="11" spans="1:6">
      <c r="B11" s="41"/>
      <c r="C11" s="41"/>
      <c r="D11" s="126"/>
    </row>
    <row r="12" spans="1:6">
      <c r="B12" s="43"/>
      <c r="C12" s="44" t="s">
        <v>49</v>
      </c>
      <c r="D12" s="117">
        <f>SUMIF(D1:D5,"&lt;0",D1:D5)</f>
        <v>0</v>
      </c>
      <c r="E12" s="8" t="s">
        <v>63</v>
      </c>
    </row>
    <row r="42" spans="1:6" s="22" customFormat="1">
      <c r="A42" s="83"/>
      <c r="B42" s="12"/>
      <c r="C42" s="11"/>
      <c r="D42" s="127"/>
      <c r="E42" s="8"/>
      <c r="F42" s="9"/>
    </row>
  </sheetData>
  <autoFilter ref="A1:F4"/>
  <conditionalFormatting sqref="A8">
    <cfRule type="cellIs" dxfId="3" priority="2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5" orientation="landscape" r:id="rId1"/>
  <headerFooter alignWithMargins="0">
    <oddFooter>&amp;R&amp;"Arial,Normal"&amp;8&amp;A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J46"/>
  <sheetViews>
    <sheetView showZeros="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3" customWidth="1"/>
    <col min="2" max="2" width="17.5703125" style="4" bestFit="1" customWidth="1"/>
    <col min="3" max="3" width="15.7109375" style="12" customWidth="1"/>
    <col min="4" max="4" width="12.7109375" style="5" customWidth="1"/>
    <col min="5" max="5" width="9.7109375" style="11" customWidth="1"/>
    <col min="6" max="6" width="15.7109375" style="3" customWidth="1"/>
    <col min="7" max="7" width="11.7109375" style="8" customWidth="1"/>
    <col min="8" max="8" width="10.7109375" style="9" customWidth="1"/>
    <col min="9" max="9" width="15.7109375" style="10" customWidth="1"/>
    <col min="10" max="10" width="45.7109375" style="2" customWidth="1"/>
    <col min="11" max="16384" width="11.42578125" style="2"/>
  </cols>
  <sheetData>
    <row r="1" spans="1:10" s="78" customFormat="1" ht="25.5">
      <c r="A1" s="77" t="s">
        <v>19</v>
      </c>
      <c r="B1" s="77" t="s">
        <v>23</v>
      </c>
      <c r="C1" s="77" t="s">
        <v>20</v>
      </c>
      <c r="D1" s="77" t="s">
        <v>21</v>
      </c>
      <c r="E1" s="77" t="s">
        <v>14</v>
      </c>
      <c r="F1" s="77" t="s">
        <v>22</v>
      </c>
      <c r="G1" s="105" t="s">
        <v>8</v>
      </c>
      <c r="H1" s="77" t="s">
        <v>26</v>
      </c>
      <c r="I1" s="105" t="s">
        <v>30</v>
      </c>
      <c r="J1" s="105" t="s">
        <v>60</v>
      </c>
    </row>
    <row r="2" spans="1:10" ht="12.75" customHeight="1">
      <c r="A2" s="82" t="s">
        <v>75</v>
      </c>
      <c r="B2" s="32" t="s">
        <v>78</v>
      </c>
      <c r="C2" s="29">
        <v>41092</v>
      </c>
      <c r="D2" s="30" t="s">
        <v>81</v>
      </c>
      <c r="E2" s="31" t="s">
        <v>72</v>
      </c>
      <c r="F2" s="79">
        <v>9818.01</v>
      </c>
      <c r="G2" s="135">
        <f>IF(C2&lt;&gt;"",C2,"")</f>
        <v>41092</v>
      </c>
      <c r="H2" s="34">
        <v>1</v>
      </c>
      <c r="I2" s="136">
        <f>IF(H2&lt;&gt;"",F2/H2,)</f>
        <v>9818.01</v>
      </c>
      <c r="J2" s="106" t="s">
        <v>118</v>
      </c>
    </row>
    <row r="3" spans="1:10" ht="12.75" customHeight="1">
      <c r="A3" s="82" t="s">
        <v>76</v>
      </c>
      <c r="B3" s="32" t="s">
        <v>79</v>
      </c>
      <c r="C3" s="29">
        <v>41096</v>
      </c>
      <c r="D3" s="30" t="s">
        <v>82</v>
      </c>
      <c r="E3" s="31" t="s">
        <v>72</v>
      </c>
      <c r="F3" s="79">
        <v>1553.94</v>
      </c>
      <c r="G3" s="135">
        <f t="shared" ref="G3:G4" si="0">IF(C3&lt;&gt;"",C3,"")</f>
        <v>41096</v>
      </c>
      <c r="H3" s="34">
        <v>1</v>
      </c>
      <c r="I3" s="136">
        <f t="shared" ref="I3:I4" si="1">IF(H3&lt;&gt;"",F3/H3,)</f>
        <v>1553.94</v>
      </c>
      <c r="J3" s="106" t="s">
        <v>119</v>
      </c>
    </row>
    <row r="4" spans="1:10" ht="12.75" customHeight="1">
      <c r="A4" s="82" t="s">
        <v>77</v>
      </c>
      <c r="B4" s="32" t="s">
        <v>80</v>
      </c>
      <c r="C4" s="29">
        <v>41095</v>
      </c>
      <c r="D4" s="30" t="s">
        <v>83</v>
      </c>
      <c r="E4" s="31" t="s">
        <v>72</v>
      </c>
      <c r="F4" s="79">
        <v>33571.120000000003</v>
      </c>
      <c r="G4" s="135">
        <f t="shared" si="0"/>
        <v>41095</v>
      </c>
      <c r="H4" s="34">
        <v>1</v>
      </c>
      <c r="I4" s="136">
        <f t="shared" si="1"/>
        <v>33571.120000000003</v>
      </c>
      <c r="J4" s="106" t="s">
        <v>117</v>
      </c>
    </row>
    <row r="5" spans="1:10" ht="12.75" customHeight="1">
      <c r="A5" s="83"/>
    </row>
    <row r="6" spans="1:10" ht="12.75" customHeight="1"/>
    <row r="7" spans="1:10" ht="12.75" customHeight="1"/>
    <row r="8" spans="1:10" ht="12.75" customHeight="1">
      <c r="A8" s="16"/>
      <c r="B8" s="20"/>
      <c r="C8" s="17"/>
      <c r="D8" s="16"/>
      <c r="E8" s="16"/>
      <c r="F8" s="18"/>
      <c r="G8" s="47"/>
      <c r="H8" s="42" t="s">
        <v>32</v>
      </c>
      <c r="I8" s="116">
        <f>SUBTOTAL(9,I1:I5)</f>
        <v>44943.070000000007</v>
      </c>
      <c r="J8" s="8" t="s">
        <v>64</v>
      </c>
    </row>
    <row r="9" spans="1:10" ht="12.75" customHeight="1">
      <c r="A9" s="13"/>
      <c r="G9" s="40"/>
      <c r="H9" s="38"/>
      <c r="I9" s="45"/>
      <c r="J9" s="8"/>
    </row>
    <row r="10" spans="1:10" ht="12.75" customHeight="1">
      <c r="A10" s="13"/>
      <c r="B10" s="28"/>
      <c r="F10" s="26"/>
      <c r="G10" s="43"/>
      <c r="H10" s="44" t="s">
        <v>34</v>
      </c>
      <c r="I10" s="117">
        <f>SUMIF(I1:I5,"&gt;0",I1:I5)</f>
        <v>44943.070000000007</v>
      </c>
      <c r="J10" s="8" t="s">
        <v>63</v>
      </c>
    </row>
    <row r="11" spans="1:10" ht="12.75" customHeight="1">
      <c r="A11" s="13"/>
      <c r="B11" s="28"/>
      <c r="F11" s="26"/>
      <c r="G11" s="41"/>
      <c r="H11" s="41"/>
      <c r="I11" s="46"/>
      <c r="J11" s="8"/>
    </row>
    <row r="12" spans="1:10" ht="12.75" customHeight="1">
      <c r="A12" s="13"/>
      <c r="G12" s="43"/>
      <c r="H12" s="44" t="s">
        <v>33</v>
      </c>
      <c r="I12" s="117">
        <f>SUMIF(I1:I5,"&lt;0",I1:I5)</f>
        <v>0</v>
      </c>
      <c r="J12" s="8" t="s">
        <v>63</v>
      </c>
    </row>
    <row r="13" spans="1:10" ht="12.75" customHeight="1">
      <c r="G13" s="37"/>
      <c r="H13" s="38"/>
      <c r="I13" s="39"/>
    </row>
    <row r="14" spans="1:10" ht="12.75" customHeight="1"/>
    <row r="15" spans="1:10" ht="12.75" customHeight="1"/>
    <row r="16" spans="1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spans="1:10" ht="12.75" customHeight="1"/>
    <row r="34" spans="1:10" ht="12.75" customHeight="1"/>
    <row r="35" spans="1:10" ht="12.75" customHeight="1"/>
    <row r="36" spans="1:10" ht="12.75" customHeight="1"/>
    <row r="37" spans="1:10" ht="12.75" customHeight="1"/>
    <row r="38" spans="1:10" ht="12.75" customHeight="1"/>
    <row r="39" spans="1:10" ht="12.75" customHeight="1"/>
    <row r="40" spans="1:10" ht="12.75" customHeight="1"/>
    <row r="41" spans="1:10" ht="12.75" customHeight="1"/>
    <row r="42" spans="1:10" s="22" customFormat="1" ht="12.75" customHeight="1">
      <c r="A42" s="3"/>
      <c r="B42" s="4"/>
      <c r="C42" s="12"/>
      <c r="D42" s="5"/>
      <c r="E42" s="11"/>
      <c r="F42" s="3"/>
      <c r="G42" s="8"/>
      <c r="H42" s="9"/>
      <c r="I42" s="10"/>
      <c r="J42" s="2"/>
    </row>
    <row r="43" spans="1:10" ht="12.75" customHeight="1"/>
    <row r="44" spans="1:10" ht="12.75" customHeight="1"/>
    <row r="45" spans="1:10" ht="12.75" customHeight="1"/>
    <row r="46" spans="1:10" ht="12.75" customHeight="1"/>
  </sheetData>
  <autoFilter ref="A1:J4"/>
  <conditionalFormatting sqref="A8">
    <cfRule type="cellIs" dxfId="14" priority="2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1" fitToHeight="0" orientation="landscape" r:id="rId1"/>
  <headerFooter alignWithMargins="0">
    <oddFooter>&amp;R&amp;"Arial,Normal"&amp;8&amp;A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Z12"/>
  <sheetViews>
    <sheetView showZeros="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39.28515625" style="90" customWidth="1"/>
    <col min="2" max="2" width="15.85546875" style="91" bestFit="1" customWidth="1"/>
    <col min="3" max="3" width="15.7109375" style="92" customWidth="1"/>
    <col min="4" max="4" width="12.7109375" style="93" customWidth="1"/>
    <col min="5" max="5" width="9.7109375" style="52" customWidth="1"/>
    <col min="6" max="6" width="15.7109375" style="90" customWidth="1"/>
    <col min="7" max="7" width="11.7109375" style="94" customWidth="1"/>
    <col min="8" max="8" width="10.7109375" style="95" customWidth="1"/>
    <col min="9" max="9" width="15.7109375" style="10" customWidth="1"/>
    <col min="10" max="10" width="13.5703125" style="95" customWidth="1"/>
    <col min="11" max="11" width="12.7109375" style="101" customWidth="1"/>
    <col min="12" max="12" width="48.85546875" style="50" customWidth="1"/>
    <col min="13" max="13" width="11.42578125" style="50"/>
    <col min="14" max="14" width="13" style="50" customWidth="1"/>
    <col min="15" max="15" width="11.42578125" style="50"/>
    <col min="16" max="16" width="15.7109375" style="50" customWidth="1"/>
    <col min="17" max="17" width="11.42578125" style="50"/>
    <col min="18" max="18" width="15.7109375" style="50" customWidth="1"/>
    <col min="19" max="23" width="11.42578125" style="50"/>
    <col min="24" max="24" width="12.7109375" style="50" customWidth="1"/>
    <col min="25" max="25" width="11.42578125" style="50"/>
    <col min="26" max="26" width="17.7109375" style="50" bestFit="1" customWidth="1"/>
    <col min="27" max="16384" width="11.42578125" style="50"/>
  </cols>
  <sheetData>
    <row r="1" spans="1:26" s="72" customFormat="1" ht="38.25" customHeight="1">
      <c r="A1" s="105" t="s">
        <v>19</v>
      </c>
      <c r="B1" s="105" t="s">
        <v>23</v>
      </c>
      <c r="C1" s="105" t="s">
        <v>20</v>
      </c>
      <c r="D1" s="105" t="s">
        <v>21</v>
      </c>
      <c r="E1" s="105" t="s">
        <v>14</v>
      </c>
      <c r="F1" s="105" t="s">
        <v>22</v>
      </c>
      <c r="G1" s="105" t="s">
        <v>8</v>
      </c>
      <c r="H1" s="105" t="s">
        <v>26</v>
      </c>
      <c r="I1" s="105" t="s">
        <v>30</v>
      </c>
      <c r="J1" s="98" t="s">
        <v>2</v>
      </c>
      <c r="K1" s="98" t="s">
        <v>59</v>
      </c>
      <c r="L1" s="105" t="s">
        <v>60</v>
      </c>
      <c r="M1" s="80" t="s">
        <v>9</v>
      </c>
      <c r="N1" s="80" t="s">
        <v>51</v>
      </c>
      <c r="O1" s="80" t="s">
        <v>62</v>
      </c>
      <c r="P1" s="129" t="s">
        <v>1</v>
      </c>
      <c r="Q1" s="80" t="s">
        <v>2</v>
      </c>
      <c r="R1" s="129" t="s">
        <v>15</v>
      </c>
      <c r="S1" s="80" t="s">
        <v>3</v>
      </c>
      <c r="T1" s="80" t="s">
        <v>53</v>
      </c>
      <c r="U1" s="80" t="s">
        <v>54</v>
      </c>
      <c r="V1" s="80" t="s">
        <v>55</v>
      </c>
      <c r="W1" s="80" t="s">
        <v>56</v>
      </c>
      <c r="X1" s="80" t="s">
        <v>57</v>
      </c>
      <c r="Y1" s="80" t="s">
        <v>7</v>
      </c>
      <c r="Z1" s="80" t="s">
        <v>58</v>
      </c>
    </row>
    <row r="2" spans="1:26">
      <c r="A2" s="84" t="s">
        <v>84</v>
      </c>
      <c r="B2" s="85" t="s">
        <v>86</v>
      </c>
      <c r="C2" s="86">
        <v>41093</v>
      </c>
      <c r="D2" s="87" t="s">
        <v>88</v>
      </c>
      <c r="E2" s="55" t="s">
        <v>72</v>
      </c>
      <c r="F2" s="81">
        <v>27452.67</v>
      </c>
      <c r="G2" s="135">
        <f>IF(C2&lt;&gt;"",C2,"")</f>
        <v>41093</v>
      </c>
      <c r="H2" s="88">
        <v>1</v>
      </c>
      <c r="I2" s="136">
        <f>IF(H2&lt;&gt;"",F2/H2,)</f>
        <v>27452.67</v>
      </c>
      <c r="J2" s="99">
        <v>21</v>
      </c>
      <c r="K2" s="100" t="s">
        <v>61</v>
      </c>
      <c r="L2" s="89" t="s">
        <v>118</v>
      </c>
      <c r="M2" s="55">
        <v>1</v>
      </c>
      <c r="N2" s="55">
        <v>61091000</v>
      </c>
      <c r="O2" s="55" t="s">
        <v>120</v>
      </c>
      <c r="P2" s="138">
        <f>IF(AND(K2="OUI",J2&lt;&gt;"",OR(J2&lt;29,J2=31)),F2/H2,)</f>
        <v>27452.67</v>
      </c>
      <c r="Q2" s="139">
        <f>J2</f>
        <v>21</v>
      </c>
      <c r="R2" s="138">
        <f>I2</f>
        <v>27452.67</v>
      </c>
      <c r="S2" s="55">
        <v>542</v>
      </c>
      <c r="T2" s="55">
        <v>180</v>
      </c>
      <c r="U2" s="55">
        <v>11</v>
      </c>
      <c r="V2" s="55"/>
      <c r="W2" s="55">
        <v>3</v>
      </c>
      <c r="X2" s="55">
        <v>94</v>
      </c>
      <c r="Y2" s="55" t="s">
        <v>122</v>
      </c>
      <c r="Z2" s="115" t="str">
        <f>IF(J2&lt;&gt;29,B2,)</f>
        <v>BE 0403 048 262</v>
      </c>
    </row>
    <row r="3" spans="1:26">
      <c r="A3" s="84" t="s">
        <v>84</v>
      </c>
      <c r="B3" s="85" t="s">
        <v>86</v>
      </c>
      <c r="C3" s="86">
        <v>41093</v>
      </c>
      <c r="D3" s="87" t="s">
        <v>89</v>
      </c>
      <c r="E3" s="55" t="s">
        <v>72</v>
      </c>
      <c r="F3" s="81">
        <v>2037.25</v>
      </c>
      <c r="G3" s="135">
        <f t="shared" ref="G3:G4" si="0">IF(C3&lt;&gt;"",C3,"")</f>
        <v>41093</v>
      </c>
      <c r="H3" s="88">
        <v>1</v>
      </c>
      <c r="I3" s="136">
        <f t="shared" ref="I3:I4" si="1">IF(H3&lt;&gt;"",F3/H3,)</f>
        <v>2037.25</v>
      </c>
      <c r="J3" s="99">
        <v>21</v>
      </c>
      <c r="K3" s="100" t="s">
        <v>61</v>
      </c>
      <c r="L3" s="89" t="s">
        <v>119</v>
      </c>
      <c r="M3" s="55">
        <v>2</v>
      </c>
      <c r="N3" s="55">
        <v>61091000</v>
      </c>
      <c r="O3" s="55" t="s">
        <v>120</v>
      </c>
      <c r="P3" s="138">
        <f t="shared" ref="P3:P4" si="2">IF(AND(K3="OUI",J3&lt;&gt;"",OR(J3&lt;29,J3=31)),F3/H3,)</f>
        <v>2037.25</v>
      </c>
      <c r="Q3" s="139">
        <f t="shared" ref="Q3:Q4" si="3">J3</f>
        <v>21</v>
      </c>
      <c r="R3" s="138">
        <f t="shared" ref="R3:R4" si="4">I3</f>
        <v>2037.25</v>
      </c>
      <c r="S3" s="144">
        <f>R3*S2/R2</f>
        <v>40.221570433768377</v>
      </c>
      <c r="T3" s="145">
        <f>R3*T2/R2</f>
        <v>13.35771711822566</v>
      </c>
      <c r="U3" s="55">
        <v>11</v>
      </c>
      <c r="V3" s="55"/>
      <c r="W3" s="55">
        <v>3</v>
      </c>
      <c r="X3" s="55">
        <v>94</v>
      </c>
      <c r="Y3" s="55" t="s">
        <v>123</v>
      </c>
      <c r="Z3" s="115" t="str">
        <f t="shared" ref="Z3:Z4" si="5">IF(J3&lt;&gt;29,B3,)</f>
        <v>BE 0403 048 262</v>
      </c>
    </row>
    <row r="4" spans="1:26">
      <c r="A4" s="84" t="s">
        <v>85</v>
      </c>
      <c r="B4" s="85" t="s">
        <v>87</v>
      </c>
      <c r="C4" s="86">
        <v>41094</v>
      </c>
      <c r="D4" s="87" t="s">
        <v>90</v>
      </c>
      <c r="E4" s="55" t="s">
        <v>72</v>
      </c>
      <c r="F4" s="81">
        <v>7927.92</v>
      </c>
      <c r="G4" s="135">
        <f t="shared" si="0"/>
        <v>41094</v>
      </c>
      <c r="H4" s="88">
        <v>1</v>
      </c>
      <c r="I4" s="136">
        <f t="shared" si="1"/>
        <v>7927.92</v>
      </c>
      <c r="J4" s="99">
        <v>21</v>
      </c>
      <c r="K4" s="100" t="s">
        <v>61</v>
      </c>
      <c r="L4" s="89" t="s">
        <v>117</v>
      </c>
      <c r="M4" s="55">
        <v>3</v>
      </c>
      <c r="N4" s="55">
        <v>61091000</v>
      </c>
      <c r="O4" s="55" t="s">
        <v>121</v>
      </c>
      <c r="P4" s="138">
        <f t="shared" si="2"/>
        <v>7927.92</v>
      </c>
      <c r="Q4" s="139">
        <f t="shared" si="3"/>
        <v>21</v>
      </c>
      <c r="R4" s="138">
        <f t="shared" si="4"/>
        <v>7927.92</v>
      </c>
      <c r="S4" s="144">
        <f t="shared" ref="S4" si="6">R4*S3/R3</f>
        <v>156.52148370267813</v>
      </c>
      <c r="T4" s="145">
        <f t="shared" ref="T4" si="7">R4*T3/R3</f>
        <v>51.981304550704905</v>
      </c>
      <c r="U4" s="55">
        <v>11</v>
      </c>
      <c r="V4" s="55"/>
      <c r="W4" s="55">
        <v>3</v>
      </c>
      <c r="X4" s="55">
        <v>94</v>
      </c>
      <c r="Y4" s="55" t="s">
        <v>121</v>
      </c>
      <c r="Z4" s="115" t="str">
        <f t="shared" si="5"/>
        <v>DE 813 331 100</v>
      </c>
    </row>
    <row r="8" spans="1:26" s="22" customFormat="1">
      <c r="A8" s="16"/>
      <c r="B8" s="20"/>
      <c r="C8" s="17"/>
      <c r="D8" s="16"/>
      <c r="E8" s="16"/>
      <c r="F8" s="18"/>
      <c r="G8" s="47"/>
      <c r="H8" s="42" t="s">
        <v>32</v>
      </c>
      <c r="I8" s="116">
        <f>SUBTOTAL(9,I1:I4)</f>
        <v>37417.839999999997</v>
      </c>
      <c r="J8" s="8" t="s">
        <v>64</v>
      </c>
      <c r="K8" s="102"/>
      <c r="L8" s="23"/>
      <c r="N8" s="47"/>
      <c r="O8" s="42" t="s">
        <v>32</v>
      </c>
      <c r="P8" s="116">
        <f>SUBTOTAL(9,P1:P4)</f>
        <v>37417.839999999997</v>
      </c>
      <c r="Q8" s="113"/>
      <c r="R8" s="116">
        <f>SUBTOTAL(9,R1:R4)</f>
        <v>37417.839999999997</v>
      </c>
      <c r="S8" s="8" t="s">
        <v>64</v>
      </c>
    </row>
    <row r="9" spans="1:26">
      <c r="G9" s="40"/>
      <c r="H9" s="38"/>
      <c r="I9" s="45"/>
      <c r="J9" s="8"/>
      <c r="K9" s="103"/>
      <c r="N9" s="40"/>
      <c r="O9" s="38"/>
      <c r="P9" s="45"/>
      <c r="R9" s="45"/>
      <c r="S9" s="8"/>
    </row>
    <row r="10" spans="1:26">
      <c r="G10" s="43"/>
      <c r="H10" s="44" t="s">
        <v>34</v>
      </c>
      <c r="I10" s="117">
        <f>SUMIF(I1:I4,"&gt;0",I1:I4)</f>
        <v>37417.839999999997</v>
      </c>
      <c r="J10" s="8" t="s">
        <v>63</v>
      </c>
      <c r="K10" s="103"/>
      <c r="N10" s="43"/>
      <c r="O10" s="44" t="s">
        <v>34</v>
      </c>
      <c r="P10" s="117">
        <f>SUMIF(P1:P4,"&gt;0",P1:P4)</f>
        <v>37417.839999999997</v>
      </c>
      <c r="Q10" s="114"/>
      <c r="R10" s="117">
        <f>SUMIF(R1:R4,"&gt;0",R1:R4)</f>
        <v>37417.839999999997</v>
      </c>
      <c r="S10" s="8" t="s">
        <v>63</v>
      </c>
    </row>
    <row r="11" spans="1:26">
      <c r="G11" s="41"/>
      <c r="H11" s="41"/>
      <c r="I11" s="46"/>
      <c r="J11" s="8"/>
      <c r="N11" s="41"/>
      <c r="O11" s="41"/>
      <c r="P11" s="46"/>
      <c r="R11" s="46"/>
      <c r="S11" s="8"/>
    </row>
    <row r="12" spans="1:26">
      <c r="G12" s="43"/>
      <c r="H12" s="44" t="s">
        <v>33</v>
      </c>
      <c r="I12" s="117">
        <f>SUMIF(I1:I4,"&lt;0",I1:I4)</f>
        <v>0</v>
      </c>
      <c r="J12" s="8" t="s">
        <v>63</v>
      </c>
      <c r="N12" s="43"/>
      <c r="O12" s="44" t="s">
        <v>33</v>
      </c>
      <c r="P12" s="117">
        <f>SUMIF(P1:P4,"&lt;0",P1:P4)</f>
        <v>0</v>
      </c>
      <c r="Q12" s="114"/>
      <c r="R12" s="117">
        <f>SUMIF(R1:R4,"&lt;0",R1:R4)</f>
        <v>0</v>
      </c>
      <c r="S12" s="8" t="s">
        <v>63</v>
      </c>
    </row>
  </sheetData>
  <autoFilter ref="A1:Z4"/>
  <conditionalFormatting sqref="A8">
    <cfRule type="cellIs" dxfId="2" priority="2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79" fitToHeight="0" orientation="landscape" r:id="rId1"/>
  <headerFooter alignWithMargins="0">
    <oddFooter>&amp;R&amp;"Arial,Normal"&amp;8&amp;A</oddFooter>
  </headerFooter>
  <colBreaks count="1" manualBreakCount="1">
    <brk id="1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IU31"/>
  <sheetViews>
    <sheetView workbookViewId="0">
      <selection activeCell="A8" sqref="A8"/>
    </sheetView>
  </sheetViews>
  <sheetFormatPr defaultColWidth="11.42578125" defaultRowHeight="12.75"/>
  <cols>
    <col min="1" max="1" width="11.42578125" style="50"/>
    <col min="2" max="2" width="14.7109375" style="50" customWidth="1"/>
    <col min="3" max="3" width="9.7109375" style="50" customWidth="1"/>
    <col min="4" max="4" width="12.7109375" style="50" customWidth="1"/>
    <col min="5" max="5" width="8.7109375" style="50" customWidth="1"/>
    <col min="6" max="6" width="12.7109375" style="50" customWidth="1"/>
    <col min="7" max="8" width="10.7109375" style="50" customWidth="1"/>
    <col min="9" max="9" width="11.7109375" style="50" customWidth="1"/>
    <col min="10" max="10" width="11.7109375" style="52" customWidth="1"/>
    <col min="11" max="13" width="10.7109375" style="50" customWidth="1"/>
    <col min="14" max="14" width="16.7109375" style="50" customWidth="1"/>
    <col min="15" max="16384" width="11.42578125" style="48"/>
  </cols>
  <sheetData>
    <row r="1" spans="1:255" ht="24.95" customHeight="1">
      <c r="A1" s="153" t="s">
        <v>35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</row>
    <row r="2" spans="1:255">
      <c r="A2" s="49"/>
      <c r="C2" s="51"/>
      <c r="D2" s="49"/>
      <c r="E2" s="49"/>
      <c r="G2" s="49"/>
      <c r="H2" s="49"/>
      <c r="K2" s="49"/>
      <c r="L2" s="49"/>
      <c r="M2" s="49"/>
      <c r="N2" s="49"/>
    </row>
    <row r="3" spans="1:255" ht="24.95" customHeight="1">
      <c r="A3" s="53" t="s">
        <v>36</v>
      </c>
      <c r="C3" s="154" t="s">
        <v>37</v>
      </c>
      <c r="D3" s="155"/>
      <c r="E3" s="156"/>
      <c r="G3" s="54" t="s">
        <v>38</v>
      </c>
      <c r="I3" s="154" t="s">
        <v>39</v>
      </c>
      <c r="J3" s="155"/>
      <c r="K3" s="155"/>
      <c r="L3" s="155"/>
      <c r="M3" s="155"/>
      <c r="N3" s="156"/>
      <c r="O3" s="49"/>
      <c r="P3" s="49"/>
      <c r="Q3" s="49"/>
    </row>
    <row r="4" spans="1:255" ht="24.95" customHeight="1">
      <c r="A4" s="55" t="s">
        <v>40</v>
      </c>
      <c r="C4" s="157" t="s">
        <v>44</v>
      </c>
      <c r="D4" s="158"/>
      <c r="E4" s="159"/>
      <c r="G4" s="56" t="s">
        <v>41</v>
      </c>
      <c r="I4" s="157" t="s">
        <v>42</v>
      </c>
      <c r="J4" s="158"/>
      <c r="K4" s="158"/>
      <c r="L4" s="159"/>
      <c r="M4" s="157" t="s">
        <v>18</v>
      </c>
      <c r="N4" s="159"/>
      <c r="O4" s="49"/>
      <c r="P4" s="49"/>
      <c r="Q4" s="49"/>
    </row>
    <row r="5" spans="1:255">
      <c r="A5" s="49"/>
      <c r="B5" s="49"/>
      <c r="C5" s="49"/>
      <c r="D5" s="49"/>
      <c r="E5" s="49"/>
      <c r="F5" s="49"/>
      <c r="G5" s="49"/>
      <c r="H5" s="49"/>
      <c r="I5" s="49"/>
      <c r="J5" s="57"/>
      <c r="K5" s="49"/>
      <c r="L5" s="49"/>
      <c r="M5" s="49"/>
      <c r="N5" s="49"/>
    </row>
    <row r="6" spans="1:255" s="62" customFormat="1">
      <c r="A6" s="58">
        <v>1</v>
      </c>
      <c r="B6" s="59">
        <v>2</v>
      </c>
      <c r="C6" s="59">
        <v>3</v>
      </c>
      <c r="D6" s="60">
        <v>4</v>
      </c>
      <c r="E6" s="59">
        <v>5</v>
      </c>
      <c r="F6" s="59">
        <v>6</v>
      </c>
      <c r="G6" s="59">
        <v>7</v>
      </c>
      <c r="H6" s="59">
        <v>8</v>
      </c>
      <c r="I6" s="59">
        <v>9</v>
      </c>
      <c r="J6" s="59">
        <v>10</v>
      </c>
      <c r="K6" s="59">
        <v>11</v>
      </c>
      <c r="L6" s="59">
        <v>12</v>
      </c>
      <c r="M6" s="59">
        <v>13</v>
      </c>
      <c r="N6" s="61">
        <v>14</v>
      </c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</row>
    <row r="7" spans="1:255" s="67" customFormat="1" ht="63.75" customHeight="1">
      <c r="A7" s="63" t="s">
        <v>9</v>
      </c>
      <c r="B7" s="64" t="s">
        <v>0</v>
      </c>
      <c r="C7" s="64" t="s">
        <v>10</v>
      </c>
      <c r="D7" s="65" t="s">
        <v>1</v>
      </c>
      <c r="E7" s="64" t="s">
        <v>2</v>
      </c>
      <c r="F7" s="64" t="s">
        <v>15</v>
      </c>
      <c r="G7" s="64" t="s">
        <v>3</v>
      </c>
      <c r="H7" s="64" t="s">
        <v>11</v>
      </c>
      <c r="I7" s="64" t="s">
        <v>4</v>
      </c>
      <c r="J7" s="64" t="s">
        <v>5</v>
      </c>
      <c r="K7" s="64" t="s">
        <v>6</v>
      </c>
      <c r="L7" s="64" t="s">
        <v>12</v>
      </c>
      <c r="M7" s="64" t="s">
        <v>7</v>
      </c>
      <c r="N7" s="66" t="s">
        <v>16</v>
      </c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8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  <c r="IT7" s="48"/>
      <c r="IU7" s="48"/>
    </row>
    <row r="8" spans="1:255" s="72" customFormat="1" ht="15" customHeight="1">
      <c r="A8" s="68">
        <v>1</v>
      </c>
      <c r="B8" s="69">
        <v>61091000</v>
      </c>
      <c r="C8" s="69" t="s">
        <v>120</v>
      </c>
      <c r="D8" s="70">
        <v>27452.67</v>
      </c>
      <c r="E8" s="69">
        <v>21</v>
      </c>
      <c r="F8" s="70"/>
      <c r="G8" s="71">
        <v>542</v>
      </c>
      <c r="H8" s="71">
        <v>180</v>
      </c>
      <c r="I8" s="71">
        <v>11</v>
      </c>
      <c r="J8" s="71"/>
      <c r="K8" s="71">
        <v>3</v>
      </c>
      <c r="L8" s="71">
        <v>94</v>
      </c>
      <c r="M8" s="70" t="s">
        <v>122</v>
      </c>
      <c r="N8" s="71" t="s">
        <v>86</v>
      </c>
    </row>
    <row r="9" spans="1:255" s="72" customFormat="1" ht="15" customHeight="1">
      <c r="A9" s="68">
        <v>2</v>
      </c>
      <c r="B9" s="69">
        <v>61091000</v>
      </c>
      <c r="C9" s="69" t="s">
        <v>120</v>
      </c>
      <c r="D9" s="70">
        <v>2037.25</v>
      </c>
      <c r="E9" s="69">
        <v>21</v>
      </c>
      <c r="F9" s="70"/>
      <c r="G9" s="71">
        <v>40.221570433768377</v>
      </c>
      <c r="H9" s="71">
        <v>13.35771711822566</v>
      </c>
      <c r="I9" s="71">
        <v>11</v>
      </c>
      <c r="J9" s="71"/>
      <c r="K9" s="71">
        <v>3</v>
      </c>
      <c r="L9" s="71">
        <v>94</v>
      </c>
      <c r="M9" s="70" t="s">
        <v>123</v>
      </c>
      <c r="N9" s="71" t="s">
        <v>86</v>
      </c>
    </row>
    <row r="10" spans="1:255" s="72" customFormat="1" ht="15" customHeight="1">
      <c r="A10" s="68">
        <v>3</v>
      </c>
      <c r="B10" s="69">
        <v>61091000</v>
      </c>
      <c r="C10" s="69" t="s">
        <v>121</v>
      </c>
      <c r="D10" s="70">
        <v>7927.92</v>
      </c>
      <c r="E10" s="69">
        <v>21</v>
      </c>
      <c r="F10" s="70"/>
      <c r="G10" s="71">
        <v>156.52148370267813</v>
      </c>
      <c r="H10" s="71">
        <v>51.981304550704905</v>
      </c>
      <c r="I10" s="71">
        <v>11</v>
      </c>
      <c r="J10" s="71"/>
      <c r="K10" s="71">
        <v>3</v>
      </c>
      <c r="L10" s="71">
        <v>94</v>
      </c>
      <c r="M10" s="70" t="s">
        <v>121</v>
      </c>
      <c r="N10" s="71" t="s">
        <v>87</v>
      </c>
    </row>
    <row r="11" spans="1:255" s="72" customFormat="1" ht="15" customHeight="1">
      <c r="A11" s="49"/>
      <c r="B11" s="49"/>
      <c r="C11" s="49"/>
      <c r="D11" s="49"/>
      <c r="E11" s="49"/>
      <c r="F11" s="49"/>
      <c r="G11" s="49"/>
      <c r="H11" s="49"/>
      <c r="I11" s="49"/>
      <c r="J11" s="57"/>
      <c r="K11" s="49"/>
      <c r="L11" s="49"/>
      <c r="M11" s="49"/>
      <c r="N11" s="49"/>
    </row>
    <row r="12" spans="1:255" s="72" customFormat="1" ht="15" customHeight="1"/>
    <row r="13" spans="1:255" s="72" customFormat="1" ht="15" customHeight="1" thickBot="1">
      <c r="A13" s="49"/>
      <c r="B13" s="49"/>
      <c r="C13" s="49"/>
      <c r="D13" s="49"/>
      <c r="E13" s="49"/>
      <c r="F13" s="49"/>
      <c r="G13" s="49"/>
      <c r="H13" s="49"/>
      <c r="I13" s="49"/>
      <c r="J13" s="57"/>
      <c r="K13" s="49"/>
      <c r="L13" s="49"/>
      <c r="M13" s="49"/>
      <c r="N13" s="49"/>
    </row>
    <row r="14" spans="1:255" s="72" customFormat="1" ht="15" customHeight="1" thickBot="1">
      <c r="A14" s="49"/>
      <c r="B14" s="73" t="s">
        <v>13</v>
      </c>
      <c r="C14" s="74"/>
      <c r="D14" s="75">
        <f>SUBTOTAL(9,D7:D11)</f>
        <v>37417.839999999997</v>
      </c>
      <c r="E14" s="74"/>
      <c r="F14" s="76">
        <f>SUBTOTAL(9,F7:F11)</f>
        <v>0</v>
      </c>
      <c r="G14" s="49"/>
      <c r="H14" s="49"/>
      <c r="I14" s="49"/>
      <c r="J14" s="57"/>
      <c r="K14" s="49"/>
      <c r="L14" s="49"/>
      <c r="M14" s="49"/>
      <c r="N14" s="49"/>
    </row>
    <row r="15" spans="1:255" s="72" customFormat="1" ht="15" customHeight="1">
      <c r="A15" s="49"/>
      <c r="B15" s="49"/>
      <c r="C15" s="49"/>
      <c r="D15" s="49"/>
      <c r="E15" s="49"/>
      <c r="F15" s="49"/>
      <c r="G15" s="49"/>
      <c r="H15" s="49"/>
      <c r="I15" s="49"/>
      <c r="J15" s="57"/>
      <c r="K15" s="49"/>
      <c r="L15" s="49"/>
      <c r="M15" s="49"/>
      <c r="N15" s="49"/>
    </row>
    <row r="16" spans="1:255" s="72" customFormat="1" ht="15" customHeight="1">
      <c r="A16" s="49"/>
      <c r="B16" s="49"/>
      <c r="C16" s="49"/>
      <c r="D16" s="49"/>
      <c r="E16" s="49"/>
      <c r="F16" s="49"/>
      <c r="G16" s="49"/>
      <c r="H16" s="49"/>
      <c r="I16" s="49"/>
      <c r="J16" s="57"/>
      <c r="K16" s="49"/>
      <c r="L16" s="49"/>
      <c r="M16" s="49"/>
      <c r="N16" s="49"/>
    </row>
    <row r="17" spans="1:14" s="72" customFormat="1" ht="15" customHeight="1">
      <c r="A17" s="49"/>
      <c r="B17" s="49"/>
      <c r="C17" s="49"/>
      <c r="D17" s="49"/>
      <c r="E17" s="49"/>
      <c r="F17" s="49"/>
      <c r="G17" s="49"/>
      <c r="H17" s="49"/>
      <c r="I17" s="49"/>
      <c r="J17" s="57"/>
      <c r="K17" s="49"/>
      <c r="L17" s="49"/>
      <c r="M17" s="49"/>
      <c r="N17" s="49"/>
    </row>
    <row r="18" spans="1:14" s="72" customFormat="1" ht="15" customHeight="1">
      <c r="A18" s="49"/>
      <c r="B18" s="49"/>
      <c r="C18" s="49"/>
      <c r="D18" s="49"/>
      <c r="E18" s="49"/>
      <c r="F18" s="49"/>
      <c r="G18" s="49"/>
      <c r="H18" s="49"/>
      <c r="I18" s="49"/>
      <c r="J18" s="57"/>
      <c r="K18" s="49"/>
      <c r="L18" s="49"/>
      <c r="M18" s="49"/>
      <c r="N18" s="49"/>
    </row>
    <row r="19" spans="1:14" s="72" customFormat="1" ht="15" customHeight="1">
      <c r="A19" s="49"/>
      <c r="B19" s="49"/>
      <c r="C19" s="49"/>
      <c r="D19" s="49"/>
      <c r="E19" s="49"/>
      <c r="F19" s="49"/>
      <c r="G19" s="49"/>
      <c r="H19" s="49"/>
      <c r="I19" s="49"/>
      <c r="J19" s="57"/>
      <c r="K19" s="49"/>
      <c r="L19" s="49"/>
      <c r="M19" s="49"/>
      <c r="N19" s="49"/>
    </row>
    <row r="20" spans="1:14" s="72" customFormat="1" ht="15" customHeight="1">
      <c r="A20" s="49"/>
      <c r="B20" s="49"/>
      <c r="C20" s="49"/>
      <c r="D20" s="49"/>
      <c r="E20" s="49"/>
      <c r="F20" s="49"/>
      <c r="G20" s="49"/>
      <c r="H20" s="49"/>
      <c r="I20" s="49"/>
      <c r="J20" s="57"/>
      <c r="K20" s="49"/>
      <c r="L20" s="49"/>
      <c r="M20" s="49"/>
      <c r="N20" s="49"/>
    </row>
    <row r="21" spans="1:14" s="72" customFormat="1" ht="15" customHeight="1">
      <c r="A21" s="49"/>
      <c r="B21" s="49"/>
      <c r="C21" s="49"/>
      <c r="D21" s="49"/>
      <c r="E21" s="49"/>
      <c r="F21" s="49"/>
      <c r="G21" s="49"/>
      <c r="H21" s="49"/>
      <c r="I21" s="49"/>
      <c r="J21" s="57"/>
      <c r="K21" s="49"/>
      <c r="L21" s="49"/>
      <c r="M21" s="49"/>
      <c r="N21" s="49"/>
    </row>
    <row r="22" spans="1:14" s="72" customFormat="1" ht="15" customHeight="1">
      <c r="A22" s="49"/>
      <c r="B22" s="49"/>
      <c r="C22" s="49"/>
      <c r="D22" s="49"/>
      <c r="E22" s="49"/>
      <c r="F22" s="49"/>
      <c r="G22" s="49"/>
      <c r="H22" s="49"/>
      <c r="I22" s="49"/>
      <c r="J22" s="57"/>
      <c r="K22" s="49"/>
      <c r="L22" s="49"/>
      <c r="M22" s="49"/>
      <c r="N22" s="49"/>
    </row>
    <row r="23" spans="1:14" s="72" customFormat="1" ht="15" customHeight="1">
      <c r="A23" s="50"/>
      <c r="B23" s="50"/>
      <c r="C23" s="50"/>
      <c r="D23" s="50"/>
      <c r="E23" s="50"/>
      <c r="F23" s="50"/>
      <c r="G23" s="50"/>
      <c r="H23" s="50"/>
      <c r="I23" s="50"/>
      <c r="J23" s="52"/>
      <c r="K23" s="50"/>
      <c r="L23" s="50"/>
      <c r="M23" s="50"/>
      <c r="N23" s="50"/>
    </row>
    <row r="24" spans="1:14" s="72" customFormat="1" ht="15" customHeight="1">
      <c r="A24" s="50"/>
      <c r="B24" s="50"/>
      <c r="C24" s="50"/>
      <c r="D24" s="50"/>
      <c r="E24" s="50"/>
      <c r="F24" s="50"/>
      <c r="G24" s="50"/>
      <c r="H24" s="50"/>
      <c r="I24" s="50"/>
      <c r="J24" s="52"/>
      <c r="K24" s="50"/>
      <c r="L24" s="50"/>
      <c r="M24" s="50"/>
      <c r="N24" s="50"/>
    </row>
    <row r="25" spans="1:14" s="72" customFormat="1" ht="15" customHeight="1">
      <c r="A25" s="50"/>
      <c r="B25" s="50"/>
      <c r="C25" s="50"/>
      <c r="D25" s="50"/>
      <c r="E25" s="50"/>
      <c r="F25" s="50"/>
      <c r="G25" s="50"/>
      <c r="H25" s="50"/>
      <c r="I25" s="50"/>
      <c r="J25" s="52"/>
      <c r="K25" s="50"/>
      <c r="L25" s="50"/>
      <c r="M25" s="50"/>
      <c r="N25" s="50"/>
    </row>
    <row r="26" spans="1:14" s="72" customFormat="1" ht="15" customHeight="1">
      <c r="A26" s="50"/>
      <c r="B26" s="50"/>
      <c r="C26" s="50"/>
      <c r="D26" s="50"/>
      <c r="E26" s="50"/>
      <c r="F26" s="50"/>
      <c r="G26" s="50"/>
      <c r="H26" s="50"/>
      <c r="I26" s="50"/>
      <c r="J26" s="52"/>
      <c r="K26" s="50"/>
      <c r="L26" s="50"/>
      <c r="M26" s="50"/>
      <c r="N26" s="50"/>
    </row>
    <row r="27" spans="1:14" s="72" customFormat="1" ht="15" customHeight="1">
      <c r="A27" s="50"/>
      <c r="B27" s="50"/>
      <c r="C27" s="50"/>
      <c r="D27" s="50"/>
      <c r="E27" s="50"/>
      <c r="F27" s="50"/>
      <c r="G27" s="50"/>
      <c r="H27" s="50"/>
      <c r="I27" s="50"/>
      <c r="J27" s="52"/>
      <c r="K27" s="50"/>
      <c r="L27" s="50"/>
      <c r="M27" s="50"/>
      <c r="N27" s="50"/>
    </row>
    <row r="28" spans="1:14" s="72" customFormat="1" ht="15" customHeight="1">
      <c r="A28" s="50"/>
      <c r="B28" s="50"/>
      <c r="C28" s="50"/>
      <c r="D28" s="50"/>
      <c r="E28" s="50"/>
      <c r="F28" s="50"/>
      <c r="G28" s="50"/>
      <c r="H28" s="50"/>
      <c r="I28" s="50"/>
      <c r="J28" s="52"/>
      <c r="K28" s="50"/>
      <c r="L28" s="50"/>
      <c r="M28" s="50"/>
      <c r="N28" s="50"/>
    </row>
    <row r="29" spans="1:14" s="72" customFormat="1" ht="15" customHeight="1">
      <c r="A29" s="50"/>
      <c r="B29" s="50"/>
      <c r="C29" s="50"/>
      <c r="D29" s="50"/>
      <c r="E29" s="50"/>
      <c r="F29" s="50"/>
      <c r="G29" s="50"/>
      <c r="H29" s="50"/>
      <c r="I29" s="50"/>
      <c r="J29" s="52"/>
      <c r="K29" s="50"/>
      <c r="L29" s="50"/>
      <c r="M29" s="50"/>
      <c r="N29" s="50"/>
    </row>
    <row r="30" spans="1:14" s="72" customFormat="1" ht="15" customHeight="1">
      <c r="A30" s="50"/>
      <c r="B30" s="50"/>
      <c r="C30" s="50"/>
      <c r="D30" s="50"/>
      <c r="E30" s="50"/>
      <c r="F30" s="50"/>
      <c r="G30" s="50"/>
      <c r="H30" s="50"/>
      <c r="I30" s="50"/>
      <c r="J30" s="52"/>
      <c r="K30" s="50"/>
      <c r="L30" s="50"/>
      <c r="M30" s="50"/>
      <c r="N30" s="50"/>
    </row>
    <row r="31" spans="1:14" s="72" customFormat="1" ht="15" customHeight="1">
      <c r="A31" s="50"/>
      <c r="B31" s="50"/>
      <c r="C31" s="50"/>
      <c r="D31" s="50"/>
      <c r="E31" s="50"/>
      <c r="F31" s="50"/>
      <c r="G31" s="50"/>
      <c r="H31" s="50"/>
      <c r="I31" s="50"/>
      <c r="J31" s="52"/>
      <c r="K31" s="50"/>
      <c r="L31" s="50"/>
      <c r="M31" s="50"/>
      <c r="N31" s="50"/>
    </row>
  </sheetData>
  <autoFilter ref="A7:N10"/>
  <mergeCells count="6">
    <mergeCell ref="A1:N1"/>
    <mergeCell ref="C3:E3"/>
    <mergeCell ref="I3:N3"/>
    <mergeCell ref="C4:E4"/>
    <mergeCell ref="I4:L4"/>
    <mergeCell ref="M4:N4"/>
  </mergeCells>
  <printOptions horizontalCentered="1"/>
  <pageMargins left="0.19685039370078741" right="0.19685039370078741" top="0.15748031496062992" bottom="0.39370078740157483" header="0.51181102362204722" footer="0.19685039370078741"/>
  <pageSetup paperSize="9" scale="89" fitToHeight="0" orientation="landscape" r:id="rId1"/>
  <headerFooter alignWithMargins="0">
    <oddFooter>&amp;R&amp;"Arial,Normal"&amp;8&amp;A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:I42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36.5703125" style="83" customWidth="1"/>
    <col min="2" max="2" width="15.7109375" style="4" customWidth="1"/>
    <col min="3" max="3" width="12.7109375" style="12" customWidth="1"/>
    <col min="4" max="4" width="9.85546875" style="5" customWidth="1"/>
    <col min="5" max="5" width="15.7109375" style="11" customWidth="1"/>
    <col min="6" max="6" width="12.7109375" style="3" customWidth="1"/>
    <col min="7" max="7" width="11.7109375" style="8" customWidth="1"/>
    <col min="8" max="8" width="15.7109375" style="9" customWidth="1"/>
    <col min="9" max="9" width="20.28515625" style="10" customWidth="1"/>
    <col min="10" max="16384" width="11.42578125" style="2"/>
  </cols>
  <sheetData>
    <row r="1" spans="1:9" s="78" customFormat="1" ht="25.5" customHeight="1">
      <c r="A1" s="105" t="s">
        <v>19</v>
      </c>
      <c r="B1" s="77" t="s">
        <v>20</v>
      </c>
      <c r="C1" s="77" t="s">
        <v>21</v>
      </c>
      <c r="D1" s="77" t="s">
        <v>14</v>
      </c>
      <c r="E1" s="77" t="s">
        <v>22</v>
      </c>
      <c r="F1" s="77" t="s">
        <v>8</v>
      </c>
      <c r="G1" s="77" t="s">
        <v>26</v>
      </c>
      <c r="H1" s="77" t="s">
        <v>30</v>
      </c>
      <c r="I1" s="104" t="s">
        <v>60</v>
      </c>
    </row>
    <row r="2" spans="1:9">
      <c r="A2" s="82" t="s">
        <v>91</v>
      </c>
      <c r="B2" s="29">
        <v>41073</v>
      </c>
      <c r="C2" s="30" t="s">
        <v>93</v>
      </c>
      <c r="D2" s="31" t="s">
        <v>72</v>
      </c>
      <c r="E2" s="79">
        <v>31853.25</v>
      </c>
      <c r="F2" s="135">
        <v>41091</v>
      </c>
      <c r="G2" s="34">
        <v>1</v>
      </c>
      <c r="H2" s="136">
        <f>IF(G2&lt;&gt;"",E2/G2,)</f>
        <v>31853.25</v>
      </c>
      <c r="I2" s="35"/>
    </row>
    <row r="3" spans="1:9">
      <c r="A3" s="82" t="s">
        <v>92</v>
      </c>
      <c r="B3" s="29">
        <v>41061</v>
      </c>
      <c r="C3" s="30" t="s">
        <v>94</v>
      </c>
      <c r="D3" s="31" t="s">
        <v>95</v>
      </c>
      <c r="E3" s="79">
        <v>58272.6</v>
      </c>
      <c r="F3" s="135">
        <v>41091</v>
      </c>
      <c r="G3" s="34">
        <v>1.2659</v>
      </c>
      <c r="H3" s="136">
        <f t="shared" ref="H3:H4" si="0">IF(G3&lt;&gt;"",E3/G3,)</f>
        <v>46032.5460146931</v>
      </c>
      <c r="I3" s="35"/>
    </row>
    <row r="4" spans="1:9">
      <c r="A4" s="82" t="s">
        <v>92</v>
      </c>
      <c r="B4" s="29">
        <v>41086</v>
      </c>
      <c r="C4" s="30" t="s">
        <v>96</v>
      </c>
      <c r="D4" s="31" t="s">
        <v>95</v>
      </c>
      <c r="E4" s="79">
        <v>118318.2</v>
      </c>
      <c r="F4" s="135">
        <v>41091</v>
      </c>
      <c r="G4" s="34">
        <v>1.2659</v>
      </c>
      <c r="H4" s="136">
        <f t="shared" si="0"/>
        <v>93465.676593727781</v>
      </c>
      <c r="I4" s="35"/>
    </row>
    <row r="5" spans="1:9">
      <c r="B5" s="12"/>
      <c r="C5" s="5"/>
      <c r="D5" s="11"/>
      <c r="E5" s="3"/>
      <c r="F5" s="8"/>
      <c r="G5" s="9"/>
      <c r="H5" s="10"/>
      <c r="I5" s="2"/>
    </row>
    <row r="8" spans="1:9">
      <c r="A8" s="121"/>
      <c r="B8" s="17"/>
      <c r="C8" s="16"/>
      <c r="D8" s="16"/>
      <c r="E8" s="18"/>
      <c r="F8" s="47"/>
      <c r="G8" s="42" t="s">
        <v>32</v>
      </c>
      <c r="H8" s="116">
        <f>SUBTOTAL(9,H1:H5)</f>
        <v>171351.47260842088</v>
      </c>
      <c r="I8" s="8" t="s">
        <v>64</v>
      </c>
    </row>
    <row r="9" spans="1:9">
      <c r="B9" s="12"/>
      <c r="C9" s="5"/>
      <c r="D9" s="11"/>
      <c r="E9" s="3"/>
      <c r="F9" s="40"/>
      <c r="G9" s="38"/>
      <c r="H9" s="1"/>
      <c r="I9" s="8"/>
    </row>
    <row r="10" spans="1:9">
      <c r="B10" s="12"/>
      <c r="C10" s="5"/>
      <c r="D10" s="11"/>
      <c r="E10" s="26"/>
      <c r="F10" s="43"/>
      <c r="G10" s="44" t="s">
        <v>34</v>
      </c>
      <c r="H10" s="137">
        <f>SUMIF(H1:H5,"&gt;0",H1:H5)</f>
        <v>171351.47260842088</v>
      </c>
      <c r="I10" s="8" t="s">
        <v>63</v>
      </c>
    </row>
    <row r="11" spans="1:9">
      <c r="B11" s="12"/>
      <c r="C11" s="5"/>
      <c r="D11" s="11"/>
      <c r="E11" s="26"/>
      <c r="F11" s="41"/>
      <c r="G11" s="41"/>
      <c r="H11" s="1"/>
      <c r="I11" s="8"/>
    </row>
    <row r="12" spans="1:9">
      <c r="B12" s="12"/>
      <c r="C12" s="5"/>
      <c r="D12" s="11"/>
      <c r="E12" s="3"/>
      <c r="F12" s="43"/>
      <c r="G12" s="44" t="s">
        <v>33</v>
      </c>
      <c r="H12" s="117">
        <f>SUMIF(H1:H5,"&lt;0",H1:H5)</f>
        <v>0</v>
      </c>
      <c r="I12" s="8" t="s">
        <v>63</v>
      </c>
    </row>
    <row r="13" spans="1:9">
      <c r="G13" s="37"/>
      <c r="H13" s="38"/>
      <c r="I13" s="39"/>
    </row>
    <row r="42" spans="1:9" s="22" customFormat="1">
      <c r="A42" s="83"/>
      <c r="B42" s="4"/>
      <c r="C42" s="12"/>
      <c r="D42" s="5"/>
      <c r="E42" s="11"/>
      <c r="F42" s="3"/>
      <c r="G42" s="8"/>
      <c r="H42" s="9"/>
      <c r="I42" s="10"/>
    </row>
  </sheetData>
  <autoFilter ref="A1:I4"/>
  <conditionalFormatting sqref="A8">
    <cfRule type="cellIs" dxfId="13" priority="1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5" orientation="landscape" r:id="rId1"/>
  <headerFooter alignWithMargins="0">
    <oddFooter>&amp;R&amp;"Arial,Normal"&amp;8&amp;A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K42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7.140625" style="83" bestFit="1" customWidth="1"/>
    <col min="2" max="2" width="16.7109375" style="4" bestFit="1" customWidth="1"/>
    <col min="3" max="3" width="15.7109375" style="12" customWidth="1"/>
    <col min="4" max="4" width="24.5703125" style="5" bestFit="1" customWidth="1"/>
    <col min="5" max="5" width="9.7109375" style="11" customWidth="1"/>
    <col min="6" max="6" width="15.7109375" style="3" customWidth="1"/>
    <col min="7" max="7" width="11.7109375" style="8" customWidth="1"/>
    <col min="8" max="8" width="14.7109375" style="8" customWidth="1"/>
    <col min="9" max="9" width="10.7109375" style="9" customWidth="1"/>
    <col min="10" max="10" width="15.7109375" style="10" customWidth="1"/>
    <col min="11" max="11" width="15.7109375" style="2" customWidth="1"/>
    <col min="12" max="16384" width="11.42578125" style="2"/>
  </cols>
  <sheetData>
    <row r="1" spans="1:11" s="78" customFormat="1" ht="25.5">
      <c r="A1" s="105" t="s">
        <v>19</v>
      </c>
      <c r="B1" s="77" t="s">
        <v>23</v>
      </c>
      <c r="C1" s="77" t="s">
        <v>20</v>
      </c>
      <c r="D1" s="77" t="s">
        <v>21</v>
      </c>
      <c r="E1" s="77" t="s">
        <v>14</v>
      </c>
      <c r="F1" s="77" t="s">
        <v>22</v>
      </c>
      <c r="G1" s="77" t="s">
        <v>8</v>
      </c>
      <c r="H1" s="77" t="s">
        <v>45</v>
      </c>
      <c r="I1" s="77" t="s">
        <v>26</v>
      </c>
      <c r="J1" s="77" t="s">
        <v>30</v>
      </c>
      <c r="K1" s="104" t="s">
        <v>60</v>
      </c>
    </row>
    <row r="2" spans="1:11">
      <c r="A2" s="82" t="s">
        <v>124</v>
      </c>
      <c r="B2" s="32" t="s">
        <v>127</v>
      </c>
      <c r="C2" s="29">
        <v>41096</v>
      </c>
      <c r="D2" s="30">
        <v>201207264</v>
      </c>
      <c r="E2" s="31" t="s">
        <v>72</v>
      </c>
      <c r="F2" s="79">
        <v>500</v>
      </c>
      <c r="G2" s="135">
        <f>IF(C2&lt;&gt;"",C2,"")</f>
        <v>41096</v>
      </c>
      <c r="H2" s="107"/>
      <c r="I2" s="34">
        <v>1</v>
      </c>
      <c r="J2" s="136">
        <f>IF(I2&lt;&gt;"",F2/I2,)</f>
        <v>500</v>
      </c>
      <c r="K2" s="35"/>
    </row>
    <row r="3" spans="1:11">
      <c r="A3" s="82" t="s">
        <v>125</v>
      </c>
      <c r="B3" s="32" t="s">
        <v>128</v>
      </c>
      <c r="C3" s="29">
        <v>41096</v>
      </c>
      <c r="D3" s="30">
        <v>201207265</v>
      </c>
      <c r="E3" s="31" t="s">
        <v>72</v>
      </c>
      <c r="F3" s="79">
        <v>2100</v>
      </c>
      <c r="G3" s="135">
        <f>IF(C3&lt;&gt;"",C3,"")</f>
        <v>41096</v>
      </c>
      <c r="H3" s="107"/>
      <c r="I3" s="34">
        <v>1</v>
      </c>
      <c r="J3" s="136">
        <f>IF(I3&lt;&gt;"",F3/I3,)</f>
        <v>2100</v>
      </c>
      <c r="K3" s="35"/>
    </row>
    <row r="4" spans="1:11">
      <c r="A4" s="82" t="s">
        <v>126</v>
      </c>
      <c r="B4" s="32" t="s">
        <v>129</v>
      </c>
      <c r="C4" s="29">
        <v>41096</v>
      </c>
      <c r="D4" s="30">
        <v>201207267</v>
      </c>
      <c r="E4" s="31" t="s">
        <v>72</v>
      </c>
      <c r="F4" s="79">
        <v>750</v>
      </c>
      <c r="G4" s="135">
        <f t="shared" ref="G4" si="0">IF(C4&lt;&gt;"",C4,"")</f>
        <v>41096</v>
      </c>
      <c r="H4" s="107"/>
      <c r="I4" s="34">
        <v>1</v>
      </c>
      <c r="J4" s="136">
        <f t="shared" ref="J4" si="1">IF(I4&lt;&gt;"",F4/I4,)</f>
        <v>750</v>
      </c>
      <c r="K4" s="35"/>
    </row>
    <row r="8" spans="1:11">
      <c r="A8" s="121"/>
      <c r="B8" s="20"/>
      <c r="C8" s="17"/>
      <c r="D8" s="16"/>
      <c r="E8" s="16"/>
      <c r="F8" s="18"/>
      <c r="G8" s="22"/>
      <c r="H8" s="47"/>
      <c r="I8" s="42" t="s">
        <v>32</v>
      </c>
      <c r="J8" s="116">
        <f>SUBTOTAL(9,J1:J5)</f>
        <v>3350</v>
      </c>
      <c r="K8" s="8" t="s">
        <v>64</v>
      </c>
    </row>
    <row r="9" spans="1:11">
      <c r="H9" s="40"/>
      <c r="I9" s="38"/>
      <c r="J9" s="1"/>
      <c r="K9" s="8"/>
    </row>
    <row r="10" spans="1:11">
      <c r="B10" s="28"/>
      <c r="F10" s="26"/>
      <c r="H10" s="43"/>
      <c r="I10" s="44" t="s">
        <v>34</v>
      </c>
      <c r="J10" s="137">
        <f>SUMIF(J1:J5,"&gt;0",J1:J5)</f>
        <v>3350</v>
      </c>
      <c r="K10" s="8" t="s">
        <v>63</v>
      </c>
    </row>
    <row r="11" spans="1:11">
      <c r="B11" s="28"/>
      <c r="F11" s="26"/>
      <c r="H11" s="41"/>
      <c r="I11" s="41"/>
      <c r="J11" s="1"/>
      <c r="K11" s="8"/>
    </row>
    <row r="12" spans="1:11">
      <c r="H12" s="43"/>
      <c r="I12" s="44" t="s">
        <v>33</v>
      </c>
      <c r="J12" s="117">
        <f>SUMIF(J1:J5,"&lt;0",J1:J5)</f>
        <v>0</v>
      </c>
      <c r="K12" s="8" t="s">
        <v>63</v>
      </c>
    </row>
    <row r="13" spans="1:11">
      <c r="G13" s="37"/>
      <c r="H13" s="37"/>
      <c r="I13" s="38"/>
      <c r="J13" s="39"/>
    </row>
    <row r="42" spans="1:11" s="22" customFormat="1">
      <c r="A42" s="83"/>
      <c r="B42" s="4"/>
      <c r="C42" s="12"/>
      <c r="D42" s="5"/>
      <c r="E42" s="11"/>
      <c r="F42" s="3"/>
      <c r="G42" s="8"/>
      <c r="H42" s="8"/>
      <c r="I42" s="9"/>
      <c r="J42" s="10"/>
      <c r="K42" s="2"/>
    </row>
  </sheetData>
  <autoFilter ref="A1:K4"/>
  <conditionalFormatting sqref="A8">
    <cfRule type="cellIs" dxfId="12" priority="1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0" fitToHeight="0" orientation="landscape" r:id="rId1"/>
  <headerFooter alignWithMargins="0">
    <oddFooter>&amp;R&amp;"Arial,Normal"&amp;8&amp;A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I42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83" customWidth="1"/>
    <col min="2" max="2" width="15.7109375" style="4" customWidth="1"/>
    <col min="3" max="3" width="28.85546875" style="12" bestFit="1" customWidth="1"/>
    <col min="4" max="4" width="9.85546875" style="5" customWidth="1"/>
    <col min="5" max="5" width="15.7109375" style="133" customWidth="1"/>
    <col min="6" max="6" width="12.7109375" style="3" customWidth="1"/>
    <col min="7" max="7" width="11.7109375" style="8" customWidth="1"/>
    <col min="8" max="8" width="15.7109375" style="9" customWidth="1"/>
    <col min="9" max="9" width="18" style="10" customWidth="1"/>
    <col min="10" max="16384" width="11.42578125" style="2"/>
  </cols>
  <sheetData>
    <row r="1" spans="1:9" s="78" customFormat="1" ht="25.5">
      <c r="A1" s="105" t="s">
        <v>19</v>
      </c>
      <c r="B1" s="77" t="s">
        <v>20</v>
      </c>
      <c r="C1" s="77" t="s">
        <v>21</v>
      </c>
      <c r="D1" s="77" t="s">
        <v>14</v>
      </c>
      <c r="E1" s="131" t="s">
        <v>22</v>
      </c>
      <c r="F1" s="77" t="s">
        <v>8</v>
      </c>
      <c r="G1" s="77" t="s">
        <v>26</v>
      </c>
      <c r="H1" s="77" t="s">
        <v>30</v>
      </c>
      <c r="I1" s="104" t="s">
        <v>60</v>
      </c>
    </row>
    <row r="2" spans="1:9">
      <c r="A2" s="82" t="s">
        <v>130</v>
      </c>
      <c r="B2" s="29">
        <v>41092</v>
      </c>
      <c r="C2" s="30" t="s">
        <v>132</v>
      </c>
      <c r="D2" s="31" t="s">
        <v>72</v>
      </c>
      <c r="E2" s="81">
        <v>93724.479999999996</v>
      </c>
      <c r="F2" s="108">
        <f>IF(B2&lt;&gt;"",B2,"")</f>
        <v>41092</v>
      </c>
      <c r="G2" s="34">
        <v>1</v>
      </c>
      <c r="H2" s="109">
        <f>IF(G2&lt;&gt;"",E2/G2,)</f>
        <v>93724.479999999996</v>
      </c>
      <c r="I2" s="35"/>
    </row>
    <row r="3" spans="1:9">
      <c r="A3" s="82" t="s">
        <v>131</v>
      </c>
      <c r="B3" s="29">
        <v>41106</v>
      </c>
      <c r="C3" s="30" t="s">
        <v>133</v>
      </c>
      <c r="D3" s="31" t="s">
        <v>72</v>
      </c>
      <c r="E3" s="81">
        <v>113995.1</v>
      </c>
      <c r="F3" s="108">
        <f>IF(B3&lt;&gt;"",B3,"")</f>
        <v>41106</v>
      </c>
      <c r="G3" s="34">
        <v>1</v>
      </c>
      <c r="H3" s="109">
        <f>IF(G3&lt;&gt;"",E3/G3,)</f>
        <v>113995.1</v>
      </c>
      <c r="I3" s="35"/>
    </row>
    <row r="4" spans="1:9">
      <c r="A4" s="82" t="s">
        <v>135</v>
      </c>
      <c r="B4" s="29">
        <v>41108</v>
      </c>
      <c r="C4" s="30" t="s">
        <v>134</v>
      </c>
      <c r="D4" s="31" t="s">
        <v>72</v>
      </c>
      <c r="E4" s="81">
        <v>95000000</v>
      </c>
      <c r="F4" s="108">
        <f t="shared" ref="F4" si="0">IF(B4&lt;&gt;"",B4,"")</f>
        <v>41108</v>
      </c>
      <c r="G4" s="34">
        <v>1</v>
      </c>
      <c r="H4" s="109">
        <f t="shared" ref="H4" si="1">IF(G4&lt;&gt;"",E4/G4,)</f>
        <v>95000000</v>
      </c>
      <c r="I4" s="35"/>
    </row>
    <row r="5" spans="1:9">
      <c r="B5" s="12"/>
      <c r="C5" s="5"/>
      <c r="D5" s="11"/>
      <c r="F5" s="8"/>
      <c r="G5" s="9"/>
      <c r="H5" s="10"/>
      <c r="I5" s="2"/>
    </row>
    <row r="8" spans="1:9">
      <c r="A8" s="121"/>
      <c r="B8" s="17"/>
      <c r="C8" s="16"/>
      <c r="D8" s="16"/>
      <c r="E8" s="132"/>
      <c r="F8" s="47"/>
      <c r="G8" s="42" t="s">
        <v>32</v>
      </c>
      <c r="H8" s="116">
        <f>SUBTOTAL(9,H1:H5)</f>
        <v>95207719.579999998</v>
      </c>
      <c r="I8" s="8" t="s">
        <v>64</v>
      </c>
    </row>
    <row r="9" spans="1:9">
      <c r="B9" s="12"/>
      <c r="C9" s="5"/>
      <c r="D9" s="11"/>
      <c r="F9" s="40"/>
      <c r="G9" s="38"/>
      <c r="H9" s="1"/>
      <c r="I9" s="8"/>
    </row>
    <row r="10" spans="1:9">
      <c r="B10" s="12"/>
      <c r="C10" s="5"/>
      <c r="D10" s="11"/>
      <c r="E10" s="134"/>
      <c r="F10" s="43"/>
      <c r="G10" s="44" t="s">
        <v>34</v>
      </c>
      <c r="H10" s="118">
        <f>SUMIF(H1:H5,"&gt;0",H1:H5)</f>
        <v>95207719.579999998</v>
      </c>
      <c r="I10" s="8" t="s">
        <v>63</v>
      </c>
    </row>
    <row r="11" spans="1:9">
      <c r="B11" s="12"/>
      <c r="C11" s="5"/>
      <c r="D11" s="11"/>
      <c r="E11" s="134"/>
      <c r="F11" s="41"/>
      <c r="G11" s="41"/>
      <c r="H11" s="1"/>
      <c r="I11" s="8"/>
    </row>
    <row r="12" spans="1:9">
      <c r="B12" s="12"/>
      <c r="C12" s="5"/>
      <c r="D12" s="11"/>
      <c r="F12" s="43"/>
      <c r="G12" s="44" t="s">
        <v>33</v>
      </c>
      <c r="H12" s="119">
        <f>SUMIF(H1:H5,"&lt;0",H1:H5)</f>
        <v>0</v>
      </c>
      <c r="I12" s="8" t="s">
        <v>63</v>
      </c>
    </row>
    <row r="13" spans="1:9">
      <c r="G13" s="37"/>
      <c r="H13" s="38"/>
      <c r="I13" s="39"/>
    </row>
    <row r="42" spans="1:9" s="22" customFormat="1">
      <c r="A42" s="83"/>
      <c r="B42" s="4"/>
      <c r="C42" s="12"/>
      <c r="D42" s="5"/>
      <c r="E42" s="133"/>
      <c r="F42" s="3"/>
      <c r="G42" s="8"/>
      <c r="H42" s="9"/>
      <c r="I42" s="10"/>
    </row>
  </sheetData>
  <autoFilter ref="A1:I4"/>
  <conditionalFormatting sqref="A8">
    <cfRule type="cellIs" dxfId="11" priority="1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5" orientation="landscape" r:id="rId1"/>
  <headerFooter alignWithMargins="0">
    <oddFooter>&amp;R&amp;"Arial,Normal"&amp;8&amp;A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P38"/>
  <sheetViews>
    <sheetView showZeros="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83" customWidth="1"/>
    <col min="2" max="2" width="15.7109375" style="12" customWidth="1"/>
    <col min="3" max="3" width="12.7109375" style="5" customWidth="1"/>
    <col min="4" max="4" width="9.7109375" style="11" customWidth="1"/>
    <col min="5" max="5" width="15.7109375" style="123" customWidth="1"/>
    <col min="6" max="6" width="12.7109375" style="4" customWidth="1"/>
    <col min="7" max="9" width="15.7109375" style="6" customWidth="1"/>
    <col min="10" max="10" width="12.85546875" style="6" customWidth="1"/>
    <col min="11" max="11" width="15.7109375" style="7" customWidth="1"/>
    <col min="12" max="12" width="11.7109375" style="8" customWidth="1"/>
    <col min="13" max="13" width="10.7109375" style="9" customWidth="1"/>
    <col min="14" max="14" width="15.7109375" style="10" customWidth="1"/>
    <col min="15" max="15" width="15.7109375" style="2" customWidth="1"/>
    <col min="16" max="16" width="25.7109375" style="2" customWidth="1"/>
    <col min="17" max="16384" width="11.42578125" style="2"/>
  </cols>
  <sheetData>
    <row r="1" spans="1:16" s="78" customFormat="1" ht="25.5">
      <c r="A1" s="105" t="s">
        <v>19</v>
      </c>
      <c r="B1" s="77" t="s">
        <v>20</v>
      </c>
      <c r="C1" s="77" t="s">
        <v>21</v>
      </c>
      <c r="D1" s="77" t="s">
        <v>14</v>
      </c>
      <c r="E1" s="105" t="s">
        <v>22</v>
      </c>
      <c r="F1" s="77" t="s">
        <v>17</v>
      </c>
      <c r="G1" s="77" t="s">
        <v>24</v>
      </c>
      <c r="H1" s="77" t="s">
        <v>25</v>
      </c>
      <c r="I1" s="77" t="s">
        <v>46</v>
      </c>
      <c r="J1" s="77" t="s">
        <v>47</v>
      </c>
      <c r="K1" s="77" t="s">
        <v>48</v>
      </c>
      <c r="L1" s="77" t="s">
        <v>8</v>
      </c>
      <c r="M1" s="77" t="s">
        <v>26</v>
      </c>
      <c r="N1" s="77" t="s">
        <v>30</v>
      </c>
      <c r="O1" s="77" t="s">
        <v>31</v>
      </c>
      <c r="P1" s="104" t="s">
        <v>60</v>
      </c>
    </row>
    <row r="2" spans="1:16">
      <c r="A2" s="82" t="s">
        <v>97</v>
      </c>
      <c r="B2" s="29">
        <v>41107</v>
      </c>
      <c r="C2" s="30" t="s">
        <v>99</v>
      </c>
      <c r="D2" s="31" t="s">
        <v>138</v>
      </c>
      <c r="E2" s="81">
        <v>6276</v>
      </c>
      <c r="F2" s="32">
        <v>7.0000000000000007E-2</v>
      </c>
      <c r="G2" s="110">
        <f t="shared" ref="G2:G4" si="0">F2*E2</f>
        <v>439.32000000000005</v>
      </c>
      <c r="H2" s="110">
        <f t="shared" ref="H2:H4" si="1">+G2+E2</f>
        <v>6715.32</v>
      </c>
      <c r="I2" s="110">
        <f t="shared" ref="I2:I4" si="2">H2</f>
        <v>6715.32</v>
      </c>
      <c r="J2" s="111" t="str">
        <f t="shared" ref="J2:J4" si="3">D2</f>
        <v>DKK</v>
      </c>
      <c r="K2" s="29">
        <v>41107</v>
      </c>
      <c r="L2" s="108">
        <f t="shared" ref="L2:L4" si="4">IF(K2&lt;&gt;"",K2,"")</f>
        <v>41107</v>
      </c>
      <c r="M2" s="122">
        <v>7.4333999999999998</v>
      </c>
      <c r="N2" s="110">
        <f t="shared" ref="N2:N4" si="5">IF(M2&lt;&gt;"",E2/M2,)</f>
        <v>844.29736056178876</v>
      </c>
      <c r="O2" s="110">
        <f t="shared" ref="O2:O4" si="6">N2*F2</f>
        <v>59.100815239325222</v>
      </c>
      <c r="P2" s="35"/>
    </row>
    <row r="3" spans="1:16">
      <c r="A3" s="82" t="s">
        <v>98</v>
      </c>
      <c r="B3" s="29">
        <v>41099</v>
      </c>
      <c r="C3" s="30">
        <v>480089446</v>
      </c>
      <c r="D3" s="31" t="s">
        <v>136</v>
      </c>
      <c r="E3" s="81">
        <v>3645</v>
      </c>
      <c r="F3" s="32">
        <v>0.19600000000000001</v>
      </c>
      <c r="G3" s="110">
        <f t="shared" si="0"/>
        <v>714.42000000000007</v>
      </c>
      <c r="H3" s="110">
        <f t="shared" si="1"/>
        <v>4359.42</v>
      </c>
      <c r="I3" s="110">
        <f t="shared" si="2"/>
        <v>4359.42</v>
      </c>
      <c r="J3" s="111" t="str">
        <f t="shared" si="3"/>
        <v>SEK</v>
      </c>
      <c r="K3" s="29">
        <v>41099</v>
      </c>
      <c r="L3" s="108">
        <f t="shared" si="4"/>
        <v>41099</v>
      </c>
      <c r="M3" s="122">
        <v>8.8434000000000008</v>
      </c>
      <c r="N3" s="110">
        <f t="shared" si="5"/>
        <v>412.17178913087724</v>
      </c>
      <c r="O3" s="110">
        <f t="shared" si="6"/>
        <v>80.78567066965195</v>
      </c>
      <c r="P3" s="35"/>
    </row>
    <row r="4" spans="1:16">
      <c r="A4" s="82" t="s">
        <v>98</v>
      </c>
      <c r="B4" s="29">
        <v>41075</v>
      </c>
      <c r="C4" s="30" t="s">
        <v>139</v>
      </c>
      <c r="D4" s="31" t="s">
        <v>137</v>
      </c>
      <c r="E4" s="81">
        <v>-2412</v>
      </c>
      <c r="F4" s="32">
        <v>0.19600000000000001</v>
      </c>
      <c r="G4" s="110">
        <f t="shared" si="0"/>
        <v>-472.75200000000001</v>
      </c>
      <c r="H4" s="110">
        <f t="shared" si="1"/>
        <v>-2884.752</v>
      </c>
      <c r="I4" s="110">
        <f t="shared" si="2"/>
        <v>-2884.752</v>
      </c>
      <c r="J4" s="111" t="str">
        <f t="shared" si="3"/>
        <v>CHF</v>
      </c>
      <c r="K4" s="29">
        <v>41121</v>
      </c>
      <c r="L4" s="108">
        <f t="shared" si="4"/>
        <v>41121</v>
      </c>
      <c r="M4" s="122" t="str">
        <f t="shared" ref="M4" si="7">IF(D4="euro",1,"")</f>
        <v/>
      </c>
      <c r="N4" s="110">
        <f t="shared" si="5"/>
        <v>0</v>
      </c>
      <c r="O4" s="110">
        <f t="shared" si="6"/>
        <v>0</v>
      </c>
      <c r="P4" s="35"/>
    </row>
    <row r="8" spans="1:16">
      <c r="A8" s="121"/>
      <c r="B8" s="17"/>
      <c r="C8" s="16"/>
      <c r="D8" s="16"/>
      <c r="E8" s="18"/>
      <c r="F8" s="19"/>
      <c r="G8" s="18"/>
      <c r="H8" s="18"/>
      <c r="I8" s="18"/>
      <c r="J8" s="21"/>
      <c r="K8" s="22"/>
      <c r="L8" s="47"/>
      <c r="M8" s="42" t="s">
        <v>32</v>
      </c>
      <c r="N8" s="116">
        <f>SUBTOTAL(9,N1:N5)</f>
        <v>1256.469149692666</v>
      </c>
      <c r="O8" s="116">
        <f>SUBTOTAL(9,O1:O5)</f>
        <v>139.88648590897716</v>
      </c>
      <c r="P8" s="8" t="s">
        <v>64</v>
      </c>
    </row>
    <row r="9" spans="1:16">
      <c r="G9" s="14"/>
      <c r="I9" s="24"/>
      <c r="K9" s="36"/>
      <c r="L9" s="40"/>
      <c r="M9" s="38"/>
      <c r="N9" s="45"/>
      <c r="O9" s="45"/>
      <c r="P9" s="8"/>
    </row>
    <row r="10" spans="1:16">
      <c r="E10" s="124"/>
      <c r="F10" s="27"/>
      <c r="G10" s="14"/>
      <c r="I10" s="24"/>
      <c r="K10" s="2"/>
      <c r="L10" s="43"/>
      <c r="M10" s="44" t="s">
        <v>34</v>
      </c>
      <c r="N10" s="117">
        <f>SUMIF(N1:N5,"&gt;0",N1:N5)</f>
        <v>1256.469149692666</v>
      </c>
      <c r="O10" s="117">
        <f>SUMIF(O1:O5,"&gt;0",O1:O5)</f>
        <v>139.88648590897716</v>
      </c>
      <c r="P10" s="8" t="s">
        <v>63</v>
      </c>
    </row>
    <row r="11" spans="1:16">
      <c r="E11" s="124"/>
      <c r="F11" s="27"/>
      <c r="G11" s="15"/>
      <c r="I11" s="24"/>
      <c r="K11" s="41"/>
      <c r="L11" s="41"/>
      <c r="M11" s="41"/>
      <c r="N11" s="46"/>
      <c r="O11" s="46"/>
      <c r="P11" s="8"/>
    </row>
    <row r="12" spans="1:16">
      <c r="G12" s="14"/>
      <c r="I12" s="24"/>
      <c r="K12" s="2"/>
      <c r="L12" s="43"/>
      <c r="M12" s="44" t="s">
        <v>33</v>
      </c>
      <c r="N12" s="117">
        <f>SUMIF(N1:N5,"&lt;0",N1:N5)</f>
        <v>0</v>
      </c>
      <c r="O12" s="117">
        <f>SUMIF(O1:O5,"&lt;0",O1:O5)</f>
        <v>0</v>
      </c>
      <c r="P12" s="8" t="s">
        <v>63</v>
      </c>
    </row>
    <row r="13" spans="1:16">
      <c r="K13" s="36"/>
      <c r="L13" s="37"/>
      <c r="M13" s="38"/>
      <c r="N13" s="39"/>
      <c r="O13" s="25"/>
    </row>
    <row r="38" spans="1:16" s="22" customFormat="1">
      <c r="A38" s="83"/>
      <c r="B38" s="12"/>
      <c r="C38" s="5"/>
      <c r="D38" s="11"/>
      <c r="E38" s="123"/>
      <c r="F38" s="4"/>
      <c r="G38" s="6"/>
      <c r="H38" s="6"/>
      <c r="I38" s="6"/>
      <c r="J38" s="6"/>
      <c r="K38" s="7"/>
      <c r="L38" s="8"/>
      <c r="M38" s="9"/>
      <c r="N38" s="10"/>
      <c r="O38" s="2"/>
      <c r="P38" s="2"/>
    </row>
  </sheetData>
  <autoFilter ref="A1:P4"/>
  <conditionalFormatting sqref="A8">
    <cfRule type="cellIs" dxfId="10" priority="2" stopIfTrue="1" operator="equal">
      <formula>"ERREUR DISPATCH"</formula>
    </cfRule>
  </conditionalFormatting>
  <conditionalFormatting sqref="F8">
    <cfRule type="cellIs" dxfId="9" priority="1" stopIfTrue="1" operator="equal">
      <formula>"Taux Erroné"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59" orientation="landscape" r:id="rId1"/>
  <headerFooter alignWithMargins="0">
    <oddFooter>&amp;R&amp;"Arial,Normal"&amp;8&amp;A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42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25.5703125" style="83" customWidth="1"/>
    <col min="2" max="2" width="15.7109375" style="12" customWidth="1"/>
    <col min="3" max="3" width="12.7109375" style="5" customWidth="1"/>
    <col min="4" max="4" width="9.7109375" style="11" customWidth="1"/>
    <col min="5" max="5" width="15.7109375" style="133" customWidth="1"/>
    <col min="6" max="6" width="12.7109375" style="4" customWidth="1"/>
    <col min="7" max="7" width="11.7109375" style="8" customWidth="1"/>
    <col min="8" max="8" width="10.7109375" style="9" customWidth="1"/>
    <col min="9" max="9" width="15.7109375" style="10" customWidth="1"/>
    <col min="10" max="10" width="15.7109375" style="2" customWidth="1"/>
    <col min="11" max="11" width="25.7109375" style="2" customWidth="1"/>
    <col min="12" max="16384" width="11.42578125" style="2"/>
  </cols>
  <sheetData>
    <row r="1" spans="1:11" s="78" customFormat="1" ht="25.5">
      <c r="A1" s="105" t="s">
        <v>19</v>
      </c>
      <c r="B1" s="77" t="s">
        <v>20</v>
      </c>
      <c r="C1" s="77" t="s">
        <v>21</v>
      </c>
      <c r="D1" s="77" t="s">
        <v>14</v>
      </c>
      <c r="E1" s="131" t="s">
        <v>22</v>
      </c>
      <c r="F1" s="77" t="s">
        <v>17</v>
      </c>
      <c r="G1" s="77" t="s">
        <v>8</v>
      </c>
      <c r="H1" s="105" t="s">
        <v>26</v>
      </c>
      <c r="I1" s="77" t="s">
        <v>30</v>
      </c>
      <c r="J1" s="77" t="s">
        <v>31</v>
      </c>
      <c r="K1" s="104" t="s">
        <v>60</v>
      </c>
    </row>
    <row r="2" spans="1:11">
      <c r="A2" s="82" t="s">
        <v>100</v>
      </c>
      <c r="B2" s="29">
        <v>41099</v>
      </c>
      <c r="C2" s="30" t="s">
        <v>101</v>
      </c>
      <c r="D2" s="31" t="s">
        <v>72</v>
      </c>
      <c r="E2" s="81">
        <v>50435.92</v>
      </c>
      <c r="F2" s="32">
        <v>0.19600000000000001</v>
      </c>
      <c r="G2" s="108">
        <f>IF(B2&lt;&gt;"",B2,"")</f>
        <v>41099</v>
      </c>
      <c r="H2" s="122">
        <f t="shared" ref="H2:H4" si="0">IF(D2="euro",1,"")</f>
        <v>1</v>
      </c>
      <c r="I2" s="110">
        <f>IF(H2&lt;&gt;"",E2/H2,)</f>
        <v>50435.92</v>
      </c>
      <c r="J2" s="110">
        <f>I2*F2</f>
        <v>9885.4403199999997</v>
      </c>
      <c r="K2" s="35"/>
    </row>
    <row r="3" spans="1:11">
      <c r="A3" s="82" t="s">
        <v>100</v>
      </c>
      <c r="B3" s="29">
        <v>41099</v>
      </c>
      <c r="C3" s="30" t="s">
        <v>102</v>
      </c>
      <c r="D3" s="31" t="s">
        <v>72</v>
      </c>
      <c r="E3" s="81">
        <v>49344.959999999999</v>
      </c>
      <c r="F3" s="32">
        <v>0.19600000000000001</v>
      </c>
      <c r="G3" s="108">
        <f t="shared" ref="G3:G4" si="1">IF(B3&lt;&gt;"",B3,"")</f>
        <v>41099</v>
      </c>
      <c r="H3" s="122">
        <f t="shared" si="0"/>
        <v>1</v>
      </c>
      <c r="I3" s="110">
        <f>IF(H3&lt;&gt;"",E3/H3,)</f>
        <v>49344.959999999999</v>
      </c>
      <c r="J3" s="110">
        <f>I3*F3</f>
        <v>9671.6121600000006</v>
      </c>
      <c r="K3" s="35"/>
    </row>
    <row r="4" spans="1:11">
      <c r="A4" s="82" t="s">
        <v>100</v>
      </c>
      <c r="B4" s="29">
        <v>41107</v>
      </c>
      <c r="C4" s="30" t="s">
        <v>103</v>
      </c>
      <c r="D4" s="31" t="s">
        <v>72</v>
      </c>
      <c r="E4" s="81">
        <v>44360</v>
      </c>
      <c r="F4" s="32">
        <v>0.19600000000000001</v>
      </c>
      <c r="G4" s="108">
        <f t="shared" si="1"/>
        <v>41107</v>
      </c>
      <c r="H4" s="122">
        <f t="shared" si="0"/>
        <v>1</v>
      </c>
      <c r="I4" s="110">
        <f t="shared" ref="I4" si="2">IF(H4&lt;&gt;"",E4/H4,)</f>
        <v>44360</v>
      </c>
      <c r="J4" s="110">
        <f t="shared" ref="J4" si="3">I4*F4</f>
        <v>8694.56</v>
      </c>
      <c r="K4" s="35"/>
    </row>
    <row r="8" spans="1:11">
      <c r="A8" s="121"/>
      <c r="B8" s="17"/>
      <c r="C8" s="16"/>
      <c r="D8" s="16"/>
      <c r="E8" s="132"/>
      <c r="F8" s="19"/>
      <c r="G8" s="47"/>
      <c r="H8" s="42" t="s">
        <v>32</v>
      </c>
      <c r="I8" s="116">
        <f>SUBTOTAL(9,I1:I5)</f>
        <v>144140.88</v>
      </c>
      <c r="J8" s="116">
        <f>SUBTOTAL(9,J1:J5)</f>
        <v>28251.612479999996</v>
      </c>
      <c r="K8" s="8" t="s">
        <v>64</v>
      </c>
    </row>
    <row r="9" spans="1:11">
      <c r="G9" s="40"/>
      <c r="H9" s="38"/>
      <c r="I9" s="45"/>
      <c r="J9" s="45"/>
      <c r="K9" s="8"/>
    </row>
    <row r="10" spans="1:11">
      <c r="E10" s="134"/>
      <c r="F10" s="27"/>
      <c r="G10" s="43"/>
      <c r="H10" s="44" t="s">
        <v>34</v>
      </c>
      <c r="I10" s="117">
        <f>SUMIF(I1:I5,"&gt;0",I1:I5)</f>
        <v>144140.88</v>
      </c>
      <c r="J10" s="117">
        <f>SUMIF(J1:J5,"&gt;0",J1:J5)</f>
        <v>28251.612479999996</v>
      </c>
      <c r="K10" s="8" t="s">
        <v>63</v>
      </c>
    </row>
    <row r="11" spans="1:11">
      <c r="E11" s="134"/>
      <c r="F11" s="27"/>
      <c r="G11" s="41"/>
      <c r="H11" s="41"/>
      <c r="I11" s="46"/>
      <c r="J11" s="46"/>
      <c r="K11" s="8"/>
    </row>
    <row r="12" spans="1:11">
      <c r="G12" s="43"/>
      <c r="H12" s="44" t="s">
        <v>33</v>
      </c>
      <c r="I12" s="117">
        <f>SUMIF(I1:I5,"&lt;0",I1:I5)</f>
        <v>0</v>
      </c>
      <c r="J12" s="117">
        <f>SUMIF(J1:J5,"&lt;0",J1:J5)</f>
        <v>0</v>
      </c>
      <c r="K12" s="8" t="s">
        <v>63</v>
      </c>
    </row>
    <row r="42" spans="1:11" s="22" customFormat="1">
      <c r="A42" s="83"/>
      <c r="B42" s="12"/>
      <c r="C42" s="5"/>
      <c r="D42" s="11"/>
      <c r="E42" s="133"/>
      <c r="F42" s="4"/>
      <c r="G42" s="8"/>
      <c r="H42" s="9"/>
      <c r="I42" s="10"/>
      <c r="J42" s="2"/>
      <c r="K42" s="2"/>
    </row>
  </sheetData>
  <autoFilter ref="A1:K4"/>
  <conditionalFormatting sqref="A8">
    <cfRule type="cellIs" dxfId="8" priority="2" stopIfTrue="1" operator="equal">
      <formula>"ERREUR DISPATCH"</formula>
    </cfRule>
  </conditionalFormatting>
  <conditionalFormatting sqref="F8">
    <cfRule type="cellIs" dxfId="7" priority="1" stopIfTrue="1" operator="equal">
      <formula>"Taux Erroné"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85" fitToHeight="0" orientation="landscape" r:id="rId1"/>
  <headerFooter alignWithMargins="0">
    <oddFooter>&amp;R&amp;"Arial,Normal"&amp;8&amp;A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15</vt:i4>
      </vt:variant>
    </vt:vector>
  </HeadingPairs>
  <TitlesOfParts>
    <vt:vector size="28" baseType="lpstr">
      <vt:lpstr>V01-TVA</vt:lpstr>
      <vt:lpstr>V03-283-I</vt:lpstr>
      <vt:lpstr>V05-LIC</vt:lpstr>
      <vt:lpstr>DEB Exped</vt:lpstr>
      <vt:lpstr>V07-EX</vt:lpstr>
      <vt:lpstr>V09-DES</vt:lpstr>
      <vt:lpstr>V11-INT</vt:lpstr>
      <vt:lpstr>A02-TVA</vt:lpstr>
      <vt:lpstr>A04-283-I</vt:lpstr>
      <vt:lpstr>A06-AIB</vt:lpstr>
      <vt:lpstr>DEB Intro</vt:lpstr>
      <vt:lpstr>A08-IM</vt:lpstr>
      <vt:lpstr>A10-CAF</vt:lpstr>
      <vt:lpstr>'A02-TVA'!Print_Area</vt:lpstr>
      <vt:lpstr>'A04-283-I'!Print_Area</vt:lpstr>
      <vt:lpstr>'A06-AIB'!Print_Area</vt:lpstr>
      <vt:lpstr>'A08-IM'!Print_Area</vt:lpstr>
      <vt:lpstr>'A10-CAF'!Print_Area</vt:lpstr>
      <vt:lpstr>'DEB Exped'!Print_Area</vt:lpstr>
      <vt:lpstr>'DEB Intro'!Print_Area</vt:lpstr>
      <vt:lpstr>'V01-TVA'!Print_Area</vt:lpstr>
      <vt:lpstr>'V03-283-I'!Print_Area</vt:lpstr>
      <vt:lpstr>'V05-LIC'!Print_Area</vt:lpstr>
      <vt:lpstr>'V07-EX'!Print_Area</vt:lpstr>
      <vt:lpstr>'V09-DES'!Print_Area</vt:lpstr>
      <vt:lpstr>'V11-INT'!Print_Area</vt:lpstr>
      <vt:lpstr>'DEB Exped'!Print_Titles</vt:lpstr>
      <vt:lpstr>'DEB Intro'!Print_Titles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</dc:creator>
  <cp:lastModifiedBy>defan</cp:lastModifiedBy>
  <cp:lastPrinted>2012-07-08T00:24:52Z</cp:lastPrinted>
  <dcterms:created xsi:type="dcterms:W3CDTF">1999-02-04T11:07:35Z</dcterms:created>
  <dcterms:modified xsi:type="dcterms:W3CDTF">2012-09-13T09:53:46Z</dcterms:modified>
</cp:coreProperties>
</file>