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009"/>
  <workbookPr autoCompressPictures="0"/>
  <mc:AlternateContent>
    <mc:Choice Requires="x15">
      <x15ac:absPath xmlns:x15ac="http://schemas.microsoft.com/office/spreadsheetml/2010/11/ac" url="/Volumes/src/hg/psp/src/main/resources/"/>
    </mc:Choice>
  </mc:AlternateContent>
  <bookViews>
    <workbookView xWindow="80" yWindow="460" windowWidth="28720" windowHeight="17540" tabRatio="741"/>
  </bookViews>
  <sheets>
    <sheet name="明细" sheetId="4" r:id="rId1"/>
    <sheet name="设计邮设明细" sheetId="20" state="hidden" r:id="rId2"/>
    <sheet name="监理公诚明细" sheetId="25" state="hidden" r:id="rId3"/>
    <sheet name="浦东施工表" sheetId="46" state="hidden" r:id="rId4"/>
  </sheets>
  <definedNames>
    <definedName name="_xlnm._FilterDatabase" localSheetId="0" hidden="1">明细!$A$1:$BR$4</definedName>
    <definedName name="a4444444444444444">#REF!</definedName>
    <definedName name="b">#N/A</definedName>
    <definedName name="Prov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5" i="46" l="1"/>
  <c r="V25" i="46"/>
  <c r="T25" i="46"/>
  <c r="Q25" i="46"/>
  <c r="K25" i="46"/>
  <c r="I25" i="46"/>
  <c r="G25" i="46"/>
  <c r="E25" i="46"/>
  <c r="X24" i="46"/>
  <c r="V24" i="46"/>
  <c r="T24" i="46"/>
  <c r="Q24" i="46"/>
  <c r="K24" i="46"/>
  <c r="I24" i="46"/>
  <c r="G24" i="46"/>
  <c r="E24" i="46"/>
  <c r="X23" i="46"/>
  <c r="V23" i="46"/>
  <c r="T23" i="46"/>
  <c r="Q23" i="46"/>
  <c r="K23" i="46"/>
  <c r="I23" i="46"/>
  <c r="G23" i="46"/>
  <c r="E23" i="46"/>
  <c r="X22" i="46"/>
  <c r="V22" i="46"/>
  <c r="T22" i="46"/>
  <c r="Q22" i="46"/>
  <c r="K22" i="46"/>
  <c r="I22" i="46"/>
  <c r="G22" i="46"/>
  <c r="E22" i="46"/>
  <c r="X21" i="46"/>
  <c r="V21" i="46"/>
  <c r="T21" i="46"/>
  <c r="Q21" i="46"/>
  <c r="K21" i="46"/>
  <c r="I21" i="46"/>
  <c r="G21" i="46"/>
  <c r="E21" i="46"/>
  <c r="X20" i="46"/>
  <c r="V20" i="46"/>
  <c r="T20" i="46"/>
  <c r="Q20" i="46"/>
  <c r="K20" i="46"/>
  <c r="I20" i="46"/>
  <c r="G20" i="46"/>
  <c r="E20" i="46"/>
  <c r="X17" i="46"/>
  <c r="V17" i="46"/>
  <c r="T17" i="46"/>
  <c r="Q17" i="46"/>
  <c r="K17" i="46"/>
  <c r="I17" i="46"/>
  <c r="G17" i="46"/>
  <c r="E17" i="46"/>
  <c r="X16" i="46"/>
  <c r="V16" i="46"/>
  <c r="T16" i="46"/>
  <c r="Q16" i="46"/>
  <c r="K16" i="46"/>
  <c r="I16" i="46"/>
  <c r="G16" i="46"/>
  <c r="E16" i="46"/>
  <c r="X15" i="46"/>
  <c r="V15" i="46"/>
  <c r="T15" i="46"/>
  <c r="Q15" i="46"/>
  <c r="K15" i="46"/>
  <c r="I15" i="46"/>
  <c r="G15" i="46"/>
  <c r="E15" i="46"/>
  <c r="X14" i="46"/>
  <c r="V14" i="46"/>
  <c r="T14" i="46"/>
  <c r="Q14" i="46"/>
  <c r="K14" i="46"/>
  <c r="I14" i="46"/>
  <c r="G14" i="46"/>
  <c r="E14" i="46"/>
  <c r="X13" i="46"/>
  <c r="V13" i="46"/>
  <c r="T13" i="46"/>
  <c r="Q13" i="46"/>
  <c r="K13" i="46"/>
  <c r="I13" i="46"/>
  <c r="G13" i="46"/>
  <c r="E13" i="46"/>
  <c r="X12" i="46"/>
  <c r="V12" i="46"/>
  <c r="T12" i="46"/>
  <c r="Q12" i="46"/>
  <c r="K12" i="46"/>
  <c r="I12" i="46"/>
  <c r="G12" i="46"/>
  <c r="E12" i="46"/>
  <c r="W25" i="46"/>
  <c r="U25" i="46"/>
  <c r="P25" i="46"/>
  <c r="J25" i="46"/>
  <c r="H25" i="46"/>
  <c r="F25" i="46"/>
  <c r="D25" i="46"/>
  <c r="W24" i="46"/>
  <c r="U24" i="46"/>
  <c r="P24" i="46"/>
  <c r="J24" i="46"/>
  <c r="H24" i="46"/>
  <c r="F24" i="46"/>
  <c r="D24" i="46"/>
  <c r="W23" i="46"/>
  <c r="U23" i="46"/>
  <c r="P23" i="46"/>
  <c r="J23" i="46"/>
  <c r="H23" i="46"/>
  <c r="F23" i="46"/>
  <c r="D23" i="46"/>
  <c r="W22" i="46"/>
  <c r="U22" i="46"/>
  <c r="P22" i="46"/>
  <c r="J22" i="46"/>
  <c r="H22" i="46"/>
  <c r="F22" i="46"/>
  <c r="D22" i="46"/>
  <c r="W21" i="46"/>
  <c r="U21" i="46"/>
  <c r="P21" i="46"/>
  <c r="J21" i="46"/>
  <c r="H21" i="46"/>
  <c r="F21" i="46"/>
  <c r="D21" i="46"/>
  <c r="W20" i="46"/>
  <c r="U20" i="46"/>
  <c r="P20" i="46"/>
  <c r="J20" i="46"/>
  <c r="H20" i="46"/>
  <c r="F20" i="46"/>
  <c r="D20" i="46"/>
  <c r="W17" i="46"/>
  <c r="U17" i="46"/>
  <c r="P17" i="46"/>
  <c r="J17" i="46"/>
  <c r="H17" i="46"/>
  <c r="F17" i="46"/>
  <c r="D17" i="46"/>
  <c r="W16" i="46"/>
  <c r="U16" i="46"/>
  <c r="P16" i="46"/>
  <c r="J16" i="46"/>
  <c r="H16" i="46"/>
  <c r="F16" i="46"/>
  <c r="D16" i="46"/>
  <c r="W15" i="46"/>
  <c r="U15" i="46"/>
  <c r="P15" i="46"/>
  <c r="J15" i="46"/>
  <c r="H15" i="46"/>
  <c r="F15" i="46"/>
  <c r="D15" i="46"/>
  <c r="W14" i="46"/>
  <c r="U14" i="46"/>
  <c r="P14" i="46"/>
  <c r="J14" i="46"/>
  <c r="H14" i="46"/>
  <c r="F14" i="46"/>
  <c r="D14" i="46"/>
  <c r="W13" i="46"/>
  <c r="U13" i="46"/>
  <c r="P13" i="46"/>
  <c r="J13" i="46"/>
  <c r="H13" i="46"/>
  <c r="F13" i="46"/>
  <c r="D13" i="46"/>
  <c r="W12" i="46"/>
  <c r="U12" i="46"/>
  <c r="P12" i="46"/>
  <c r="J12" i="46"/>
  <c r="H12" i="46"/>
  <c r="F12" i="46"/>
  <c r="D12" i="46"/>
  <c r="W33" i="46"/>
  <c r="U33" i="46"/>
  <c r="P33" i="46"/>
  <c r="J33" i="46"/>
  <c r="H33" i="46"/>
  <c r="F33" i="46"/>
  <c r="D33" i="46"/>
  <c r="W32" i="46"/>
  <c r="U32" i="46"/>
  <c r="P32" i="46"/>
  <c r="J32" i="46"/>
  <c r="H32" i="46"/>
  <c r="F32" i="46"/>
  <c r="D32" i="46"/>
  <c r="W31" i="46"/>
  <c r="U31" i="46"/>
  <c r="P31" i="46"/>
  <c r="J31" i="46"/>
  <c r="H31" i="46"/>
  <c r="F31" i="46"/>
  <c r="D31" i="46"/>
  <c r="W30" i="46"/>
  <c r="U30" i="46"/>
  <c r="P30" i="46"/>
  <c r="J30" i="46"/>
  <c r="H30" i="46"/>
  <c r="F30" i="46"/>
  <c r="D30" i="46"/>
  <c r="W29" i="46"/>
  <c r="U29" i="46"/>
  <c r="P29" i="46"/>
  <c r="J29" i="46"/>
  <c r="H29" i="46"/>
  <c r="F29" i="46"/>
  <c r="D29" i="46"/>
  <c r="W28" i="46"/>
  <c r="U28" i="46"/>
  <c r="P28" i="46"/>
  <c r="J28" i="46"/>
  <c r="H28" i="46"/>
  <c r="F28" i="46"/>
  <c r="D28" i="46"/>
  <c r="W27" i="46"/>
  <c r="U27" i="46"/>
  <c r="P27" i="46"/>
  <c r="J27" i="46"/>
  <c r="H27" i="46"/>
  <c r="F27" i="46"/>
  <c r="D27" i="46"/>
  <c r="W26" i="46"/>
  <c r="U26" i="46"/>
  <c r="P26" i="46"/>
  <c r="J26" i="46"/>
  <c r="H26" i="46"/>
  <c r="F26" i="46"/>
  <c r="D26" i="46"/>
  <c r="W19" i="46"/>
  <c r="U19" i="46"/>
  <c r="P19" i="46"/>
  <c r="J19" i="46"/>
  <c r="H19" i="46"/>
  <c r="F19" i="46"/>
  <c r="D19" i="46"/>
  <c r="W18" i="46"/>
  <c r="U18" i="46"/>
  <c r="P18" i="46"/>
  <c r="J18" i="46"/>
  <c r="H18" i="46"/>
  <c r="F18" i="46"/>
  <c r="D18" i="46"/>
  <c r="W11" i="46"/>
  <c r="U11" i="46"/>
  <c r="P11" i="46"/>
  <c r="J11" i="46"/>
  <c r="H11" i="46"/>
  <c r="F11" i="46"/>
  <c r="D11" i="46"/>
  <c r="W10" i="46"/>
  <c r="U10" i="46"/>
  <c r="P10" i="46"/>
  <c r="J10" i="46"/>
  <c r="H10" i="46"/>
  <c r="F10" i="46"/>
  <c r="D10" i="46"/>
  <c r="W9" i="46"/>
  <c r="U9" i="46"/>
  <c r="P9" i="46"/>
  <c r="J9" i="46"/>
  <c r="H9" i="46"/>
  <c r="F9" i="46"/>
  <c r="D9" i="46"/>
  <c r="W8" i="46"/>
  <c r="U8" i="46"/>
  <c r="P8" i="46"/>
  <c r="J8" i="46"/>
  <c r="H8" i="46"/>
  <c r="F8" i="46"/>
  <c r="D8" i="46"/>
  <c r="W7" i="46"/>
  <c r="U7" i="46"/>
  <c r="P7" i="46"/>
  <c r="J7" i="46"/>
  <c r="H7" i="46"/>
  <c r="F7" i="46"/>
  <c r="D7" i="46"/>
  <c r="W6" i="46"/>
  <c r="U6" i="46"/>
  <c r="P6" i="46"/>
  <c r="J6" i="46"/>
  <c r="H6" i="46"/>
  <c r="F6" i="46"/>
  <c r="D6" i="46"/>
  <c r="W5" i="46"/>
  <c r="U5" i="46"/>
  <c r="P5" i="46"/>
  <c r="J5" i="46"/>
  <c r="H5" i="46"/>
  <c r="F5" i="46"/>
  <c r="D5" i="46"/>
  <c r="W4" i="46"/>
  <c r="U4" i="46"/>
  <c r="P4" i="46"/>
  <c r="J4" i="46"/>
  <c r="H4" i="46"/>
  <c r="F4" i="46"/>
  <c r="D4" i="46"/>
  <c r="W3" i="46"/>
  <c r="U3" i="46"/>
  <c r="P3" i="46"/>
  <c r="J3" i="46"/>
  <c r="H3" i="46"/>
  <c r="F3" i="46"/>
  <c r="D3" i="46"/>
  <c r="W2" i="46"/>
  <c r="U2" i="46"/>
  <c r="P2" i="46"/>
  <c r="J2" i="46"/>
  <c r="H2" i="46"/>
  <c r="F2" i="46"/>
  <c r="D2" i="46"/>
  <c r="X33" i="46"/>
  <c r="V33" i="46"/>
  <c r="T33" i="46"/>
  <c r="Q33" i="46"/>
  <c r="K33" i="46"/>
  <c r="I33" i="46"/>
  <c r="G33" i="46"/>
  <c r="E33" i="46"/>
  <c r="X32" i="46"/>
  <c r="V32" i="46"/>
  <c r="T32" i="46"/>
  <c r="Q32" i="46"/>
  <c r="K32" i="46"/>
  <c r="I32" i="46"/>
  <c r="G32" i="46"/>
  <c r="E32" i="46"/>
  <c r="X31" i="46"/>
  <c r="V31" i="46"/>
  <c r="T31" i="46"/>
  <c r="Q31" i="46"/>
  <c r="K31" i="46"/>
  <c r="I31" i="46"/>
  <c r="G31" i="46"/>
  <c r="E31" i="46"/>
  <c r="X30" i="46"/>
  <c r="V30" i="46"/>
  <c r="T30" i="46"/>
  <c r="Q30" i="46"/>
  <c r="K30" i="46"/>
  <c r="I30" i="46"/>
  <c r="G30" i="46"/>
  <c r="E30" i="46"/>
  <c r="X29" i="46"/>
  <c r="V29" i="46"/>
  <c r="T29" i="46"/>
  <c r="Q29" i="46"/>
  <c r="K29" i="46"/>
  <c r="I29" i="46"/>
  <c r="G29" i="46"/>
  <c r="E29" i="46"/>
  <c r="X28" i="46"/>
  <c r="V28" i="46"/>
  <c r="T28" i="46"/>
  <c r="Q28" i="46"/>
  <c r="K28" i="46"/>
  <c r="I28" i="46"/>
  <c r="G28" i="46"/>
  <c r="E28" i="46"/>
  <c r="X27" i="46"/>
  <c r="V27" i="46"/>
  <c r="T27" i="46"/>
  <c r="Q27" i="46"/>
  <c r="K27" i="46"/>
  <c r="I27" i="46"/>
  <c r="G27" i="46"/>
  <c r="E27" i="46"/>
  <c r="X26" i="46"/>
  <c r="V26" i="46"/>
  <c r="T26" i="46"/>
  <c r="Q26" i="46"/>
  <c r="K26" i="46"/>
  <c r="I26" i="46"/>
  <c r="G26" i="46"/>
  <c r="E26" i="46"/>
  <c r="X19" i="46"/>
  <c r="V19" i="46"/>
  <c r="T19" i="46"/>
  <c r="Q19" i="46"/>
  <c r="K19" i="46"/>
  <c r="I19" i="46"/>
  <c r="G19" i="46"/>
  <c r="E19" i="46"/>
  <c r="X18" i="46"/>
  <c r="V18" i="46"/>
  <c r="T18" i="46"/>
  <c r="Q18" i="46"/>
  <c r="K18" i="46"/>
  <c r="I18" i="46"/>
  <c r="G18" i="46"/>
  <c r="E18" i="46"/>
  <c r="X11" i="46"/>
  <c r="V11" i="46"/>
  <c r="T11" i="46"/>
  <c r="Q11" i="46"/>
  <c r="K11" i="46"/>
  <c r="I11" i="46"/>
  <c r="G11" i="46"/>
  <c r="E11" i="46"/>
  <c r="X10" i="46"/>
  <c r="V10" i="46"/>
  <c r="T10" i="46"/>
  <c r="Q10" i="46"/>
  <c r="K10" i="46"/>
  <c r="I10" i="46"/>
  <c r="G10" i="46"/>
  <c r="E10" i="46"/>
  <c r="X9" i="46"/>
  <c r="V9" i="46"/>
  <c r="T9" i="46"/>
  <c r="Q9" i="46"/>
  <c r="K9" i="46"/>
  <c r="I9" i="46"/>
  <c r="G9" i="46"/>
  <c r="E9" i="46"/>
  <c r="X8" i="46"/>
  <c r="V8" i="46"/>
  <c r="T8" i="46"/>
  <c r="Q8" i="46"/>
  <c r="K8" i="46"/>
  <c r="I8" i="46"/>
  <c r="G8" i="46"/>
  <c r="E8" i="46"/>
  <c r="X7" i="46"/>
  <c r="V7" i="46"/>
  <c r="T7" i="46"/>
  <c r="Q7" i="46"/>
  <c r="K7" i="46"/>
  <c r="I7" i="46"/>
  <c r="G7" i="46"/>
  <c r="E7" i="46"/>
  <c r="X6" i="46"/>
  <c r="V6" i="46"/>
  <c r="T6" i="46"/>
  <c r="Q6" i="46"/>
  <c r="K6" i="46"/>
  <c r="I6" i="46"/>
  <c r="G6" i="46"/>
  <c r="E6" i="46"/>
  <c r="X5" i="46"/>
  <c r="V5" i="46"/>
  <c r="T5" i="46"/>
  <c r="Q5" i="46"/>
  <c r="K5" i="46"/>
  <c r="I5" i="46"/>
  <c r="G5" i="46"/>
  <c r="E5" i="46"/>
  <c r="X4" i="46"/>
  <c r="V4" i="46"/>
  <c r="T4" i="46"/>
  <c r="Q4" i="46"/>
  <c r="K4" i="46"/>
  <c r="I4" i="46"/>
  <c r="G4" i="46"/>
  <c r="E4" i="46"/>
  <c r="X3" i="46"/>
  <c r="V3" i="46"/>
  <c r="T3" i="46"/>
  <c r="Q3" i="46"/>
  <c r="K3" i="46"/>
  <c r="I3" i="46"/>
  <c r="G3" i="46"/>
  <c r="E3" i="46"/>
  <c r="X2" i="46"/>
  <c r="V2" i="46"/>
  <c r="T2" i="46"/>
  <c r="Q2" i="46"/>
  <c r="K2" i="46"/>
  <c r="I2" i="46"/>
  <c r="G2" i="46"/>
  <c r="E2" i="46"/>
  <c r="D2" i="20"/>
  <c r="F2" i="20"/>
  <c r="H2" i="20"/>
  <c r="G14" i="20"/>
  <c r="E14" i="20"/>
  <c r="C14" i="20"/>
  <c r="G13" i="20"/>
  <c r="E13" i="20"/>
  <c r="C13" i="20"/>
  <c r="H12" i="20"/>
  <c r="F12" i="20"/>
  <c r="D12" i="20"/>
  <c r="F11" i="20"/>
  <c r="D11" i="20"/>
  <c r="F10" i="20"/>
  <c r="D10" i="20"/>
  <c r="F9" i="20"/>
  <c r="D9" i="20"/>
  <c r="G8" i="20"/>
  <c r="E8" i="20"/>
  <c r="C8" i="20"/>
  <c r="G7" i="20"/>
  <c r="E7" i="20"/>
  <c r="C7" i="20"/>
  <c r="G6" i="20"/>
  <c r="E6" i="20"/>
  <c r="C6" i="20"/>
  <c r="G5" i="20"/>
  <c r="E5" i="20"/>
  <c r="C5" i="20"/>
  <c r="H4" i="20"/>
  <c r="F4" i="20"/>
  <c r="D4" i="20"/>
  <c r="H3" i="20"/>
  <c r="F3" i="20"/>
  <c r="D3" i="20"/>
  <c r="C2" i="20"/>
  <c r="E2" i="20"/>
  <c r="G2" i="20"/>
  <c r="H14" i="20"/>
  <c r="F14" i="20"/>
  <c r="D14" i="20"/>
  <c r="H13" i="20"/>
  <c r="F13" i="20"/>
  <c r="D13" i="20"/>
  <c r="G12" i="20"/>
  <c r="E12" i="20"/>
  <c r="C12" i="20"/>
  <c r="H11" i="20"/>
  <c r="G11" i="20"/>
  <c r="E11" i="20"/>
  <c r="C11" i="20"/>
  <c r="H10" i="20"/>
  <c r="G10" i="20"/>
  <c r="E10" i="20"/>
  <c r="C10" i="20"/>
  <c r="H9" i="20"/>
  <c r="G9" i="20"/>
  <c r="E9" i="20"/>
  <c r="C9" i="20"/>
  <c r="H8" i="20"/>
  <c r="F8" i="20"/>
  <c r="D8" i="20"/>
  <c r="H7" i="20"/>
  <c r="F7" i="20"/>
  <c r="D7" i="20"/>
  <c r="H6" i="20"/>
  <c r="F6" i="20"/>
  <c r="D6" i="20"/>
  <c r="H5" i="20"/>
  <c r="F5" i="20"/>
  <c r="D5" i="20"/>
  <c r="G4" i="20"/>
  <c r="E4" i="20"/>
  <c r="C4" i="20"/>
  <c r="G3" i="20"/>
  <c r="E3" i="20"/>
  <c r="C3" i="20"/>
  <c r="L30" i="46"/>
  <c r="L12" i="46"/>
  <c r="L28" i="46"/>
  <c r="L32" i="46"/>
  <c r="Q34" i="46"/>
  <c r="L29" i="46"/>
  <c r="L33" i="46"/>
  <c r="L2" i="46"/>
  <c r="L10" i="46"/>
  <c r="L9" i="46"/>
  <c r="L27" i="46"/>
  <c r="L19" i="46"/>
  <c r="L11" i="46"/>
  <c r="L31" i="46"/>
  <c r="M6" i="46"/>
  <c r="M10" i="46"/>
  <c r="M14" i="46"/>
  <c r="M18" i="46"/>
  <c r="M22" i="46"/>
  <c r="N22" i="46"/>
  <c r="M26" i="46"/>
  <c r="M30" i="46"/>
  <c r="M2" i="46"/>
  <c r="M5" i="46"/>
  <c r="M11" i="46"/>
  <c r="N11" i="46"/>
  <c r="M16" i="46"/>
  <c r="M21" i="46"/>
  <c r="N21" i="46"/>
  <c r="M27" i="46"/>
  <c r="M32" i="46"/>
  <c r="N32" i="46"/>
  <c r="R4" i="46"/>
  <c r="R8" i="46"/>
  <c r="R12" i="46"/>
  <c r="R16" i="46"/>
  <c r="R20" i="46"/>
  <c r="R24" i="46"/>
  <c r="R28" i="46"/>
  <c r="R32" i="46"/>
  <c r="O4" i="46"/>
  <c r="O8" i="46"/>
  <c r="O12" i="46"/>
  <c r="O16" i="46"/>
  <c r="O20" i="46"/>
  <c r="O24" i="46"/>
  <c r="O28" i="46"/>
  <c r="O32" i="46"/>
  <c r="M4" i="46"/>
  <c r="M9" i="46"/>
  <c r="M15" i="46"/>
  <c r="N15" i="46"/>
  <c r="M20" i="46"/>
  <c r="M25" i="46"/>
  <c r="N25" i="46"/>
  <c r="M31" i="46"/>
  <c r="R3" i="46"/>
  <c r="R7" i="46"/>
  <c r="R11" i="46"/>
  <c r="R15" i="46"/>
  <c r="R19" i="46"/>
  <c r="R23" i="46"/>
  <c r="R27" i="46"/>
  <c r="R31" i="46"/>
  <c r="O3" i="46"/>
  <c r="O7" i="46"/>
  <c r="O11" i="46"/>
  <c r="O15" i="46"/>
  <c r="O19" i="46"/>
  <c r="O23" i="46"/>
  <c r="O27" i="46"/>
  <c r="O31" i="46"/>
  <c r="M3" i="46"/>
  <c r="M8" i="46"/>
  <c r="N8" i="46"/>
  <c r="M13" i="46"/>
  <c r="M19" i="46"/>
  <c r="M24" i="46"/>
  <c r="N24" i="46"/>
  <c r="M29" i="46"/>
  <c r="N29" i="46"/>
  <c r="R6" i="46"/>
  <c r="R10" i="46"/>
  <c r="R14" i="46"/>
  <c r="R18" i="46"/>
  <c r="R22" i="46"/>
  <c r="R26" i="46"/>
  <c r="R30" i="46"/>
  <c r="R2" i="46"/>
  <c r="O6" i="46"/>
  <c r="O10" i="46"/>
  <c r="O14" i="46"/>
  <c r="O18" i="46"/>
  <c r="O22" i="46"/>
  <c r="O26" i="46"/>
  <c r="O30" i="46"/>
  <c r="O2" i="46"/>
  <c r="M7" i="46"/>
  <c r="M12" i="46"/>
  <c r="N12" i="46"/>
  <c r="M17" i="46"/>
  <c r="N17" i="46"/>
  <c r="M23" i="46"/>
  <c r="N23" i="46"/>
  <c r="M28" i="46"/>
  <c r="N28" i="46"/>
  <c r="M33" i="46"/>
  <c r="R5" i="46"/>
  <c r="R9" i="46"/>
  <c r="R13" i="46"/>
  <c r="R17" i="46"/>
  <c r="R21" i="46"/>
  <c r="R25" i="46"/>
  <c r="R29" i="46"/>
  <c r="R33" i="46"/>
  <c r="O5" i="46"/>
  <c r="O9" i="46"/>
  <c r="O13" i="46"/>
  <c r="O17" i="46"/>
  <c r="O21" i="46"/>
  <c r="O25" i="46"/>
  <c r="O29" i="46"/>
  <c r="O33" i="46"/>
  <c r="I5" i="25"/>
  <c r="I9" i="25"/>
  <c r="I13" i="25"/>
  <c r="I4" i="25"/>
  <c r="I8" i="25"/>
  <c r="I12" i="25"/>
  <c r="I3" i="25"/>
  <c r="I7" i="25"/>
  <c r="I11" i="25"/>
  <c r="I2" i="25"/>
  <c r="I6" i="25"/>
  <c r="I10" i="25"/>
  <c r="I14" i="25"/>
  <c r="L18" i="46"/>
  <c r="H14" i="25"/>
  <c r="D14" i="25"/>
  <c r="H13" i="25"/>
  <c r="D13" i="25"/>
  <c r="H12" i="25"/>
  <c r="D12" i="25"/>
  <c r="E11" i="25"/>
  <c r="E10" i="25"/>
  <c r="E9" i="25"/>
  <c r="E8" i="25"/>
  <c r="F7" i="25"/>
  <c r="K6" i="25"/>
  <c r="F6" i="25"/>
  <c r="K5" i="25"/>
  <c r="F5" i="25"/>
  <c r="K4" i="25"/>
  <c r="F4" i="25"/>
  <c r="K3" i="25"/>
  <c r="G3" i="25"/>
  <c r="C3" i="25"/>
  <c r="G2" i="25"/>
  <c r="C2" i="25"/>
  <c r="E14" i="25"/>
  <c r="E13" i="25"/>
  <c r="E12" i="25"/>
  <c r="F11" i="25"/>
  <c r="K10" i="25"/>
  <c r="F10" i="25"/>
  <c r="K9" i="25"/>
  <c r="F9" i="25"/>
  <c r="K8" i="25"/>
  <c r="F8" i="25"/>
  <c r="K7" i="25"/>
  <c r="G7" i="25"/>
  <c r="C7" i="25"/>
  <c r="G6" i="25"/>
  <c r="C6" i="25"/>
  <c r="G5" i="25"/>
  <c r="C5" i="25"/>
  <c r="G4" i="25"/>
  <c r="C4" i="25"/>
  <c r="H3" i="25"/>
  <c r="D3" i="25"/>
  <c r="H2" i="25"/>
  <c r="D2" i="25"/>
  <c r="K14" i="25"/>
  <c r="F14" i="25"/>
  <c r="K13" i="25"/>
  <c r="F13" i="25"/>
  <c r="K12" i="25"/>
  <c r="F12" i="25"/>
  <c r="K11" i="25"/>
  <c r="G11" i="25"/>
  <c r="C11" i="25"/>
  <c r="G10" i="25"/>
  <c r="C10" i="25"/>
  <c r="G9" i="25"/>
  <c r="C9" i="25"/>
  <c r="G8" i="25"/>
  <c r="C8" i="25"/>
  <c r="H7" i="25"/>
  <c r="D7" i="25"/>
  <c r="H6" i="25"/>
  <c r="D6" i="25"/>
  <c r="H5" i="25"/>
  <c r="D5" i="25"/>
  <c r="H4" i="25"/>
  <c r="D4" i="25"/>
  <c r="E3" i="25"/>
  <c r="E2" i="25"/>
  <c r="G14" i="25"/>
  <c r="C14" i="25"/>
  <c r="G13" i="25"/>
  <c r="C13" i="25"/>
  <c r="G12" i="25"/>
  <c r="C12" i="25"/>
  <c r="H11" i="25"/>
  <c r="D11" i="25"/>
  <c r="H10" i="25"/>
  <c r="D10" i="25"/>
  <c r="H9" i="25"/>
  <c r="D9" i="25"/>
  <c r="H8" i="25"/>
  <c r="D8" i="25"/>
  <c r="E7" i="25"/>
  <c r="E6" i="25"/>
  <c r="E5" i="25"/>
  <c r="E4" i="25"/>
  <c r="F3" i="25"/>
  <c r="K2" i="25"/>
  <c r="F2" i="25"/>
  <c r="N10" i="46"/>
  <c r="N26" i="46"/>
  <c r="N30" i="46"/>
  <c r="L5" i="46"/>
  <c r="N7" i="46"/>
  <c r="I34" i="46"/>
  <c r="G34" i="46"/>
  <c r="L26" i="46"/>
  <c r="N3" i="46"/>
  <c r="L7" i="46"/>
  <c r="T34" i="46"/>
  <c r="L3" i="46"/>
  <c r="E34" i="46"/>
  <c r="L6" i="46"/>
  <c r="L4" i="46"/>
  <c r="L8" i="46"/>
  <c r="N2" i="46"/>
  <c r="X34" i="46"/>
  <c r="K34" i="46"/>
  <c r="V34" i="46"/>
  <c r="N6" i="46"/>
  <c r="N18" i="46"/>
  <c r="N27" i="46"/>
  <c r="N4" i="46"/>
  <c r="L22" i="46"/>
  <c r="P34" i="46"/>
  <c r="L15" i="46"/>
  <c r="L21" i="46"/>
  <c r="L25" i="46"/>
  <c r="J4" i="20"/>
  <c r="I5" i="20"/>
  <c r="L24" i="46"/>
  <c r="I3" i="20"/>
  <c r="I14" i="20"/>
  <c r="N5" i="46"/>
  <c r="N9" i="46"/>
  <c r="N19" i="46"/>
  <c r="N33" i="46"/>
  <c r="W34" i="46"/>
  <c r="J34" i="46"/>
  <c r="L16" i="46"/>
  <c r="N16" i="46"/>
  <c r="F34" i="46"/>
  <c r="L13" i="46"/>
  <c r="N13" i="46"/>
  <c r="L17" i="46"/>
  <c r="L23" i="46"/>
  <c r="I13" i="20"/>
  <c r="U34" i="46"/>
  <c r="I4" i="20"/>
  <c r="I8" i="20"/>
  <c r="C15" i="20"/>
  <c r="L14" i="46"/>
  <c r="N14" i="46"/>
  <c r="L20" i="46"/>
  <c r="N20" i="46"/>
  <c r="J12" i="20"/>
  <c r="I2" i="20"/>
  <c r="I12" i="20"/>
  <c r="J2" i="20"/>
  <c r="N31" i="46"/>
  <c r="E15" i="20"/>
  <c r="J11" i="20"/>
  <c r="J6" i="20"/>
  <c r="D34" i="46"/>
  <c r="H34" i="46"/>
  <c r="J5" i="20"/>
  <c r="I7" i="20"/>
  <c r="J7" i="20"/>
  <c r="I6" i="20"/>
  <c r="J3" i="20"/>
  <c r="D15" i="20"/>
  <c r="F15" i="20"/>
  <c r="H15" i="20"/>
  <c r="J9" i="20"/>
  <c r="J10" i="20"/>
  <c r="I11" i="20"/>
  <c r="J13" i="20"/>
  <c r="J14" i="20"/>
  <c r="I9" i="20"/>
  <c r="J8" i="20"/>
  <c r="G15" i="20"/>
  <c r="I10" i="20"/>
  <c r="J11" i="25"/>
  <c r="M12" i="25"/>
  <c r="J9" i="25"/>
  <c r="M9" i="25"/>
  <c r="M11" i="25"/>
  <c r="J8" i="25"/>
  <c r="J10" i="25"/>
  <c r="M10" i="25"/>
  <c r="J12" i="25"/>
  <c r="M14" i="25"/>
  <c r="M8" i="25"/>
  <c r="M13" i="25"/>
  <c r="L34" i="46"/>
  <c r="L13" i="25"/>
  <c r="L4" i="25"/>
  <c r="L6" i="25"/>
  <c r="L5" i="25"/>
  <c r="L12" i="25"/>
  <c r="L14" i="25"/>
  <c r="L8" i="25"/>
  <c r="L10" i="25"/>
  <c r="K15" i="25"/>
  <c r="L3" i="25"/>
  <c r="S33" i="46"/>
  <c r="S17" i="46"/>
  <c r="S26" i="46"/>
  <c r="S10" i="46"/>
  <c r="S27" i="46"/>
  <c r="S11" i="46"/>
  <c r="S24" i="46"/>
  <c r="S8" i="46"/>
  <c r="L9" i="25"/>
  <c r="S21" i="46"/>
  <c r="S5" i="46"/>
  <c r="S30" i="46"/>
  <c r="S14" i="46"/>
  <c r="S31" i="46"/>
  <c r="S15" i="46"/>
  <c r="S28" i="46"/>
  <c r="S12" i="46"/>
  <c r="S25" i="46"/>
  <c r="S9" i="46"/>
  <c r="O34" i="46"/>
  <c r="S18" i="46"/>
  <c r="S19" i="46"/>
  <c r="S3" i="46"/>
  <c r="S32" i="46"/>
  <c r="S16" i="46"/>
  <c r="S29" i="46"/>
  <c r="S13" i="46"/>
  <c r="S22" i="46"/>
  <c r="S6" i="46"/>
  <c r="S23" i="46"/>
  <c r="S7" i="46"/>
  <c r="S20" i="46"/>
  <c r="S4" i="46"/>
  <c r="M34" i="46"/>
  <c r="N34" i="46"/>
  <c r="S2" i="46"/>
  <c r="R34" i="46"/>
  <c r="J5" i="25"/>
  <c r="J7" i="25"/>
  <c r="L11" i="25"/>
  <c r="J3" i="25"/>
  <c r="L7" i="25"/>
  <c r="C15" i="25"/>
  <c r="M3" i="25"/>
  <c r="M5" i="25"/>
  <c r="J13" i="25"/>
  <c r="M2" i="25"/>
  <c r="I15" i="25"/>
  <c r="M15" i="25"/>
  <c r="J2" i="25"/>
  <c r="H15" i="25"/>
  <c r="F15" i="25"/>
  <c r="J4" i="25"/>
  <c r="J6" i="25"/>
  <c r="M4" i="25"/>
  <c r="M6" i="25"/>
  <c r="G15" i="25"/>
  <c r="L2" i="25"/>
  <c r="E15" i="25"/>
  <c r="D15" i="25"/>
  <c r="M7" i="25"/>
  <c r="J14" i="25"/>
  <c r="J15" i="20"/>
  <c r="I15" i="20"/>
  <c r="S34" i="46"/>
  <c r="L15" i="25"/>
  <c r="J15" i="25"/>
</calcChain>
</file>

<file path=xl/sharedStrings.xml><?xml version="1.0" encoding="utf-8"?>
<sst xmlns="http://schemas.openxmlformats.org/spreadsheetml/2006/main" count="782" uniqueCount="341">
  <si>
    <t>工程属性</t>
  </si>
  <si>
    <t>工程地址</t>
  </si>
  <si>
    <t>所属区域</t>
  </si>
  <si>
    <t>路段</t>
  </si>
  <si>
    <t>路名</t>
  </si>
  <si>
    <t>长度（米）</t>
  </si>
  <si>
    <t>监理单位</t>
  </si>
  <si>
    <t>施工单位</t>
  </si>
  <si>
    <t>预计完工时间</t>
  </si>
  <si>
    <t>完工时间</t>
  </si>
  <si>
    <t>公诚</t>
  </si>
  <si>
    <t>无法实施</t>
  </si>
  <si>
    <t>地址错误</t>
  </si>
  <si>
    <t>区域</t>
    <phoneticPr fontId="10" type="noConversion"/>
  </si>
  <si>
    <t>施工单位</t>
    <phoneticPr fontId="10" type="noConversion"/>
  </si>
  <si>
    <t>委托数</t>
    <phoneticPr fontId="10" type="noConversion"/>
  </si>
  <si>
    <t>受阻</t>
    <phoneticPr fontId="10" type="noConversion"/>
  </si>
  <si>
    <t>验收数</t>
    <phoneticPr fontId="10" type="noConversion"/>
  </si>
  <si>
    <t>转资数</t>
    <phoneticPr fontId="10" type="noConversion"/>
  </si>
  <si>
    <t>送审数</t>
    <phoneticPr fontId="10" type="noConversion"/>
  </si>
  <si>
    <t>属性</t>
    <phoneticPr fontId="10" type="noConversion"/>
  </si>
  <si>
    <t>南区</t>
    <phoneticPr fontId="8" type="noConversion"/>
  </si>
  <si>
    <t>北区</t>
    <phoneticPr fontId="8" type="noConversion"/>
  </si>
  <si>
    <t>西区</t>
    <phoneticPr fontId="8" type="noConversion"/>
  </si>
  <si>
    <t>宝山</t>
    <phoneticPr fontId="8" type="noConversion"/>
  </si>
  <si>
    <t>青浦</t>
    <phoneticPr fontId="8" type="noConversion"/>
  </si>
  <si>
    <t>奉贤</t>
    <phoneticPr fontId="8" type="noConversion"/>
  </si>
  <si>
    <t>崇明</t>
    <phoneticPr fontId="8" type="noConversion"/>
  </si>
  <si>
    <t>返回首页</t>
    <phoneticPr fontId="8" type="noConversion"/>
  </si>
  <si>
    <t>闵行</t>
    <phoneticPr fontId="8" type="noConversion"/>
  </si>
  <si>
    <t>设计单位</t>
    <phoneticPr fontId="8" type="noConversion"/>
  </si>
  <si>
    <t>未开工</t>
    <phoneticPr fontId="13" type="noConversion"/>
  </si>
  <si>
    <t>完工数</t>
    <phoneticPr fontId="10" type="noConversion"/>
  </si>
  <si>
    <t>在建</t>
    <phoneticPr fontId="10" type="noConversion"/>
  </si>
  <si>
    <t>无法实施</t>
    <phoneticPr fontId="10" type="noConversion"/>
  </si>
  <si>
    <t>传输已达</t>
    <phoneticPr fontId="10" type="noConversion"/>
  </si>
  <si>
    <t>地址错误</t>
    <phoneticPr fontId="13" type="noConversion"/>
  </si>
  <si>
    <t>竣工资料提交数</t>
    <phoneticPr fontId="10" type="noConversion"/>
  </si>
  <si>
    <t>监理收到竣工资料数</t>
    <phoneticPr fontId="10" type="noConversion"/>
  </si>
  <si>
    <t>监理退回竣工资料数</t>
    <phoneticPr fontId="10" type="noConversion"/>
  </si>
  <si>
    <t>监理未收到竣工资料数</t>
    <phoneticPr fontId="10" type="noConversion"/>
  </si>
  <si>
    <t>监理资料提交数</t>
    <phoneticPr fontId="13" type="noConversion"/>
  </si>
  <si>
    <t>录入中</t>
    <phoneticPr fontId="13" type="noConversion"/>
  </si>
  <si>
    <t>已入录</t>
    <phoneticPr fontId="10" type="noConversion"/>
  </si>
  <si>
    <t>电信</t>
    <phoneticPr fontId="10" type="noConversion"/>
  </si>
  <si>
    <t>东冠</t>
    <phoneticPr fontId="10" type="noConversion"/>
  </si>
  <si>
    <t>虹鹰</t>
    <phoneticPr fontId="10" type="noConversion"/>
  </si>
  <si>
    <t>景合</t>
    <phoneticPr fontId="10" type="noConversion"/>
  </si>
  <si>
    <t>商美</t>
    <phoneticPr fontId="10" type="noConversion"/>
  </si>
  <si>
    <t>天达</t>
    <phoneticPr fontId="10" type="noConversion"/>
  </si>
  <si>
    <t>通福</t>
    <phoneticPr fontId="10" type="noConversion"/>
  </si>
  <si>
    <t>伟琳</t>
    <phoneticPr fontId="10" type="noConversion"/>
  </si>
  <si>
    <t>新周</t>
    <phoneticPr fontId="10" type="noConversion"/>
  </si>
  <si>
    <t>信辰</t>
    <phoneticPr fontId="10" type="noConversion"/>
  </si>
  <si>
    <t>兴和</t>
    <phoneticPr fontId="10" type="noConversion"/>
  </si>
  <si>
    <t>英得</t>
    <phoneticPr fontId="10" type="noConversion"/>
  </si>
  <si>
    <t>邮电</t>
    <phoneticPr fontId="10" type="noConversion"/>
  </si>
  <si>
    <t>雨花</t>
    <phoneticPr fontId="10" type="noConversion"/>
  </si>
  <si>
    <t>置诚</t>
    <phoneticPr fontId="10" type="noConversion"/>
  </si>
  <si>
    <t>中移</t>
    <phoneticPr fontId="10" type="noConversion"/>
  </si>
  <si>
    <t>完工率</t>
    <phoneticPr fontId="13" type="noConversion"/>
  </si>
  <si>
    <t>竣工资料提交率</t>
    <phoneticPr fontId="13" type="noConversion"/>
  </si>
  <si>
    <t>监理资料提交率</t>
    <phoneticPr fontId="13" type="noConversion"/>
  </si>
  <si>
    <t>管道</t>
    <phoneticPr fontId="10" type="noConversion"/>
  </si>
  <si>
    <t>光缆</t>
    <phoneticPr fontId="10" type="noConversion"/>
  </si>
  <si>
    <t>完工数</t>
    <phoneticPr fontId="8" type="noConversion"/>
  </si>
  <si>
    <t>施工</t>
    <phoneticPr fontId="9" type="noConversion"/>
  </si>
  <si>
    <t>小计</t>
    <phoneticPr fontId="14" type="noConversion"/>
  </si>
  <si>
    <t>监理</t>
    <phoneticPr fontId="9" type="noConversion"/>
  </si>
  <si>
    <t>嘉定</t>
    <phoneticPr fontId="8" type="noConversion"/>
  </si>
  <si>
    <t>松江</t>
    <phoneticPr fontId="8" type="noConversion"/>
  </si>
  <si>
    <t>返回首页</t>
    <phoneticPr fontId="8" type="noConversion"/>
  </si>
  <si>
    <t>小计</t>
    <phoneticPr fontId="10" type="noConversion"/>
  </si>
  <si>
    <t>浦东</t>
    <phoneticPr fontId="10" type="noConversion"/>
  </si>
  <si>
    <t>委托数</t>
    <phoneticPr fontId="8" type="noConversion"/>
  </si>
  <si>
    <t>传输已达</t>
    <phoneticPr fontId="14" type="noConversion"/>
  </si>
  <si>
    <t>出版数</t>
    <phoneticPr fontId="8" type="noConversion"/>
  </si>
  <si>
    <t>其中：完工未出版数</t>
    <phoneticPr fontId="8" type="noConversion"/>
  </si>
  <si>
    <t>区域</t>
    <phoneticPr fontId="14" type="noConversion"/>
  </si>
  <si>
    <t>出版率</t>
    <phoneticPr fontId="14" type="noConversion"/>
  </si>
  <si>
    <t>邮设</t>
    <phoneticPr fontId="14" type="noConversion"/>
  </si>
  <si>
    <t>浦东</t>
    <phoneticPr fontId="8" type="noConversion"/>
  </si>
  <si>
    <t>金山</t>
    <phoneticPr fontId="8" type="noConversion"/>
  </si>
  <si>
    <t>青浦</t>
    <phoneticPr fontId="8" type="noConversion"/>
  </si>
  <si>
    <t>南汇</t>
    <phoneticPr fontId="8" type="noConversion"/>
  </si>
  <si>
    <t>奉贤</t>
    <phoneticPr fontId="8" type="noConversion"/>
  </si>
  <si>
    <t>竣工资料收到数</t>
  </si>
  <si>
    <t>南区</t>
    <phoneticPr fontId="8" type="noConversion"/>
  </si>
  <si>
    <t>设计单位</t>
    <phoneticPr fontId="8" type="noConversion"/>
  </si>
  <si>
    <t>区域</t>
    <phoneticPr fontId="14" type="noConversion"/>
  </si>
  <si>
    <t>委托数</t>
    <phoneticPr fontId="8" type="noConversion"/>
  </si>
  <si>
    <t>传输已达</t>
    <phoneticPr fontId="14" type="noConversion"/>
  </si>
  <si>
    <t>完工数</t>
    <phoneticPr fontId="8" type="noConversion"/>
  </si>
  <si>
    <t>竣工资料提交数</t>
    <phoneticPr fontId="8" type="noConversion"/>
  </si>
  <si>
    <t>竣工资料需确认数</t>
    <phoneticPr fontId="14" type="noConversion"/>
  </si>
  <si>
    <t>出版数</t>
    <phoneticPr fontId="8" type="noConversion"/>
  </si>
  <si>
    <t>其中：完工未出版数</t>
    <phoneticPr fontId="8" type="noConversion"/>
  </si>
  <si>
    <t>出版率</t>
    <phoneticPr fontId="8" type="noConversion"/>
  </si>
  <si>
    <t>浦东</t>
    <phoneticPr fontId="8" type="noConversion"/>
  </si>
  <si>
    <t>北区</t>
    <phoneticPr fontId="8" type="noConversion"/>
  </si>
  <si>
    <t>西区</t>
    <phoneticPr fontId="8" type="noConversion"/>
  </si>
  <si>
    <t>宝山</t>
    <phoneticPr fontId="8" type="noConversion"/>
  </si>
  <si>
    <t>嘉定</t>
    <phoneticPr fontId="8" type="noConversion"/>
  </si>
  <si>
    <t>崇明</t>
    <phoneticPr fontId="8" type="noConversion"/>
  </si>
  <si>
    <t>小计</t>
    <phoneticPr fontId="14" type="noConversion"/>
  </si>
  <si>
    <t>返回首页</t>
    <phoneticPr fontId="8" type="noConversion"/>
  </si>
  <si>
    <t>金山</t>
    <phoneticPr fontId="8" type="noConversion"/>
  </si>
  <si>
    <t>邮设</t>
    <phoneticPr fontId="14" type="noConversion"/>
  </si>
  <si>
    <t>南汇</t>
    <phoneticPr fontId="8" type="noConversion"/>
  </si>
  <si>
    <t>竣工资料用时</t>
    <phoneticPr fontId="8" type="noConversion"/>
  </si>
  <si>
    <t>监理出版用时</t>
    <phoneticPr fontId="8" type="noConversion"/>
  </si>
  <si>
    <t>移交资产用时</t>
    <phoneticPr fontId="8" type="noConversion"/>
  </si>
  <si>
    <t>转资用时</t>
    <phoneticPr fontId="8" type="noConversion"/>
  </si>
  <si>
    <t>项目编号</t>
  </si>
  <si>
    <t>项目名称</t>
  </si>
  <si>
    <t>项目负责人</t>
  </si>
  <si>
    <t>项目类别</t>
  </si>
  <si>
    <t>工单编号</t>
  </si>
  <si>
    <t>专线编号/加站编号</t>
  </si>
  <si>
    <t>工单日期</t>
  </si>
  <si>
    <t>预警日期</t>
  </si>
  <si>
    <t>回单日期</t>
  </si>
  <si>
    <t>单项名称</t>
  </si>
  <si>
    <t>发起单位</t>
  </si>
  <si>
    <t>行政区域</t>
  </si>
  <si>
    <t>集客/属地联系人</t>
  </si>
  <si>
    <t>集客/属地联系方式</t>
  </si>
  <si>
    <t>客户/购租联系人</t>
  </si>
  <si>
    <t>客户/购租联系方式</t>
  </si>
  <si>
    <t>孔数/芯数</t>
  </si>
  <si>
    <t>总投资（元）</t>
  </si>
  <si>
    <t>施工费（元）</t>
  </si>
  <si>
    <t>设计费（元）</t>
  </si>
  <si>
    <t>监理费（元）</t>
  </si>
  <si>
    <t>设计文本送交工程部日期</t>
  </si>
  <si>
    <t>册号</t>
  </si>
  <si>
    <t>册名</t>
  </si>
  <si>
    <t>设计单位</t>
  </si>
  <si>
    <t>委托时间</t>
  </si>
  <si>
    <t>是否办理管照</t>
  </si>
  <si>
    <t>施工情况</t>
  </si>
  <si>
    <t>竣工资料提交时间</t>
  </si>
  <si>
    <t>管照办理情况</t>
  </si>
  <si>
    <t>监理资料提交日期</t>
  </si>
  <si>
    <t>施工采购订单号</t>
  </si>
  <si>
    <t>三方章确认日期</t>
  </si>
  <si>
    <t>验收日期</t>
    <phoneticPr fontId="9" type="noConversion"/>
  </si>
  <si>
    <t>设计说明备注</t>
    <phoneticPr fontId="9" type="noConversion"/>
  </si>
  <si>
    <t>设计文本分发日期</t>
  </si>
  <si>
    <t>IRMS-032-140422-00259</t>
  </si>
  <si>
    <t>CMNET-CM-B-NULL-100113</t>
  </si>
  <si>
    <t>5185/187</t>
  </si>
  <si>
    <t>24c/96c</t>
  </si>
  <si>
    <t>杉德电子商务服务有限公司（杉德电子商务服务有限公司-新漕龙基站）传输光缆单位工程</t>
  </si>
  <si>
    <t>宜君路-甘泉路</t>
  </si>
  <si>
    <t>2014年一季度市区集团客户专线配套光缆建设工程</t>
    <phoneticPr fontId="8" type="noConversion"/>
  </si>
  <si>
    <t>包仕杰</t>
    <phoneticPr fontId="8" type="noConversion"/>
  </si>
  <si>
    <t>专线</t>
    <phoneticPr fontId="8" type="noConversion"/>
  </si>
  <si>
    <t>光缆</t>
    <phoneticPr fontId="8" type="noConversion"/>
  </si>
  <si>
    <t>杉德电子商务服务有限公司</t>
    <phoneticPr fontId="8" type="noConversion"/>
  </si>
  <si>
    <t>田林路487号宝石园22号</t>
    <phoneticPr fontId="8" type="noConversion"/>
  </si>
  <si>
    <t>南区</t>
    <phoneticPr fontId="8" type="noConversion"/>
  </si>
  <si>
    <t>徐汇</t>
    <phoneticPr fontId="8" type="noConversion"/>
  </si>
  <si>
    <t>第二册第一分册</t>
    <phoneticPr fontId="8" type="noConversion"/>
  </si>
  <si>
    <t>邮设</t>
    <phoneticPr fontId="8" type="noConversion"/>
  </si>
  <si>
    <t>华讯</t>
    <phoneticPr fontId="8" type="noConversion"/>
  </si>
  <si>
    <t>置诚</t>
    <phoneticPr fontId="8" type="noConversion"/>
  </si>
  <si>
    <t>否</t>
    <phoneticPr fontId="8" type="noConversion"/>
  </si>
  <si>
    <t>实施</t>
    <phoneticPr fontId="8" type="noConversion"/>
  </si>
  <si>
    <t>无需办理</t>
    <phoneticPr fontId="8" type="noConversion"/>
  </si>
  <si>
    <t>设计</t>
    <phoneticPr fontId="9" type="noConversion"/>
  </si>
  <si>
    <t>操作</t>
    <phoneticPr fontId="9" type="noConversion"/>
  </si>
  <si>
    <t>二平面、WLAN、专线、基站、室分、市政、其他、骨干层、汇聚层</t>
    <phoneticPr fontId="9" type="noConversion"/>
  </si>
  <si>
    <t>新增</t>
    <phoneticPr fontId="9" type="noConversion"/>
  </si>
  <si>
    <t>管道、光缆、设备、客户端</t>
    <phoneticPr fontId="9" type="noConversion"/>
  </si>
  <si>
    <t>符号、数字必须全为半角，切勿使用中文全角符号或数字</t>
  </si>
  <si>
    <t>符号、数字必须全为半角，切勿使用中文全角符号或数字</t>
    <phoneticPr fontId="9" type="noConversion"/>
  </si>
  <si>
    <t>是、否</t>
    <phoneticPr fontId="9" type="noConversion"/>
  </si>
  <si>
    <t>备注</t>
    <phoneticPr fontId="9" type="noConversion"/>
  </si>
  <si>
    <t>实施、调整、传输已达、地址错误、站点取消</t>
    <phoneticPr fontId="9" type="noConversion"/>
  </si>
  <si>
    <t>未开工、在建、完工、受阻、无法实施</t>
    <phoneticPr fontId="9" type="noConversion"/>
  </si>
  <si>
    <t>施工情况简述</t>
    <phoneticPr fontId="9" type="noConversion"/>
  </si>
  <si>
    <t>（含建设情况和竣工资料提交情况）</t>
    <phoneticPr fontId="9" type="noConversion"/>
  </si>
  <si>
    <t>办理中、管照已上交、情况说明已上交、无需办理</t>
    <phoneticPr fontId="9" type="noConversion"/>
  </si>
  <si>
    <t>未送审、审核中、审核通过</t>
    <phoneticPr fontId="9" type="noConversion"/>
  </si>
  <si>
    <t>数字</t>
    <phoneticPr fontId="9" type="noConversion"/>
  </si>
  <si>
    <t>本行为填写说明：
格式不符合的将无法导入；
凡是上传权限标识“界面功能”的，导入时均自动忽略。</t>
    <phoneticPr fontId="9" type="noConversion"/>
  </si>
  <si>
    <t>新增，修改：
标识导入Excel时，该行数据为新增还是修改，防止操作错误。
对于已经存在的数据，如果仍然标记为新增，则会被自动忽略；</t>
    <phoneticPr fontId="9" type="noConversion"/>
  </si>
  <si>
    <t>示例(请不要删除本行)</t>
    <phoneticPr fontId="9" type="noConversion"/>
  </si>
  <si>
    <t>张三</t>
    <phoneticPr fontId="9" type="noConversion"/>
  </si>
  <si>
    <t>李四</t>
    <phoneticPr fontId="8" type="noConversion"/>
  </si>
  <si>
    <t>双山路</t>
  </si>
  <si>
    <t>已有管道资源</t>
  </si>
  <si>
    <t>串号已提供给监理</t>
  </si>
  <si>
    <t>上传权限：
没有权限的列，上传时将被自动忽略。</t>
    <phoneticPr fontId="9" type="noConversion"/>
  </si>
  <si>
    <t>全部</t>
    <phoneticPr fontId="8" type="noConversion"/>
  </si>
  <si>
    <t>（区域填写）</t>
    <phoneticPr fontId="8" type="noConversion"/>
  </si>
  <si>
    <t>界面功能
不要填写</t>
    <phoneticPr fontId="8" type="noConversion"/>
  </si>
  <si>
    <t>系统自动计算
不要填写</t>
    <phoneticPr fontId="8" type="noConversion"/>
  </si>
  <si>
    <t>（设计填写）</t>
    <phoneticPr fontId="8" type="noConversion"/>
  </si>
  <si>
    <t>(施工填写)</t>
    <phoneticPr fontId="8" type="noConversion"/>
  </si>
  <si>
    <t>(项目负责人填写)</t>
    <phoneticPr fontId="8" type="noConversion"/>
  </si>
  <si>
    <t>辅助列
不要填写</t>
    <phoneticPr fontId="8" type="noConversion"/>
  </si>
  <si>
    <t>报表导出列
不要填写</t>
    <phoneticPr fontId="8" type="noConversion"/>
  </si>
  <si>
    <r>
      <rPr>
        <sz val="9"/>
        <rFont val="宋体"/>
        <family val="3"/>
        <charset val="134"/>
      </rPr>
      <t>传输</t>
    </r>
    <r>
      <rPr>
        <sz val="9"/>
        <rFont val="Times New Roman"/>
        <family val="1"/>
      </rPr>
      <t>10-001-001</t>
    </r>
    <phoneticPr fontId="9" type="noConversion"/>
  </si>
  <si>
    <t>施工备注</t>
    <phoneticPr fontId="9" type="noConversion"/>
  </si>
  <si>
    <t>转资日期</t>
    <phoneticPr fontId="9" type="noConversion"/>
  </si>
  <si>
    <t>完工用时</t>
    <phoneticPr fontId="8" type="noConversion"/>
  </si>
  <si>
    <t>设计出版用时</t>
    <phoneticPr fontId="8" type="noConversion"/>
  </si>
  <si>
    <t>录入用时</t>
    <phoneticPr fontId="8" type="noConversion"/>
  </si>
  <si>
    <t>送审用时</t>
    <phoneticPr fontId="8" type="noConversion"/>
  </si>
  <si>
    <t>审计用时</t>
    <phoneticPr fontId="8" type="noConversion"/>
  </si>
  <si>
    <t>竣工资料确认日期</t>
    <rPh sb="4" eb="5">
      <t>que'ren</t>
    </rPh>
    <rPh sb="6" eb="7">
      <t>ri'qi</t>
    </rPh>
    <phoneticPr fontId="9" type="noConversion"/>
  </si>
  <si>
    <t>录入日期</t>
    <rPh sb="2" eb="3">
      <t>ri'q</t>
    </rPh>
    <phoneticPr fontId="9" type="noConversion"/>
  </si>
  <si>
    <t>录入情况</t>
    <rPh sb="2" eb="3">
      <t>qing'k</t>
    </rPh>
    <phoneticPr fontId="9" type="noConversion"/>
  </si>
  <si>
    <t>转资情况</t>
    <rPh sb="0" eb="1">
      <t>zhuan'zi</t>
    </rPh>
    <rPh sb="2" eb="3">
      <t>qing'k</t>
    </rPh>
    <phoneticPr fontId="9" type="noConversion"/>
  </si>
  <si>
    <t>送审情况</t>
    <rPh sb="2" eb="3">
      <t>qing'k</t>
    </rPh>
    <phoneticPr fontId="9" type="noConversion"/>
  </si>
  <si>
    <t>送审日期</t>
    <rPh sb="2" eb="3">
      <t>ri'q</t>
    </rPh>
    <phoneticPr fontId="9" type="noConversion"/>
  </si>
  <si>
    <t>传输14-203-003</t>
  </si>
  <si>
    <t>第一册第一分册</t>
  </si>
  <si>
    <t>2014年集客AB类客户薄覆盖建设工程（第三批）</t>
  </si>
  <si>
    <t>周皓</t>
  </si>
  <si>
    <t>薄覆盖</t>
  </si>
  <si>
    <t>管道</t>
  </si>
  <si>
    <t>上海煜宝设备安装有限公司</t>
  </si>
  <si>
    <t>沈巷村塘南宅68号</t>
  </si>
  <si>
    <t>宝山</t>
  </si>
  <si>
    <t>375.3</t>
  </si>
  <si>
    <t>2.0</t>
  </si>
  <si>
    <t>塘南宅路（上海煜宝设备安装有限公司-月泉路）传输管道单位工程</t>
  </si>
  <si>
    <t>邮设</t>
  </si>
  <si>
    <t>信产</t>
  </si>
  <si>
    <t>兆康</t>
  </si>
  <si>
    <t>完工</t>
  </si>
  <si>
    <t>已完工</t>
  </si>
  <si>
    <t>已录入</t>
  </si>
  <si>
    <t>2014525791</t>
  </si>
  <si>
    <t>第二册第一分册</t>
  </si>
  <si>
    <t/>
  </si>
  <si>
    <t>星本机电配件（上海）有限公司</t>
  </si>
  <si>
    <t>奉城镇头桥中路125号</t>
  </si>
  <si>
    <t>奉贤</t>
  </si>
  <si>
    <t>2189.0</t>
  </si>
  <si>
    <t>振兴路（新奉公路-桥福路）、桥福路（振兴路-头桥中路）、头桥中路（桥福路-新奉公路）传输管道单位工程</t>
  </si>
  <si>
    <t>中福</t>
  </si>
  <si>
    <t>否</t>
  </si>
  <si>
    <t>完工222</t>
  </si>
  <si>
    <t>无需办理</t>
  </si>
  <si>
    <t>2014516484</t>
  </si>
  <si>
    <t>已转资</t>
  </si>
  <si>
    <t>第二册第二分册</t>
  </si>
  <si>
    <t>上海源天野营旅游用品制造有限公司</t>
  </si>
  <si>
    <t>庄行华严开发区发展路111号</t>
  </si>
  <si>
    <t>2054.0</t>
  </si>
  <si>
    <t>上海源天野营旅游用品制造有限公司：沪发路（浦卫公路-沪杭公路）传输管道单位工程</t>
  </si>
  <si>
    <t>是</t>
  </si>
  <si>
    <t>实施</t>
  </si>
  <si>
    <t>第二册第三分册</t>
  </si>
  <si>
    <t>上海市奉贤区南桥镇杨王村村民委员会</t>
  </si>
  <si>
    <t>杨王村819号附近</t>
  </si>
  <si>
    <t>2714.0</t>
  </si>
  <si>
    <t>杨海路等5条路传输管道单位工程</t>
  </si>
  <si>
    <t>兴霸</t>
  </si>
  <si>
    <t>2014516483</t>
  </si>
  <si>
    <t>第二册第四分册</t>
  </si>
  <si>
    <t>上海乳胶厂</t>
  </si>
  <si>
    <t>雷州路36号</t>
  </si>
  <si>
    <t>西区</t>
  </si>
  <si>
    <t>523.0</t>
  </si>
  <si>
    <t>雷州路（浦星公路-上海乳胶厂）传输管道单位工程</t>
  </si>
  <si>
    <t>2014516482</t>
  </si>
  <si>
    <t>第二册第五分册</t>
  </si>
  <si>
    <t>上海吉士达汽车部件有限公司</t>
  </si>
  <si>
    <t>上海市奉贤区奉城镇工业经济园区b区民昌路158号</t>
  </si>
  <si>
    <t>818.0</t>
  </si>
  <si>
    <t>民昌路（大卫路-航塘公路）传输管道单位工程</t>
  </si>
  <si>
    <t>第二册第六分册</t>
  </si>
  <si>
    <t>上海申驰实业有限公司</t>
  </si>
  <si>
    <t>奉城镇启民村258号</t>
  </si>
  <si>
    <t>1780.0</t>
  </si>
  <si>
    <t>上海申驰实业有限公司：爱护路（燎钦公路-南门港路）传输管道单位工程</t>
  </si>
  <si>
    <t>第二册第七分册</t>
  </si>
  <si>
    <t>中外炉热工设备（上海）有限公司（奉贤）</t>
  </si>
  <si>
    <t>驰华路899临</t>
  </si>
  <si>
    <t>546.0</t>
  </si>
  <si>
    <t>驰华路（中外炉热工设备（上海）有限公司-科工路）传输管道单位工程</t>
  </si>
  <si>
    <t>鸿达</t>
  </si>
  <si>
    <t>竣工资料已提交</t>
  </si>
  <si>
    <t>2014516481</t>
  </si>
  <si>
    <t>第二册第八分册</t>
  </si>
  <si>
    <t>上海永安乳品有限公司</t>
  </si>
  <si>
    <t>海湾镇永华路1号</t>
  </si>
  <si>
    <t>1018.7</t>
  </si>
  <si>
    <t>永华路（海兴路-燎三路）传输管道单位工程</t>
  </si>
  <si>
    <t>第二册第九分册</t>
  </si>
  <si>
    <t>上海博涛喷涂设备有限公司</t>
  </si>
  <si>
    <t>四团经济园区华凯路11号</t>
  </si>
  <si>
    <t>1009.0</t>
  </si>
  <si>
    <t>海衡路（新四平公路-海翔路），海翔路（海衡路-新四平公路）传输管道单位工程</t>
  </si>
  <si>
    <t>第二册第十分册</t>
  </si>
  <si>
    <t>昆山瑞崧纺织品有限公司</t>
  </si>
  <si>
    <t>星火开发区莲都路18号</t>
  </si>
  <si>
    <t>540.0</t>
  </si>
  <si>
    <t>莲都路（浦星公路-昆山瑞崧纺织品有限公司）传输管道单位工程</t>
  </si>
  <si>
    <t>第二册第十一分册</t>
  </si>
  <si>
    <t>上海松尾钢结构有限公司</t>
  </si>
  <si>
    <t>上海市工业综合开发区</t>
  </si>
  <si>
    <t>486.0</t>
  </si>
  <si>
    <t>南渡村路（西闸公路-上海松尾钢结构有限公司）传输管道单位工程</t>
  </si>
  <si>
    <t>第二册第十二分册</t>
  </si>
  <si>
    <t>上海紫胤道具有限公司</t>
  </si>
  <si>
    <t>青灵路221号</t>
  </si>
  <si>
    <t>635.0</t>
  </si>
  <si>
    <t>上海紫胤道具有限公司：青灵路（沿钱公路-品星路）传输管道单位工程</t>
  </si>
  <si>
    <t>第二册第十三分册</t>
  </si>
  <si>
    <t>上海超日太阳能科技股份有限公司</t>
  </si>
  <si>
    <t>奉贤光明杨王旗港路738号</t>
  </si>
  <si>
    <t>841.0</t>
  </si>
  <si>
    <t>上海超日太阳能科技股份有限公司：红旗港路（宁富路-金海公路）传输管道单位工程</t>
  </si>
  <si>
    <t>第二册第十四分册</t>
  </si>
  <si>
    <t>上海博露草坪有限公司</t>
  </si>
  <si>
    <t>奉贤区五四农场场中路333号</t>
  </si>
  <si>
    <t>1653.0</t>
  </si>
  <si>
    <t>上海博露草坪有限公司：场中路（五四公路-团结河）传输管道单位工程</t>
  </si>
  <si>
    <t>第二册第十五分册</t>
  </si>
  <si>
    <t>上海东普变压器制造有限公司</t>
  </si>
  <si>
    <t>金汇镇金斗路300号</t>
  </si>
  <si>
    <t>1498.0</t>
  </si>
  <si>
    <t>上海东普变压器制造有限公司传输管道单位工程：金斗路（浦星公路-上海东普变压器制造有限公司）传输管道单位工程</t>
  </si>
  <si>
    <t>2014525789</t>
  </si>
  <si>
    <t>第二册第十六分册</t>
  </si>
  <si>
    <t>上海东奉电力工程（集团）有限公司</t>
  </si>
  <si>
    <t>光明镇杨王村庆乐路88号</t>
  </si>
  <si>
    <t>567.0</t>
  </si>
  <si>
    <t>上海东奉电力工程（集团）有限公司：庆乐路（杨像路-金海公路）传输管道单位工程</t>
  </si>
  <si>
    <t>2014525790</t>
  </si>
  <si>
    <t>第二册第十七分册</t>
  </si>
  <si>
    <t>上海百慧金属制品有限公司</t>
  </si>
  <si>
    <t>上海市奉贤区江海镇六墩村811</t>
  </si>
  <si>
    <t>1872.0</t>
  </si>
  <si>
    <t>上海百慧金属制品有限公司：六墩中心路（南庄路-平庄公路）传输管道单位工程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</si>
</sst>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65" formatCode="yyyy/m/d"/>
  </numFmts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新宋体"/>
      <family val="2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12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u/>
      <sz val="11"/>
      <color theme="10"/>
      <name val="华文楷体"/>
      <family val="3"/>
      <charset val="134"/>
    </font>
    <font>
      <sz val="12"/>
      <name val="华文楷体"/>
      <family val="3"/>
      <charset val="134"/>
    </font>
    <font>
      <b/>
      <sz val="12"/>
      <name val="华文楷体"/>
      <family val="3"/>
      <charset val="134"/>
    </font>
    <font>
      <sz val="12"/>
      <color theme="5" tint="0.39997558519241921"/>
      <name val="华文楷体"/>
      <family val="3"/>
      <charset val="134"/>
    </font>
    <font>
      <b/>
      <sz val="12"/>
      <color theme="5" tint="0.39997558519241921"/>
      <name val="华文楷体"/>
      <family val="3"/>
      <charset val="134"/>
    </font>
    <font>
      <u/>
      <sz val="11"/>
      <name val="华文楷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Times New Roman"/>
      <family val="1"/>
      <charset val="134"/>
    </font>
    <font>
      <sz val="10"/>
      <name val="Arial"/>
      <family val="2"/>
      <charset val="134"/>
    </font>
    <font>
      <sz val="12"/>
      <color indexed="8"/>
      <name val="新宋体"/>
      <family val="3"/>
      <charset val="134"/>
    </font>
    <font>
      <sz val="8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551">
    <xf numFmtId="0" fontId="0" fillId="0" borderId="0"/>
    <xf numFmtId="0" fontId="4" fillId="0" borderId="0"/>
    <xf numFmtId="0" fontId="5" fillId="0" borderId="0"/>
    <xf numFmtId="0" fontId="5" fillId="0" borderId="0"/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7" fillId="0" borderId="0"/>
    <xf numFmtId="0" fontId="33" fillId="0" borderId="0">
      <alignment vertical="center"/>
    </xf>
    <xf numFmtId="0" fontId="32" fillId="0" borderId="0"/>
    <xf numFmtId="0" fontId="34" fillId="0" borderId="0">
      <alignment vertical="center"/>
    </xf>
    <xf numFmtId="0" fontId="35" fillId="0" borderId="0"/>
    <xf numFmtId="0" fontId="3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8" fillId="0" borderId="0">
      <alignment vertical="center"/>
    </xf>
    <xf numFmtId="0" fontId="6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40" fillId="0" borderId="0">
      <alignment vertical="center"/>
    </xf>
    <xf numFmtId="0" fontId="4" fillId="0" borderId="0"/>
    <xf numFmtId="0" fontId="19" fillId="0" borderId="0">
      <alignment vertical="center"/>
    </xf>
    <xf numFmtId="0" fontId="7" fillId="0" borderId="0"/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95">
    <xf numFmtId="0" fontId="0" fillId="0" borderId="0" xfId="0"/>
    <xf numFmtId="0" fontId="20" fillId="0" borderId="0" xfId="0" applyFont="1" applyAlignment="1" applyProtection="1">
      <alignment horizontal="center" vertical="center"/>
      <protection locked="0"/>
    </xf>
    <xf numFmtId="176" fontId="20" fillId="0" borderId="0" xfId="0" applyNumberFormat="1" applyFont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/>
    </xf>
    <xf numFmtId="0" fontId="0" fillId="0" borderId="0" xfId="0" applyBorder="1"/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14" fontId="12" fillId="3" borderId="2" xfId="0" applyNumberFormat="1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 wrapText="1"/>
    </xf>
    <xf numFmtId="14" fontId="12" fillId="4" borderId="1" xfId="0" applyNumberFormat="1" applyFont="1" applyFill="1" applyBorder="1" applyAlignment="1" applyProtection="1">
      <alignment horizontal="center" vertical="center" wrapText="1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4" fontId="12" fillId="3" borderId="1" xfId="0" applyNumberFormat="1" applyFont="1" applyFill="1" applyBorder="1" applyAlignment="1" applyProtection="1">
      <alignment horizontal="center" vertical="center" wrapText="1"/>
    </xf>
    <xf numFmtId="14" fontId="12" fillId="6" borderId="1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left" vertical="center"/>
    </xf>
    <xf numFmtId="14" fontId="20" fillId="0" borderId="0" xfId="0" applyNumberFormat="1" applyFont="1" applyAlignment="1" applyProtection="1">
      <alignment horizontal="center" vertical="center"/>
    </xf>
    <xf numFmtId="176" fontId="20" fillId="0" borderId="0" xfId="0" applyNumberFormat="1" applyFont="1" applyAlignment="1" applyProtection="1">
      <alignment horizontal="center" vertical="center"/>
    </xf>
    <xf numFmtId="14" fontId="20" fillId="6" borderId="0" xfId="0" applyNumberFormat="1" applyFont="1" applyFill="1" applyAlignment="1" applyProtection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center"/>
    </xf>
    <xf numFmtId="0" fontId="23" fillId="5" borderId="0" xfId="0" applyFont="1" applyFill="1" applyAlignment="1" applyProtection="1">
      <alignment horizontal="center" vertical="center"/>
      <protection locked="0"/>
    </xf>
    <xf numFmtId="0" fontId="20" fillId="5" borderId="0" xfId="0" applyFont="1" applyFill="1" applyAlignment="1" applyProtection="1">
      <alignment horizontal="center" vertical="center"/>
      <protection locked="0"/>
    </xf>
    <xf numFmtId="0" fontId="16" fillId="0" borderId="0" xfId="5" applyFont="1" applyAlignment="1" applyProtection="1"/>
    <xf numFmtId="10" fontId="22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4" fillId="0" borderId="0" xfId="0" applyFont="1" applyBorder="1"/>
    <xf numFmtId="0" fontId="26" fillId="0" borderId="0" xfId="5" applyFont="1" applyAlignment="1" applyProtection="1"/>
    <xf numFmtId="0" fontId="24" fillId="0" borderId="1" xfId="0" applyFont="1" applyBorder="1" applyAlignment="1">
      <alignment horizontal="center" vertical="center" textRotation="255" wrapText="1"/>
    </xf>
    <xf numFmtId="0" fontId="25" fillId="0" borderId="1" xfId="0" applyFont="1" applyBorder="1" applyAlignment="1">
      <alignment horizontal="center" vertical="center" wrapText="1"/>
    </xf>
    <xf numFmtId="0" fontId="24" fillId="0" borderId="0" xfId="0" applyFont="1"/>
    <xf numFmtId="0" fontId="24" fillId="0" borderId="1" xfId="0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textRotation="255"/>
    </xf>
    <xf numFmtId="0" fontId="24" fillId="0" borderId="0" xfId="0" applyFont="1" applyAlignment="1">
      <alignment vertical="center" textRotation="255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0" fontId="28" fillId="0" borderId="1" xfId="0" applyNumberFormat="1" applyFont="1" applyBorder="1" applyAlignment="1">
      <alignment horizontal="center" vertical="center" wrapText="1"/>
    </xf>
    <xf numFmtId="0" fontId="27" fillId="0" borderId="0" xfId="0" applyFont="1" applyBorder="1"/>
    <xf numFmtId="0" fontId="27" fillId="0" borderId="0" xfId="0" applyFont="1"/>
    <xf numFmtId="0" fontId="27" fillId="0" borderId="0" xfId="0" applyFont="1" applyAlignment="1">
      <alignment horizontal="left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10" fontId="30" fillId="0" borderId="1" xfId="0" applyNumberFormat="1" applyFont="1" applyBorder="1" applyAlignment="1">
      <alignment horizontal="center" vertical="center" wrapText="1"/>
    </xf>
    <xf numFmtId="0" fontId="29" fillId="0" borderId="0" xfId="0" applyFont="1" applyBorder="1"/>
    <xf numFmtId="0" fontId="29" fillId="0" borderId="0" xfId="0" applyFont="1"/>
    <xf numFmtId="0" fontId="29" fillId="0" borderId="0" xfId="0" applyFont="1" applyAlignment="1">
      <alignment horizontal="left"/>
    </xf>
    <xf numFmtId="0" fontId="26" fillId="0" borderId="0" xfId="5" applyFont="1" applyAlignment="1" applyProtection="1">
      <alignment horizontal="left"/>
    </xf>
    <xf numFmtId="0" fontId="24" fillId="0" borderId="1" xfId="0" applyFont="1" applyBorder="1"/>
    <xf numFmtId="0" fontId="24" fillId="2" borderId="1" xfId="0" applyFont="1" applyFill="1" applyBorder="1" applyAlignment="1">
      <alignment horizontal="center" vertical="center" textRotation="255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/>
    <xf numFmtId="0" fontId="31" fillId="0" borderId="0" xfId="5" applyFont="1" applyAlignment="1" applyProtection="1"/>
    <xf numFmtId="10" fontId="27" fillId="0" borderId="1" xfId="0" applyNumberFormat="1" applyFont="1" applyBorder="1" applyAlignment="1">
      <alignment horizontal="center" vertical="center"/>
    </xf>
    <xf numFmtId="10" fontId="29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textRotation="255" wrapText="1"/>
    </xf>
    <xf numFmtId="0" fontId="27" fillId="2" borderId="1" xfId="0" applyFont="1" applyFill="1" applyBorder="1" applyAlignment="1">
      <alignment horizontal="center" vertical="center" textRotation="255" wrapText="1"/>
    </xf>
    <xf numFmtId="14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176" fontId="12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left" vertical="center" wrapText="1"/>
    </xf>
    <xf numFmtId="14" fontId="12" fillId="3" borderId="2" xfId="0" applyNumberFormat="1" applyFont="1" applyFill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left" vertical="center"/>
    </xf>
    <xf numFmtId="0" fontId="20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 applyAlignment="1" applyProtection="1">
      <alignment horizontal="left" vertical="center" wrapText="1"/>
    </xf>
    <xf numFmtId="14" fontId="12" fillId="4" borderId="1" xfId="0" applyNumberFormat="1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76" fontId="12" fillId="3" borderId="1" xfId="0" applyNumberFormat="1" applyFont="1" applyFill="1" applyBorder="1" applyAlignment="1" applyProtection="1">
      <alignment horizontal="left" vertical="center" wrapText="1"/>
    </xf>
    <xf numFmtId="0" fontId="12" fillId="7" borderId="1" xfId="0" applyFont="1" applyFill="1" applyBorder="1" applyAlignment="1" applyProtection="1">
      <alignment horizontal="left" vertical="center" wrapText="1"/>
      <protection locked="0"/>
    </xf>
    <xf numFmtId="176" fontId="12" fillId="7" borderId="1" xfId="0" applyNumberFormat="1" applyFont="1" applyFill="1" applyBorder="1" applyAlignment="1" applyProtection="1">
      <alignment horizontal="left" vertical="center" wrapText="1"/>
      <protection locked="0"/>
    </xf>
    <xf numFmtId="14" fontId="12" fillId="7" borderId="1" xfId="0" applyNumberFormat="1" applyFont="1" applyFill="1" applyBorder="1" applyAlignment="1" applyProtection="1">
      <alignment horizontal="left" vertical="center" wrapText="1"/>
      <protection locked="0"/>
    </xf>
    <xf numFmtId="14" fontId="12" fillId="6" borderId="1" xfId="0" applyNumberFormat="1" applyFont="1" applyFill="1" applyBorder="1" applyAlignment="1" applyProtection="1">
      <alignment horizontal="left" vertical="center" wrapText="1"/>
    </xf>
    <xf numFmtId="0" fontId="20" fillId="9" borderId="0" xfId="0" applyFont="1" applyFill="1" applyAlignment="1" applyProtection="1">
      <alignment horizontal="center" vertical="center"/>
      <protection locked="0"/>
    </xf>
    <xf numFmtId="0" fontId="20" fillId="9" borderId="1" xfId="0" applyFont="1" applyFill="1" applyBorder="1" applyAlignment="1" applyProtection="1">
      <alignment horizontal="left" vertical="center" wrapText="1"/>
      <protection locked="0"/>
    </xf>
    <xf numFmtId="14" fontId="12" fillId="3" borderId="3" xfId="0" applyNumberFormat="1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</xf>
    <xf numFmtId="14" fontId="12" fillId="3" borderId="3" xfId="0" applyNumberFormat="1" applyFont="1" applyFill="1" applyBorder="1" applyAlignment="1" applyProtection="1">
      <alignment horizontal="left" vertical="center" wrapText="1"/>
    </xf>
    <xf numFmtId="0" fontId="12" fillId="3" borderId="3" xfId="0" applyFont="1" applyFill="1" applyBorder="1" applyAlignment="1" applyProtection="1">
      <alignment horizontal="left" vertical="center" wrapText="1"/>
    </xf>
    <xf numFmtId="0" fontId="23" fillId="9" borderId="1" xfId="0" applyFont="1" applyFill="1" applyBorder="1" applyAlignment="1" applyProtection="1">
      <alignment horizontal="left" vertical="center"/>
      <protection locked="0"/>
    </xf>
    <xf numFmtId="0" fontId="20" fillId="9" borderId="1" xfId="0" applyFont="1" applyFill="1" applyBorder="1" applyAlignment="1" applyProtection="1">
      <alignment horizontal="left" vertical="center"/>
      <protection locked="0"/>
    </xf>
    <xf numFmtId="0" fontId="12" fillId="10" borderId="1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 wrapText="1"/>
    </xf>
    <xf numFmtId="0" fontId="8" fillId="10" borderId="1" xfId="0" applyFont="1" applyFill="1" applyBorder="1" applyAlignment="1" applyProtection="1">
      <alignment horizontal="center" vertical="center" wrapText="1"/>
    </xf>
    <xf numFmtId="0" fontId="12" fillId="10" borderId="1" xfId="0" applyFont="1" applyFill="1" applyBorder="1" applyAlignment="1" applyProtection="1">
      <alignment horizontal="left" vertical="center"/>
    </xf>
    <xf numFmtId="14" fontId="12" fillId="10" borderId="1" xfId="0" applyNumberFormat="1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 wrapText="1"/>
    </xf>
    <xf numFmtId="0" fontId="11" fillId="10" borderId="1" xfId="0" applyFont="1" applyFill="1" applyBorder="1" applyAlignment="1" applyProtection="1">
      <alignment horizontal="left"/>
    </xf>
    <xf numFmtId="0" fontId="11" fillId="10" borderId="1" xfId="0" applyFont="1" applyFill="1" applyBorder="1" applyAlignment="1" applyProtection="1">
      <alignment horizontal="left" vertical="center" wrapText="1"/>
    </xf>
    <xf numFmtId="176" fontId="11" fillId="10" borderId="1" xfId="0" applyNumberFormat="1" applyFont="1" applyFill="1" applyBorder="1" applyAlignment="1" applyProtection="1">
      <alignment horizontal="center"/>
    </xf>
    <xf numFmtId="0" fontId="12" fillId="10" borderId="1" xfId="0" applyFont="1" applyFill="1" applyBorder="1" applyAlignment="1" applyProtection="1">
      <alignment horizontal="center" vertical="center"/>
      <protection locked="0"/>
    </xf>
    <xf numFmtId="14" fontId="12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3" fillId="10" borderId="1" xfId="0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 applyProtection="1">
      <alignment horizontal="left"/>
    </xf>
    <xf numFmtId="0" fontId="12" fillId="10" borderId="1" xfId="0" applyFont="1" applyFill="1" applyBorder="1" applyAlignment="1" applyProtection="1">
      <alignment horizontal="left" vertical="center"/>
      <protection locked="0"/>
    </xf>
    <xf numFmtId="0" fontId="20" fillId="9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</xf>
    <xf numFmtId="14" fontId="12" fillId="8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/>
    </xf>
    <xf numFmtId="0" fontId="20" fillId="9" borderId="1" xfId="0" applyFont="1" applyFill="1" applyBorder="1" applyAlignment="1" applyProtection="1">
      <alignment horizontal="center" vertical="center"/>
      <protection locked="0"/>
    </xf>
    <xf numFmtId="49" fontId="12" fillId="3" borderId="1" xfId="0" applyNumberFormat="1" applyFont="1" applyFill="1" applyBorder="1" applyAlignment="1" applyProtection="1">
      <alignment horizontal="center" vertical="center" wrapText="1"/>
    </xf>
    <xf numFmtId="49" fontId="12" fillId="3" borderId="1" xfId="0" applyNumberFormat="1" applyFont="1" applyFill="1" applyBorder="1" applyAlignment="1" applyProtection="1">
      <alignment horizontal="left" vertical="center" wrapText="1"/>
    </xf>
    <xf numFmtId="49" fontId="12" fillId="10" borderId="1" xfId="0" applyNumberFormat="1" applyFont="1" applyFill="1" applyBorder="1" applyAlignment="1" applyProtection="1">
      <alignment horizontal="center" vertical="center"/>
    </xf>
    <xf numFmtId="49" fontId="20" fillId="0" borderId="0" xfId="0" applyNumberFormat="1" applyFont="1" applyAlignment="1" applyProtection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1" xfId="0" applyBorder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cellStyles count="551">
    <cellStyle name="_ET_STYLE_NoName_00_" xfId="1"/>
    <cellStyle name="_ET_STYLE_NoName_00_ 10" xfId="290"/>
    <cellStyle name="_ET_STYLE_NoName_00_ 11" xfId="328"/>
    <cellStyle name="_ET_STYLE_NoName_00_ 12" xfId="366"/>
    <cellStyle name="_ET_STYLE_NoName_00_ 13" xfId="404"/>
    <cellStyle name="_ET_STYLE_NoName_00_ 14" xfId="442"/>
    <cellStyle name="_ET_STYLE_NoName_00_ 15" xfId="480"/>
    <cellStyle name="_ET_STYLE_NoName_00_ 16" xfId="518"/>
    <cellStyle name="_ET_STYLE_NoName_00_ 2" xfId="28"/>
    <cellStyle name="_ET_STYLE_NoName_00_ 2 10" xfId="401"/>
    <cellStyle name="_ET_STYLE_NoName_00_ 2 11" xfId="439"/>
    <cellStyle name="_ET_STYLE_NoName_00_ 2 12" xfId="477"/>
    <cellStyle name="_ET_STYLE_NoName_00_ 2 13" xfId="515"/>
    <cellStyle name="_ET_STYLE_NoName_00_ 2 2" xfId="98"/>
    <cellStyle name="_ET_STYLE_NoName_00_ 2 3" xfId="136"/>
    <cellStyle name="_ET_STYLE_NoName_00_ 2 4" xfId="173"/>
    <cellStyle name="_ET_STYLE_NoName_00_ 2 5" xfId="176"/>
    <cellStyle name="_ET_STYLE_NoName_00_ 2 6" xfId="249"/>
    <cellStyle name="_ET_STYLE_NoName_00_ 2 7" xfId="287"/>
    <cellStyle name="_ET_STYLE_NoName_00_ 2 8" xfId="325"/>
    <cellStyle name="_ET_STYLE_NoName_00_ 2 9" xfId="363"/>
    <cellStyle name="_ET_STYLE_NoName_00_ 3" xfId="25"/>
    <cellStyle name="_ET_STYLE_NoName_00_ 4" xfId="77"/>
    <cellStyle name="_ET_STYLE_NoName_00_ 5" xfId="101"/>
    <cellStyle name="_ET_STYLE_NoName_00_ 6" xfId="139"/>
    <cellStyle name="_ET_STYLE_NoName_00_ 7" xfId="179"/>
    <cellStyle name="_ET_STYLE_NoName_00_ 8" xfId="208"/>
    <cellStyle name="_ET_STYLE_NoName_00_ 9" xfId="252"/>
    <cellStyle name="0,0_x000a__x000a_NA_x000a__x000a_" xfId="2"/>
    <cellStyle name="0,0_x000a__x000a_NA_x000a__x000a_ 10" xfId="367"/>
    <cellStyle name="0,0_x000a__x000a_NA_x000a__x000a_ 11" xfId="405"/>
    <cellStyle name="0,0_x000a__x000a_NA_x000a__x000a_ 12" xfId="443"/>
    <cellStyle name="0,0_x000a__x000a_NA_x000a__x000a_ 13" xfId="481"/>
    <cellStyle name="0,0_x000a__x000a_NA_x000a__x000a_ 14" xfId="519"/>
    <cellStyle name="0,0_x000a__x000a_NA_x000a__x000a_ 2" xfId="36"/>
    <cellStyle name="0,0_x000a__x000a_NA_x000a__x000a_ 2 10" xfId="406"/>
    <cellStyle name="0,0_x000a__x000a_NA_x000a__x000a_ 2 11" xfId="444"/>
    <cellStyle name="0,0_x000a__x000a_NA_x000a__x000a_ 2 12" xfId="482"/>
    <cellStyle name="0,0_x000a__x000a_NA_x000a__x000a_ 2 13" xfId="520"/>
    <cellStyle name="0,0_x000a__x000a_NA_x000a__x000a_ 2 2" xfId="103"/>
    <cellStyle name="0,0_x000a__x000a_NA_x000a__x000a_ 2 3" xfId="141"/>
    <cellStyle name="0,0_x000a__x000a_NA_x000a__x000a_ 2 4" xfId="181"/>
    <cellStyle name="0,0_x000a__x000a_NA_x000a__x000a_ 2 5" xfId="197"/>
    <cellStyle name="0,0_x000a__x000a_NA_x000a__x000a_ 2 6" xfId="254"/>
    <cellStyle name="0,0_x000a__x000a_NA_x000a__x000a_ 2 7" xfId="292"/>
    <cellStyle name="0,0_x000a__x000a_NA_x000a__x000a_ 2 8" xfId="330"/>
    <cellStyle name="0,0_x000a__x000a_NA_x000a__x000a_ 2 9" xfId="368"/>
    <cellStyle name="0,0_x000a__x000a_NA_x000a__x000a_ 3" xfId="102"/>
    <cellStyle name="0,0_x000a__x000a_NA_x000a__x000a_ 4" xfId="140"/>
    <cellStyle name="0,0_x000a__x000a_NA_x000a__x000a_ 5" xfId="180"/>
    <cellStyle name="0,0_x000a__x000a_NA_x000a__x000a_ 6" xfId="200"/>
    <cellStyle name="0,0_x000a__x000a_NA_x000a__x000a_ 7" xfId="253"/>
    <cellStyle name="0,0_x000a__x000a_NA_x000a__x000a_ 8" xfId="291"/>
    <cellStyle name="0,0_x000a__x000a_NA_x000a__x000a_ 9" xfId="329"/>
    <cellStyle name="0,0_x000d__x000a_NA_x000d__x000a_" xfId="62"/>
    <cellStyle name="0,0_x000d__x000a_NA_x000d__x000a_ 10" xfId="407"/>
    <cellStyle name="0,0_x000d__x000a_NA_x000d__x000a_ 11" xfId="445"/>
    <cellStyle name="0,0_x000d__x000a_NA_x000d__x000a_ 12" xfId="483"/>
    <cellStyle name="0,0_x000d__x000a_NA_x000d__x000a_ 13" xfId="521"/>
    <cellStyle name="0,0_x000d__x000a_NA_x000d__x000a_ 2" xfId="104"/>
    <cellStyle name="0,0_x000d__x000a_NA_x000d__x000a_ 3" xfId="142"/>
    <cellStyle name="0,0_x000d__x000a_NA_x000d__x000a_ 4" xfId="182"/>
    <cellStyle name="0,0_x000d__x000a_NA_x000d__x000a_ 5" xfId="195"/>
    <cellStyle name="0,0_x000d__x000a_NA_x000d__x000a_ 6" xfId="255"/>
    <cellStyle name="0,0_x000d__x000a_NA_x000d__x000a_ 7" xfId="293"/>
    <cellStyle name="0,0_x000d__x000a_NA_x000d__x000a_ 8" xfId="331"/>
    <cellStyle name="0,0_x000d__x000a_NA_x000d__x000a_ 9" xfId="369"/>
    <cellStyle name="s]_x000d__x000a_load=_x000d__x000a_run=_x000d__x000a_NullPort=None_x000d__x000a_device=HP LaserJet 4 Plus,HPPCL5MS,LPT1:_x000d__x000a__x000d__x000a_[Desktop]_x000d__x000a_Wallpaper=(无)_x000d__x000a_TileWallpaper=0_x000d_" xfId="3"/>
    <cellStyle name="s]_x000d__x000a_load=_x000d__x000a_run=_x000d__x000a_NullPort=None_x000d__x000a_device=HP LaserJet 4 Plus,HPPCL5MS,LPT1:_x000d__x000a__x000d__x000a_[Desktop]_x000d__x000a_Wallpaper=(无)_x000d__x000a_TileWallpaper=0_x000d_ 10" xfId="409"/>
    <cellStyle name="s]_x000d__x000a_load=_x000d__x000a_run=_x000d__x000a_NullPort=None_x000d__x000a_device=HP LaserJet 4 Plus,HPPCL5MS,LPT1:_x000d__x000a__x000d__x000a_[Desktop]_x000d__x000a_Wallpaper=(无)_x000d__x000a_TileWallpaper=0_x000d_ 11" xfId="447"/>
    <cellStyle name="s]_x000d__x000a_load=_x000d__x000a_run=_x000d__x000a_NullPort=None_x000d__x000a_device=HP LaserJet 4 Plus,HPPCL5MS,LPT1:_x000d__x000a__x000d__x000a_[Desktop]_x000d__x000a_Wallpaper=(无)_x000d__x000a_TileWallpaper=0_x000d_ 12" xfId="485"/>
    <cellStyle name="s]_x000d__x000a_load=_x000d__x000a_run=_x000d__x000a_NullPort=None_x000d__x000a_device=HP LaserJet 4 Plus,HPPCL5MS,LPT1:_x000d__x000a__x000d__x000a_[Desktop]_x000d__x000a_Wallpaper=(无)_x000d__x000a_TileWallpaper=0_x000d_ 13" xfId="523"/>
    <cellStyle name="s]_x000d__x000a_load=_x000d__x000a_run=_x000d__x000a_NullPort=None_x000d__x000a_device=HP LaserJet 4 Plus,HPPCL5MS,LPT1:_x000d__x000a__x000d__x000a_[Desktop]_x000d__x000a_Wallpaper=(无)_x000d__x000a_TileWallpaper=0_x000d_ 2" xfId="106"/>
    <cellStyle name="s]_x000d__x000a_load=_x000d__x000a_run=_x000d__x000a_NullPort=None_x000d__x000a_device=HP LaserJet 4 Plus,HPPCL5MS,LPT1:_x000d__x000a__x000d__x000a_[Desktop]_x000d__x000a_Wallpaper=(无)_x000d__x000a_TileWallpaper=0_x000d_ 3" xfId="144"/>
    <cellStyle name="s]_x000d__x000a_load=_x000d__x000a_run=_x000d__x000a_NullPort=None_x000d__x000a_device=HP LaserJet 4 Plus,HPPCL5MS,LPT1:_x000d__x000a__x000d__x000a_[Desktop]_x000d__x000a_Wallpaper=(无)_x000d__x000a_TileWallpaper=0_x000d_ 4" xfId="184"/>
    <cellStyle name="s]_x000d__x000a_load=_x000d__x000a_run=_x000d__x000a_NullPort=None_x000d__x000a_device=HP LaserJet 4 Plus,HPPCL5MS,LPT1:_x000d__x000a__x000d__x000a_[Desktop]_x000d__x000a_Wallpaper=(无)_x000d__x000a_TileWallpaper=0_x000d_ 5" xfId="199"/>
    <cellStyle name="s]_x000d__x000a_load=_x000d__x000a_run=_x000d__x000a_NullPort=None_x000d__x000a_device=HP LaserJet 4 Plus,HPPCL5MS,LPT1:_x000d__x000a__x000d__x000a_[Desktop]_x000d__x000a_Wallpaper=(无)_x000d__x000a_TileWallpaper=0_x000d_ 6" xfId="257"/>
    <cellStyle name="s]_x000d__x000a_load=_x000d__x000a_run=_x000d__x000a_NullPort=None_x000d__x000a_device=HP LaserJet 4 Plus,HPPCL5MS,LPT1:_x000d__x000a__x000d__x000a_[Desktop]_x000d__x000a_Wallpaper=(无)_x000d__x000a_TileWallpaper=0_x000d_ 7" xfId="295"/>
    <cellStyle name="s]_x000d__x000a_load=_x000d__x000a_run=_x000d__x000a_NullPort=None_x000d__x000a_device=HP LaserJet 4 Plus,HPPCL5MS,LPT1:_x000d__x000a__x000d__x000a_[Desktop]_x000d__x000a_Wallpaper=(无)_x000d__x000a_TileWallpaper=0_x000d_ 8" xfId="333"/>
    <cellStyle name="s]_x000d__x000a_load=_x000d__x000a_run=_x000d__x000a_NullPort=None_x000d__x000a_device=HP LaserJet 4 Plus,HPPCL5MS,LPT1:_x000d__x000a__x000d__x000a_[Desktop]_x000d__x000a_Wallpaper=(无)_x000d__x000a_TileWallpaper=0_x000d_ 9" xfId="371"/>
    <cellStyle name="常规" xfId="0" builtinId="0"/>
    <cellStyle name="常规 10" xfId="8"/>
    <cellStyle name="常规 10 10" xfId="297"/>
    <cellStyle name="常规 10 11" xfId="335"/>
    <cellStyle name="常规 10 12" xfId="373"/>
    <cellStyle name="常规 10 13" xfId="411"/>
    <cellStyle name="常规 10 14" xfId="449"/>
    <cellStyle name="常规 10 15" xfId="487"/>
    <cellStyle name="常规 10 16" xfId="525"/>
    <cellStyle name="常规 10 2" xfId="13"/>
    <cellStyle name="常规 10 2 10" xfId="412"/>
    <cellStyle name="常规 10 2 11" xfId="450"/>
    <cellStyle name="常规 10 2 12" xfId="488"/>
    <cellStyle name="常规 10 2 13" xfId="526"/>
    <cellStyle name="常规 10 2 2" xfId="109"/>
    <cellStyle name="常规 10 2 3" xfId="147"/>
    <cellStyle name="常规 10 2 4" xfId="187"/>
    <cellStyle name="常规 10 2 5" xfId="194"/>
    <cellStyle name="常规 10 2 6" xfId="260"/>
    <cellStyle name="常规 10 2 7" xfId="298"/>
    <cellStyle name="常规 10 2 8" xfId="336"/>
    <cellStyle name="常规 10 2 9" xfId="374"/>
    <cellStyle name="常规 10 3" xfId="24"/>
    <cellStyle name="常规 10 4" xfId="76"/>
    <cellStyle name="常规 10 5" xfId="108"/>
    <cellStyle name="常规 10 6" xfId="146"/>
    <cellStyle name="常规 10 7" xfId="186"/>
    <cellStyle name="常规 10 8" xfId="196"/>
    <cellStyle name="常规 10 9" xfId="259"/>
    <cellStyle name="常规 11" xfId="21"/>
    <cellStyle name="常规 11 10" xfId="337"/>
    <cellStyle name="常规 11 11" xfId="375"/>
    <cellStyle name="常规 11 12" xfId="413"/>
    <cellStyle name="常规 11 13" xfId="451"/>
    <cellStyle name="常规 11 14" xfId="489"/>
    <cellStyle name="常规 11 15" xfId="527"/>
    <cellStyle name="常规 11 2" xfId="50"/>
    <cellStyle name="常规 11 3" xfId="94"/>
    <cellStyle name="常规 11 4" xfId="110"/>
    <cellStyle name="常规 11 5" xfId="148"/>
    <cellStyle name="常规 11 6" xfId="188"/>
    <cellStyle name="常规 11 7" xfId="177"/>
    <cellStyle name="常规 11 8" xfId="261"/>
    <cellStyle name="常规 11 9" xfId="299"/>
    <cellStyle name="常规 12" xfId="23"/>
    <cellStyle name="常规 13" xfId="75"/>
    <cellStyle name="常规 14" xfId="96"/>
    <cellStyle name="常规 15" xfId="134"/>
    <cellStyle name="常规 16" xfId="56"/>
    <cellStyle name="常规 17" xfId="247"/>
    <cellStyle name="常规 18" xfId="219"/>
    <cellStyle name="常规 19" xfId="285"/>
    <cellStyle name="常规 2" xfId="4"/>
    <cellStyle name="常规 2 2" xfId="16"/>
    <cellStyle name="常规 2 29" xfId="67"/>
    <cellStyle name="常规 2 3" xfId="22"/>
    <cellStyle name="常规 2 3 10" xfId="334"/>
    <cellStyle name="常规 2 3 11" xfId="372"/>
    <cellStyle name="常规 2 3 12" xfId="410"/>
    <cellStyle name="常规 2 3 13" xfId="448"/>
    <cellStyle name="常规 2 3 14" xfId="486"/>
    <cellStyle name="常规 2 3 15" xfId="524"/>
    <cellStyle name="常规 2 3 2" xfId="51"/>
    <cellStyle name="常规 2 3 3" xfId="95"/>
    <cellStyle name="常规 2 3 4" xfId="107"/>
    <cellStyle name="常规 2 3 5" xfId="145"/>
    <cellStyle name="常规 2 3 6" xfId="185"/>
    <cellStyle name="常规 2 3 7" xfId="198"/>
    <cellStyle name="常规 2 3 8" xfId="258"/>
    <cellStyle name="常规 2 3 9" xfId="296"/>
    <cellStyle name="常规 20" xfId="323"/>
    <cellStyle name="常规 21" xfId="55"/>
    <cellStyle name="常规 22" xfId="58"/>
    <cellStyle name="常规 23" xfId="361"/>
    <cellStyle name="常规 24" xfId="399"/>
    <cellStyle name="常规 25" xfId="59"/>
    <cellStyle name="常规 26" xfId="60"/>
    <cellStyle name="常规 27" xfId="61"/>
    <cellStyle name="常规 28" xfId="63"/>
    <cellStyle name="常规 29" xfId="53"/>
    <cellStyle name="常规 3" xfId="9"/>
    <cellStyle name="常规 3 10" xfId="341"/>
    <cellStyle name="常规 3 11" xfId="379"/>
    <cellStyle name="常规 3 12" xfId="417"/>
    <cellStyle name="常规 3 13" xfId="455"/>
    <cellStyle name="常规 3 14" xfId="493"/>
    <cellStyle name="常规 3 15" xfId="531"/>
    <cellStyle name="常规 3 2" xfId="12"/>
    <cellStyle name="常规 3 2 10" xfId="175"/>
    <cellStyle name="常规 3 2 11" xfId="210"/>
    <cellStyle name="常规 3 2 12" xfId="251"/>
    <cellStyle name="常规 3 2 13" xfId="289"/>
    <cellStyle name="常规 3 2 14" xfId="327"/>
    <cellStyle name="常规 3 2 15" xfId="365"/>
    <cellStyle name="常规 3 2 16" xfId="403"/>
    <cellStyle name="常规 3 2 17" xfId="441"/>
    <cellStyle name="常规 3 2 18" xfId="479"/>
    <cellStyle name="常规 3 2 19" xfId="517"/>
    <cellStyle name="常规 3 2 2" xfId="33"/>
    <cellStyle name="常规 3 2 2 10" xfId="300"/>
    <cellStyle name="常规 3 2 2 11" xfId="338"/>
    <cellStyle name="常规 3 2 2 12" xfId="376"/>
    <cellStyle name="常规 3 2 2 13" xfId="414"/>
    <cellStyle name="常规 3 2 2 14" xfId="452"/>
    <cellStyle name="常规 3 2 2 15" xfId="490"/>
    <cellStyle name="常规 3 2 2 16" xfId="528"/>
    <cellStyle name="常规 3 2 2 2" xfId="35"/>
    <cellStyle name="常规 3 2 2 2 10" xfId="326"/>
    <cellStyle name="常规 3 2 2 2 11" xfId="364"/>
    <cellStyle name="常规 3 2 2 2 12" xfId="402"/>
    <cellStyle name="常规 3 2 2 2 13" xfId="440"/>
    <cellStyle name="常规 3 2 2 2 14" xfId="478"/>
    <cellStyle name="常规 3 2 2 2 15" xfId="516"/>
    <cellStyle name="常规 3 2 2 2 2" xfId="44"/>
    <cellStyle name="常规 3 2 2 2 2 10" xfId="370"/>
    <cellStyle name="常规 3 2 2 2 2 11" xfId="408"/>
    <cellStyle name="常规 3 2 2 2 2 12" xfId="446"/>
    <cellStyle name="常规 3 2 2 2 2 13" xfId="484"/>
    <cellStyle name="常规 3 2 2 2 2 14" xfId="522"/>
    <cellStyle name="常规 3 2 2 2 2 2" xfId="90"/>
    <cellStyle name="常规 3 2 2 2 2 3" xfId="105"/>
    <cellStyle name="常规 3 2 2 2 2 4" xfId="143"/>
    <cellStyle name="常规 3 2 2 2 2 5" xfId="183"/>
    <cellStyle name="常规 3 2 2 2 2 6" xfId="178"/>
    <cellStyle name="常规 3 2 2 2 2 7" xfId="256"/>
    <cellStyle name="常规 3 2 2 2 2 8" xfId="294"/>
    <cellStyle name="常规 3 2 2 2 2 9" xfId="332"/>
    <cellStyle name="常规 3 2 2 2 3" xfId="83"/>
    <cellStyle name="常规 3 2 2 2 4" xfId="99"/>
    <cellStyle name="常规 3 2 2 2 5" xfId="137"/>
    <cellStyle name="常规 3 2 2 2 6" xfId="174"/>
    <cellStyle name="常规 3 2 2 2 7" xfId="211"/>
    <cellStyle name="常规 3 2 2 2 8" xfId="250"/>
    <cellStyle name="常规 3 2 2 2 9" xfId="288"/>
    <cellStyle name="常规 3 2 2 3" xfId="42"/>
    <cellStyle name="常规 3 2 2 3 10" xfId="377"/>
    <cellStyle name="常规 3 2 2 3 11" xfId="415"/>
    <cellStyle name="常规 3 2 2 3 12" xfId="453"/>
    <cellStyle name="常规 3 2 2 3 13" xfId="491"/>
    <cellStyle name="常规 3 2 2 3 14" xfId="529"/>
    <cellStyle name="常规 3 2 2 3 2" xfId="88"/>
    <cellStyle name="常规 3 2 2 3 3" xfId="112"/>
    <cellStyle name="常规 3 2 2 3 4" xfId="150"/>
    <cellStyle name="常规 3 2 2 3 5" xfId="190"/>
    <cellStyle name="常规 3 2 2 3 6" xfId="191"/>
    <cellStyle name="常规 3 2 2 3 7" xfId="263"/>
    <cellStyle name="常规 3 2 2 3 8" xfId="301"/>
    <cellStyle name="常规 3 2 2 3 9" xfId="339"/>
    <cellStyle name="常规 3 2 2 4" xfId="81"/>
    <cellStyle name="常规 3 2 2 5" xfId="111"/>
    <cellStyle name="常规 3 2 2 6" xfId="149"/>
    <cellStyle name="常规 3 2 2 7" xfId="189"/>
    <cellStyle name="常规 3 2 2 8" xfId="192"/>
    <cellStyle name="常规 3 2 2 9" xfId="262"/>
    <cellStyle name="常规 3 2 3" xfId="34"/>
    <cellStyle name="常规 3 2 3 10" xfId="342"/>
    <cellStyle name="常规 3 2 3 11" xfId="380"/>
    <cellStyle name="常规 3 2 3 12" xfId="418"/>
    <cellStyle name="常规 3 2 3 13" xfId="456"/>
    <cellStyle name="常规 3 2 3 14" xfId="494"/>
    <cellStyle name="常规 3 2 3 15" xfId="532"/>
    <cellStyle name="常规 3 2 3 2" xfId="43"/>
    <cellStyle name="常规 3 2 3 2 10" xfId="381"/>
    <cellStyle name="常规 3 2 3 2 11" xfId="419"/>
    <cellStyle name="常规 3 2 3 2 12" xfId="457"/>
    <cellStyle name="常规 3 2 3 2 13" xfId="495"/>
    <cellStyle name="常规 3 2 3 2 14" xfId="533"/>
    <cellStyle name="常规 3 2 3 2 2" xfId="89"/>
    <cellStyle name="常规 3 2 3 2 3" xfId="116"/>
    <cellStyle name="常规 3 2 3 2 4" xfId="154"/>
    <cellStyle name="常规 3 2 3 2 5" xfId="204"/>
    <cellStyle name="常规 3 2 3 2 6" xfId="229"/>
    <cellStyle name="常规 3 2 3 2 7" xfId="267"/>
    <cellStyle name="常规 3 2 3 2 8" xfId="305"/>
    <cellStyle name="常规 3 2 3 2 9" xfId="343"/>
    <cellStyle name="常规 3 2 3 3" xfId="82"/>
    <cellStyle name="常规 3 2 3 4" xfId="115"/>
    <cellStyle name="常规 3 2 3 5" xfId="153"/>
    <cellStyle name="常规 3 2 3 6" xfId="203"/>
    <cellStyle name="常规 3 2 3 7" xfId="228"/>
    <cellStyle name="常规 3 2 3 8" xfId="266"/>
    <cellStyle name="常规 3 2 3 9" xfId="304"/>
    <cellStyle name="常规 3 2 4" xfId="18"/>
    <cellStyle name="常规 3 2 4 10" xfId="306"/>
    <cellStyle name="常规 3 2 4 11" xfId="344"/>
    <cellStyle name="常规 3 2 4 12" xfId="382"/>
    <cellStyle name="常规 3 2 4 13" xfId="420"/>
    <cellStyle name="常规 3 2 4 14" xfId="458"/>
    <cellStyle name="常规 3 2 4 15" xfId="496"/>
    <cellStyle name="常规 3 2 4 16" xfId="534"/>
    <cellStyle name="常规 3 2 4 2" xfId="48"/>
    <cellStyle name="常规 3 2 4 2 10" xfId="378"/>
    <cellStyle name="常规 3 2 4 2 11" xfId="416"/>
    <cellStyle name="常规 3 2 4 2 12" xfId="454"/>
    <cellStyle name="常规 3 2 4 2 13" xfId="492"/>
    <cellStyle name="常规 3 2 4 2 14" xfId="530"/>
    <cellStyle name="常规 3 2 4 2 2" xfId="92"/>
    <cellStyle name="常规 3 2 4 2 3" xfId="113"/>
    <cellStyle name="常规 3 2 4 2 4" xfId="151"/>
    <cellStyle name="常规 3 2 4 2 5" xfId="201"/>
    <cellStyle name="常规 3 2 4 2 6" xfId="226"/>
    <cellStyle name="常规 3 2 4 2 7" xfId="264"/>
    <cellStyle name="常规 3 2 4 2 8" xfId="302"/>
    <cellStyle name="常规 3 2 4 2 9" xfId="340"/>
    <cellStyle name="常规 3 2 4 3" xfId="39"/>
    <cellStyle name="常规 3 2 4 4" xfId="85"/>
    <cellStyle name="常规 3 2 4 5" xfId="117"/>
    <cellStyle name="常规 3 2 4 6" xfId="155"/>
    <cellStyle name="常规 3 2 4 7" xfId="205"/>
    <cellStyle name="常规 3 2 4 8" xfId="230"/>
    <cellStyle name="常规 3 2 4 9" xfId="268"/>
    <cellStyle name="常规 3 2 5" xfId="41"/>
    <cellStyle name="常规 3 2 5 10" xfId="383"/>
    <cellStyle name="常规 3 2 5 11" xfId="421"/>
    <cellStyle name="常规 3 2 5 12" xfId="459"/>
    <cellStyle name="常规 3 2 5 13" xfId="497"/>
    <cellStyle name="常规 3 2 5 14" xfId="535"/>
    <cellStyle name="常规 3 2 5 2" xfId="87"/>
    <cellStyle name="常规 3 2 5 3" xfId="118"/>
    <cellStyle name="常规 3 2 5 4" xfId="156"/>
    <cellStyle name="常规 3 2 5 5" xfId="206"/>
    <cellStyle name="常规 3 2 5 6" xfId="231"/>
    <cellStyle name="常规 3 2 5 7" xfId="269"/>
    <cellStyle name="常规 3 2 5 8" xfId="307"/>
    <cellStyle name="常规 3 2 5 9" xfId="345"/>
    <cellStyle name="常规 3 2 6" xfId="31"/>
    <cellStyle name="常规 3 2 7" xfId="80"/>
    <cellStyle name="常规 3 2 8" xfId="100"/>
    <cellStyle name="常规 3 2 9" xfId="138"/>
    <cellStyle name="常规 3 3" xfId="32"/>
    <cellStyle name="常规 3 3 10" xfId="422"/>
    <cellStyle name="常规 3 3 11" xfId="460"/>
    <cellStyle name="常规 3 3 12" xfId="498"/>
    <cellStyle name="常规 3 3 13" xfId="536"/>
    <cellStyle name="常规 3 3 2" xfId="119"/>
    <cellStyle name="常规 3 3 3" xfId="157"/>
    <cellStyle name="常规 3 3 4" xfId="207"/>
    <cellStyle name="常规 3 3 5" xfId="232"/>
    <cellStyle name="常规 3 3 6" xfId="270"/>
    <cellStyle name="常规 3 3 7" xfId="308"/>
    <cellStyle name="常规 3 3 8" xfId="346"/>
    <cellStyle name="常规 3 3 9" xfId="384"/>
    <cellStyle name="常规 3 4" xfId="114"/>
    <cellStyle name="常规 3 5" xfId="152"/>
    <cellStyle name="常规 3 6" xfId="202"/>
    <cellStyle name="常规 3 7" xfId="227"/>
    <cellStyle name="常规 3 8" xfId="265"/>
    <cellStyle name="常规 3 9" xfId="303"/>
    <cellStyle name="常规 30" xfId="64"/>
    <cellStyle name="常规 31" xfId="65"/>
    <cellStyle name="常规 32" xfId="66"/>
    <cellStyle name="常规 33" xfId="68"/>
    <cellStyle name="常规 34" xfId="69"/>
    <cellStyle name="常规 35" xfId="70"/>
    <cellStyle name="常规 36" xfId="71"/>
    <cellStyle name="常规 37" xfId="72"/>
    <cellStyle name="常规 38" xfId="73"/>
    <cellStyle name="常规 39" xfId="54"/>
    <cellStyle name="常规 4" xfId="11"/>
    <cellStyle name="常规 4 10" xfId="385"/>
    <cellStyle name="常规 4 10 2 3" xfId="74"/>
    <cellStyle name="常规 4 11" xfId="423"/>
    <cellStyle name="常规 4 12" xfId="461"/>
    <cellStyle name="常规 4 13" xfId="499"/>
    <cellStyle name="常规 4 14" xfId="537"/>
    <cellStyle name="常规 4 2" xfId="57"/>
    <cellStyle name="常规 4 3" xfId="120"/>
    <cellStyle name="常规 4 4" xfId="158"/>
    <cellStyle name="常规 4 5" xfId="209"/>
    <cellStyle name="常规 4 6" xfId="233"/>
    <cellStyle name="常规 4 7" xfId="271"/>
    <cellStyle name="常规 4 8" xfId="309"/>
    <cellStyle name="常规 4 9" xfId="347"/>
    <cellStyle name="常规 40" xfId="437"/>
    <cellStyle name="常规 41" xfId="475"/>
    <cellStyle name="常规 42" xfId="513"/>
    <cellStyle name="常规 5" xfId="10"/>
    <cellStyle name="常规 5 10" xfId="348"/>
    <cellStyle name="常规 5 11" xfId="386"/>
    <cellStyle name="常规 5 12" xfId="424"/>
    <cellStyle name="常规 5 13" xfId="462"/>
    <cellStyle name="常规 5 14" xfId="500"/>
    <cellStyle name="常规 5 15" xfId="538"/>
    <cellStyle name="常规 5 2" xfId="14"/>
    <cellStyle name="常规 5 3" xfId="52"/>
    <cellStyle name="常规 5 4" xfId="121"/>
    <cellStyle name="常规 5 5" xfId="159"/>
    <cellStyle name="常规 5 6" xfId="212"/>
    <cellStyle name="常规 5 7" xfId="234"/>
    <cellStyle name="常规 5 8" xfId="272"/>
    <cellStyle name="常规 5 9" xfId="310"/>
    <cellStyle name="常规 6" xfId="15"/>
    <cellStyle name="常规 6 10" xfId="426"/>
    <cellStyle name="常规 6 11" xfId="464"/>
    <cellStyle name="常规 6 12" xfId="502"/>
    <cellStyle name="常规 6 13" xfId="540"/>
    <cellStyle name="常规 6 2" xfId="123"/>
    <cellStyle name="常规 6 3" xfId="161"/>
    <cellStyle name="常规 6 4" xfId="214"/>
    <cellStyle name="常规 6 5" xfId="236"/>
    <cellStyle name="常规 6 6" xfId="274"/>
    <cellStyle name="常规 6 7" xfId="312"/>
    <cellStyle name="常规 6 8" xfId="350"/>
    <cellStyle name="常规 6 9" xfId="388"/>
    <cellStyle name="常规 7" xfId="17"/>
    <cellStyle name="常规 7 10" xfId="313"/>
    <cellStyle name="常规 7 11" xfId="351"/>
    <cellStyle name="常规 7 12" xfId="389"/>
    <cellStyle name="常规 7 13" xfId="427"/>
    <cellStyle name="常规 7 14" xfId="465"/>
    <cellStyle name="常规 7 15" xfId="503"/>
    <cellStyle name="常规 7 16" xfId="541"/>
    <cellStyle name="常规 7 2" xfId="47"/>
    <cellStyle name="常规 7 2 10" xfId="390"/>
    <cellStyle name="常规 7 2 11" xfId="428"/>
    <cellStyle name="常规 7 2 12" xfId="466"/>
    <cellStyle name="常规 7 2 13" xfId="504"/>
    <cellStyle name="常规 7 2 14" xfId="542"/>
    <cellStyle name="常规 7 2 2" xfId="91"/>
    <cellStyle name="常规 7 2 3" xfId="125"/>
    <cellStyle name="常规 7 2 4" xfId="163"/>
    <cellStyle name="常规 7 2 5" xfId="216"/>
    <cellStyle name="常规 7 2 6" xfId="238"/>
    <cellStyle name="常规 7 2 7" xfId="276"/>
    <cellStyle name="常规 7 2 8" xfId="314"/>
    <cellStyle name="常规 7 2 9" xfId="352"/>
    <cellStyle name="常规 7 3" xfId="38"/>
    <cellStyle name="常规 7 4" xfId="84"/>
    <cellStyle name="常规 7 5" xfId="124"/>
    <cellStyle name="常规 7 6" xfId="162"/>
    <cellStyle name="常规 7 7" xfId="215"/>
    <cellStyle name="常规 7 8" xfId="237"/>
    <cellStyle name="常规 7 9" xfId="275"/>
    <cellStyle name="常规 8" xfId="20"/>
    <cellStyle name="常规 8 10" xfId="315"/>
    <cellStyle name="常规 8 11" xfId="353"/>
    <cellStyle name="常规 8 12" xfId="391"/>
    <cellStyle name="常规 8 13" xfId="429"/>
    <cellStyle name="常规 8 14" xfId="467"/>
    <cellStyle name="常规 8 15" xfId="505"/>
    <cellStyle name="常规 8 16" xfId="543"/>
    <cellStyle name="常规 8 2" xfId="49"/>
    <cellStyle name="常规 8 2 10" xfId="392"/>
    <cellStyle name="常规 8 2 11" xfId="430"/>
    <cellStyle name="常规 8 2 12" xfId="468"/>
    <cellStyle name="常规 8 2 13" xfId="506"/>
    <cellStyle name="常规 8 2 14" xfId="544"/>
    <cellStyle name="常规 8 2 2" xfId="93"/>
    <cellStyle name="常规 8 2 3" xfId="127"/>
    <cellStyle name="常规 8 2 4" xfId="165"/>
    <cellStyle name="常规 8 2 5" xfId="218"/>
    <cellStyle name="常规 8 2 6" xfId="240"/>
    <cellStyle name="常规 8 2 7" xfId="278"/>
    <cellStyle name="常规 8 2 8" xfId="316"/>
    <cellStyle name="常规 8 2 9" xfId="354"/>
    <cellStyle name="常规 8 3" xfId="40"/>
    <cellStyle name="常规 8 4" xfId="86"/>
    <cellStyle name="常规 8 5" xfId="126"/>
    <cellStyle name="常规 8 6" xfId="164"/>
    <cellStyle name="常规 8 7" xfId="217"/>
    <cellStyle name="常规 8 8" xfId="239"/>
    <cellStyle name="常规 8 9" xfId="277"/>
    <cellStyle name="常规 9" xfId="19"/>
    <cellStyle name="常规 9 10" xfId="400"/>
    <cellStyle name="常规 9 11" xfId="438"/>
    <cellStyle name="常规 9 12" xfId="476"/>
    <cellStyle name="常规 9 13" xfId="514"/>
    <cellStyle name="常规 9 2" xfId="97"/>
    <cellStyle name="常规 9 3" xfId="135"/>
    <cellStyle name="常规 9 4" xfId="172"/>
    <cellStyle name="常规 9 5" xfId="193"/>
    <cellStyle name="常规 9 6" xfId="248"/>
    <cellStyle name="常规 9 7" xfId="286"/>
    <cellStyle name="常规 9 8" xfId="324"/>
    <cellStyle name="常规 9 9" xfId="362"/>
    <cellStyle name="超链接" xfId="5" builtinId="8"/>
    <cellStyle name="普通 2" xfId="6"/>
    <cellStyle name="普通 2 10" xfId="273"/>
    <cellStyle name="普通 2 11" xfId="311"/>
    <cellStyle name="普通 2 12" xfId="349"/>
    <cellStyle name="普通 2 13" xfId="387"/>
    <cellStyle name="普通 2 14" xfId="425"/>
    <cellStyle name="普通 2 15" xfId="463"/>
    <cellStyle name="普通 2 16" xfId="501"/>
    <cellStyle name="普通 2 17" xfId="539"/>
    <cellStyle name="普通 2 2" xfId="29"/>
    <cellStyle name="普通 2 2 10" xfId="431"/>
    <cellStyle name="普通 2 2 11" xfId="469"/>
    <cellStyle name="普通 2 2 12" xfId="507"/>
    <cellStyle name="普通 2 2 13" xfId="545"/>
    <cellStyle name="普通 2 2 2" xfId="128"/>
    <cellStyle name="普通 2 2 3" xfId="166"/>
    <cellStyle name="普通 2 2 4" xfId="220"/>
    <cellStyle name="普通 2 2 5" xfId="241"/>
    <cellStyle name="普通 2 2 6" xfId="279"/>
    <cellStyle name="普通 2 2 7" xfId="317"/>
    <cellStyle name="普通 2 2 8" xfId="355"/>
    <cellStyle name="普通 2 2 9" xfId="393"/>
    <cellStyle name="普通 2 3" xfId="37"/>
    <cellStyle name="普通 2 3 10" xfId="432"/>
    <cellStyle name="普通 2 3 11" xfId="470"/>
    <cellStyle name="普通 2 3 12" xfId="508"/>
    <cellStyle name="普通 2 3 13" xfId="546"/>
    <cellStyle name="普通 2 3 2" xfId="129"/>
    <cellStyle name="普通 2 3 3" xfId="167"/>
    <cellStyle name="普通 2 3 4" xfId="221"/>
    <cellStyle name="普通 2 3 5" xfId="242"/>
    <cellStyle name="普通 2 3 6" xfId="280"/>
    <cellStyle name="普通 2 3 7" xfId="318"/>
    <cellStyle name="普通 2 3 8" xfId="356"/>
    <cellStyle name="普通 2 3 9" xfId="394"/>
    <cellStyle name="普通 2 4" xfId="26"/>
    <cellStyle name="普通 2 5" xfId="78"/>
    <cellStyle name="普通 2 6" xfId="122"/>
    <cellStyle name="普通 2 7" xfId="160"/>
    <cellStyle name="普通 2 8" xfId="213"/>
    <cellStyle name="普通 2 9" xfId="235"/>
    <cellStyle name="样式 1" xfId="7"/>
    <cellStyle name="样式 1 10" xfId="319"/>
    <cellStyle name="样式 1 11" xfId="357"/>
    <cellStyle name="样式 1 12" xfId="395"/>
    <cellStyle name="样式 1 13" xfId="433"/>
    <cellStyle name="样式 1 14" xfId="471"/>
    <cellStyle name="样式 1 15" xfId="509"/>
    <cellStyle name="样式 1 16" xfId="547"/>
    <cellStyle name="样式 1 2" xfId="30"/>
    <cellStyle name="样式 1 2 10" xfId="434"/>
    <cellStyle name="样式 1 2 11" xfId="472"/>
    <cellStyle name="样式 1 2 12" xfId="510"/>
    <cellStyle name="样式 1 2 13" xfId="548"/>
    <cellStyle name="样式 1 2 2" xfId="131"/>
    <cellStyle name="样式 1 2 3" xfId="169"/>
    <cellStyle name="样式 1 2 4" xfId="223"/>
    <cellStyle name="样式 1 2 5" xfId="244"/>
    <cellStyle name="样式 1 2 6" xfId="282"/>
    <cellStyle name="样式 1 2 7" xfId="320"/>
    <cellStyle name="样式 1 2 8" xfId="358"/>
    <cellStyle name="样式 1 2 9" xfId="396"/>
    <cellStyle name="样式 1 3" xfId="27"/>
    <cellStyle name="样式 1 4" xfId="79"/>
    <cellStyle name="样式 1 5" xfId="130"/>
    <cellStyle name="样式 1 6" xfId="168"/>
    <cellStyle name="样式 1 7" xfId="222"/>
    <cellStyle name="样式 1 8" xfId="243"/>
    <cellStyle name="样式 1 9" xfId="281"/>
    <cellStyle name="样式 2" xfId="45"/>
    <cellStyle name="样式 2 10" xfId="435"/>
    <cellStyle name="样式 2 11" xfId="473"/>
    <cellStyle name="样式 2 12" xfId="511"/>
    <cellStyle name="样式 2 13" xfId="549"/>
    <cellStyle name="样式 2 2" xfId="132"/>
    <cellStyle name="样式 2 3" xfId="170"/>
    <cellStyle name="样式 2 4" xfId="224"/>
    <cellStyle name="样式 2 5" xfId="245"/>
    <cellStyle name="样式 2 6" xfId="283"/>
    <cellStyle name="样式 2 7" xfId="321"/>
    <cellStyle name="样式 2 8" xfId="359"/>
    <cellStyle name="样式 2 9" xfId="397"/>
    <cellStyle name="样式 3" xfId="46"/>
    <cellStyle name="样式 3 10" xfId="436"/>
    <cellStyle name="样式 3 11" xfId="474"/>
    <cellStyle name="样式 3 12" xfId="512"/>
    <cellStyle name="样式 3 13" xfId="550"/>
    <cellStyle name="样式 3 2" xfId="133"/>
    <cellStyle name="样式 3 3" xfId="171"/>
    <cellStyle name="样式 3 4" xfId="225"/>
    <cellStyle name="样式 3 5" xfId="246"/>
    <cellStyle name="样式 3 6" xfId="284"/>
    <cellStyle name="样式 3 7" xfId="322"/>
    <cellStyle name="样式 3 8" xfId="360"/>
    <cellStyle name="样式 3 9" xfId="39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topLeftCell="AZ1" workbookViewId="0">
      <selection activeCell="BF2" sqref="BF2"/>
    </sheetView>
  </sheetViews>
  <sheetFormatPr baseColWidth="10" defaultColWidth="8.6640625" defaultRowHeight="12.5" customHeight="1" x14ac:dyDescent="0.15"/>
  <cols>
    <col min="1" max="1" customWidth="true" style="82" width="16.33203125" collapsed="true"/>
    <col min="2" max="2" customWidth="true" style="5" width="11.83203125" collapsed="true"/>
    <col min="3" max="3" customWidth="true" style="5" width="12.1640625" collapsed="true"/>
    <col min="4" max="4" customWidth="true" style="5" width="12.6640625" collapsed="true"/>
    <col min="5" max="5" customWidth="true" style="18" width="31.6640625" collapsed="true"/>
    <col min="6" max="6" customWidth="true" style="5" width="11.0" collapsed="true"/>
    <col min="7" max="7" customWidth="true" style="5" width="9.6640625" collapsed="true"/>
    <col min="8" max="8" customWidth="true" style="5" width="10.6640625" collapsed="true"/>
    <col min="9" max="9" customWidth="true" style="18" width="11.1640625" collapsed="true"/>
    <col min="10" max="10" customWidth="true" style="18" width="10.6640625" collapsed="true"/>
    <col min="11" max="11" customWidth="true" style="19" width="14.6640625" collapsed="true"/>
    <col min="12" max="12" customWidth="true" style="19" width="16.33203125" collapsed="true"/>
    <col min="13" max="13" customWidth="true" style="19" width="17.83203125" collapsed="true"/>
    <col min="14" max="14" customWidth="true" style="18" width="19.33203125" collapsed="true"/>
    <col min="15" max="15" customWidth="true" style="18" width="22.83203125" collapsed="true"/>
    <col min="16" max="16" customWidth="true" style="5" width="9.83203125" collapsed="true"/>
    <col min="17" max="19" customWidth="true" style="5" width="9.6640625" collapsed="true"/>
    <col min="20" max="20" customWidth="true" style="5" width="11.5" collapsed="true"/>
    <col min="21" max="21" customWidth="true" style="5" width="12.6640625" collapsed="true"/>
    <col min="22" max="22" customWidth="true" style="5" width="10.83203125" collapsed="true"/>
    <col min="23" max="23" customWidth="true" style="5" width="11.1640625" collapsed="true"/>
    <col min="24" max="24" customWidth="true" style="5" width="9.6640625" collapsed="true"/>
    <col min="25" max="25" customWidth="true" style="5" width="12.0" collapsed="true"/>
    <col min="26" max="26" customWidth="true" style="5" width="13.33203125" collapsed="true"/>
    <col min="27" max="27" customWidth="true" style="5" width="14.1640625" collapsed="true"/>
    <col min="28" max="28" customWidth="true" style="5" width="14.33203125" collapsed="true"/>
    <col min="29" max="29" customWidth="true" style="5" width="15.1640625" collapsed="true"/>
    <col min="30" max="30" customWidth="true" style="5" width="13.6640625" collapsed="true"/>
    <col min="31" max="31" customWidth="true" style="19" width="17.5" collapsed="true"/>
    <col min="32" max="32" customWidth="true" style="5" width="18.83203125" collapsed="true"/>
    <col min="33" max="33" customWidth="true" style="5" width="13.33203125" collapsed="true"/>
    <col min="34" max="34" customWidth="true" style="5" width="9.83203125" collapsed="true"/>
    <col min="35" max="36" customWidth="true" style="5" width="9.6640625" collapsed="true"/>
    <col min="37" max="37" customWidth="true" style="20" width="14.33203125" collapsed="true"/>
    <col min="38" max="38" customWidth="true" style="5" width="11.0" collapsed="true"/>
    <col min="39" max="39" customWidth="true" style="5" width="9.6640625" collapsed="true"/>
    <col min="40" max="40" customWidth="true" style="5" width="14.6640625" collapsed="true"/>
    <col min="41" max="41" customWidth="true" style="1" width="12.33203125" collapsed="true"/>
    <col min="42" max="42" customWidth="true" style="1" width="13.33203125" collapsed="true"/>
    <col min="43" max="43" customWidth="true" style="2" width="18.6640625" collapsed="true"/>
    <col min="44" max="44" customWidth="true" style="64" width="13.5" collapsed="true"/>
    <col min="45" max="45" customWidth="true" style="64" width="14.5" collapsed="true"/>
    <col min="46" max="46" customWidth="true" style="1" width="13.6640625" collapsed="true"/>
    <col min="47" max="47" customWidth="true" style="1" width="9.6640625" collapsed="true"/>
    <col min="48" max="48" customWidth="true" style="21" width="15.33203125" collapsed="true"/>
    <col min="49" max="49" customWidth="true" style="21" width="14.6640625" collapsed="true"/>
    <col min="50" max="50" customWidth="true" style="21" width="13.83203125" collapsed="true"/>
    <col min="51" max="51" customWidth="true" style="5" width="15.6640625" collapsed="true"/>
    <col min="52" max="52" customWidth="true" style="113" width="12.6640625" collapsed="true"/>
    <col min="53" max="53" customWidth="true" style="5" width="14.0" collapsed="true"/>
    <col min="54" max="55" customWidth="true" style="5" width="15.83203125" collapsed="true"/>
    <col min="56" max="56" customWidth="true" style="19" width="15.1640625" collapsed="true"/>
    <col min="57" max="57" customWidth="true" style="5" width="13.6640625" collapsed="true"/>
    <col min="58" max="58" customWidth="true" style="5" width="16.33203125" collapsed="true"/>
    <col min="59" max="59" style="24" width="8.6640625" collapsed="true"/>
    <col min="60" max="60" style="25" width="8.6640625" collapsed="true"/>
    <col min="61" max="61" style="1" width="8.6640625" collapsed="true"/>
    <col min="62" max="62" customWidth="true" style="1" width="8.6640625" collapsed="true"/>
    <col min="63" max="65" bestFit="true" customWidth="true" style="1" width="10.6640625" collapsed="true"/>
    <col min="66" max="66" customWidth="true" style="1" width="8.5" collapsed="true"/>
    <col min="67" max="67" bestFit="true" customWidth="true" style="1" width="10.6640625" collapsed="true"/>
    <col min="68" max="70" customWidth="true" style="1" width="8.33203125" collapsed="true"/>
    <col min="71" max="16384" style="1" width="8.6640625" collapsed="true"/>
  </cols>
  <sheetData>
    <row r="1" spans="1:70" ht="12.5" customHeight="1" x14ac:dyDescent="0.15">
      <c r="B1" s="3" t="s">
        <v>171</v>
      </c>
      <c r="C1" s="3" t="s">
        <v>113</v>
      </c>
      <c r="D1" s="4" t="s">
        <v>135</v>
      </c>
      <c r="E1" s="3" t="s">
        <v>114</v>
      </c>
      <c r="F1" s="3" t="s">
        <v>115</v>
      </c>
      <c r="G1" s="3" t="s">
        <v>116</v>
      </c>
      <c r="H1" s="3" t="s">
        <v>0</v>
      </c>
      <c r="I1" s="3" t="s">
        <v>117</v>
      </c>
      <c r="J1" s="3" t="s">
        <v>118</v>
      </c>
      <c r="K1" s="10" t="s">
        <v>119</v>
      </c>
      <c r="L1" s="10" t="s">
        <v>120</v>
      </c>
      <c r="M1" s="10" t="s">
        <v>121</v>
      </c>
      <c r="N1" s="11" t="s">
        <v>122</v>
      </c>
      <c r="O1" s="11" t="s">
        <v>1</v>
      </c>
      <c r="P1" s="3" t="s">
        <v>123</v>
      </c>
      <c r="Q1" s="3" t="s">
        <v>2</v>
      </c>
      <c r="R1" s="3" t="s">
        <v>124</v>
      </c>
      <c r="S1" s="3" t="s">
        <v>125</v>
      </c>
      <c r="T1" s="3" t="s">
        <v>126</v>
      </c>
      <c r="U1" s="3" t="s">
        <v>127</v>
      </c>
      <c r="V1" s="3" t="s">
        <v>128</v>
      </c>
      <c r="W1" s="12" t="s">
        <v>4</v>
      </c>
      <c r="X1" s="12" t="s">
        <v>3</v>
      </c>
      <c r="Y1" s="13" t="s">
        <v>5</v>
      </c>
      <c r="Z1" s="13" t="s">
        <v>129</v>
      </c>
      <c r="AA1" s="13" t="s">
        <v>130</v>
      </c>
      <c r="AB1" s="13" t="s">
        <v>131</v>
      </c>
      <c r="AC1" s="13" t="s">
        <v>132</v>
      </c>
      <c r="AD1" s="13" t="s">
        <v>133</v>
      </c>
      <c r="AE1" s="14" t="s">
        <v>134</v>
      </c>
      <c r="AF1" s="13" t="s">
        <v>136</v>
      </c>
      <c r="AG1" s="13" t="s">
        <v>147</v>
      </c>
      <c r="AH1" s="4" t="s">
        <v>137</v>
      </c>
      <c r="AI1" s="4" t="s">
        <v>6</v>
      </c>
      <c r="AJ1" s="4" t="s">
        <v>7</v>
      </c>
      <c r="AK1" s="15" t="s">
        <v>138</v>
      </c>
      <c r="AL1" s="4" t="s">
        <v>139</v>
      </c>
      <c r="AM1" s="4" t="s">
        <v>178</v>
      </c>
      <c r="AN1" s="4" t="s">
        <v>148</v>
      </c>
      <c r="AO1" s="66" t="s">
        <v>140</v>
      </c>
      <c r="AP1" s="67" t="s">
        <v>181</v>
      </c>
      <c r="AQ1" s="67" t="s">
        <v>8</v>
      </c>
      <c r="AR1" s="68" t="s">
        <v>9</v>
      </c>
      <c r="AS1" s="68" t="s">
        <v>141</v>
      </c>
      <c r="AT1" s="66" t="s">
        <v>142</v>
      </c>
      <c r="AU1" s="66" t="s">
        <v>205</v>
      </c>
      <c r="AV1" s="17" t="s">
        <v>212</v>
      </c>
      <c r="AW1" s="17" t="s">
        <v>143</v>
      </c>
      <c r="AX1" s="84" t="s">
        <v>213</v>
      </c>
      <c r="AY1" s="85" t="s">
        <v>214</v>
      </c>
      <c r="AZ1" s="110" t="s">
        <v>144</v>
      </c>
      <c r="BA1" s="4" t="s">
        <v>146</v>
      </c>
      <c r="BB1" s="4" t="s">
        <v>206</v>
      </c>
      <c r="BC1" s="4" t="s">
        <v>215</v>
      </c>
      <c r="BD1" s="16" t="s">
        <v>216</v>
      </c>
      <c r="BE1" s="4" t="s">
        <v>217</v>
      </c>
      <c r="BF1" s="4" t="s">
        <v>145</v>
      </c>
      <c r="BG1" s="109" t="s">
        <v>66</v>
      </c>
      <c r="BH1" s="109" t="s">
        <v>170</v>
      </c>
      <c r="BI1" s="109" t="s">
        <v>68</v>
      </c>
      <c r="BJ1" s="89" t="s">
        <v>207</v>
      </c>
      <c r="BK1" s="89" t="s">
        <v>208</v>
      </c>
      <c r="BL1" s="89" t="s">
        <v>109</v>
      </c>
      <c r="BM1" s="89" t="s">
        <v>110</v>
      </c>
      <c r="BN1" s="89" t="s">
        <v>209</v>
      </c>
      <c r="BO1" s="89" t="s">
        <v>111</v>
      </c>
      <c r="BP1" s="89" t="s">
        <v>112</v>
      </c>
      <c r="BQ1" s="89" t="s">
        <v>210</v>
      </c>
      <c r="BR1" s="89" t="s">
        <v>211</v>
      </c>
    </row>
    <row r="2" spans="1:70" s="65" customFormat="1" ht="125.25" customHeight="1" x14ac:dyDescent="0.15">
      <c r="A2" s="83" t="s">
        <v>186</v>
      </c>
      <c r="B2" s="70" t="s">
        <v>187</v>
      </c>
      <c r="C2" s="70"/>
      <c r="D2" s="76"/>
      <c r="E2" s="70"/>
      <c r="F2" s="70"/>
      <c r="G2" s="70" t="s">
        <v>172</v>
      </c>
      <c r="H2" s="70" t="s">
        <v>174</v>
      </c>
      <c r="I2" s="70"/>
      <c r="J2" s="70" t="s">
        <v>176</v>
      </c>
      <c r="K2" s="71"/>
      <c r="L2" s="71"/>
      <c r="M2" s="71"/>
      <c r="N2" s="72"/>
      <c r="O2" s="72"/>
      <c r="P2" s="70"/>
      <c r="Q2" s="70"/>
      <c r="R2" s="70"/>
      <c r="S2" s="70"/>
      <c r="T2" s="70"/>
      <c r="U2" s="70"/>
      <c r="V2" s="70"/>
      <c r="W2" s="73"/>
      <c r="X2" s="73"/>
      <c r="Y2" s="74"/>
      <c r="Z2" s="74"/>
      <c r="AA2" s="74" t="s">
        <v>185</v>
      </c>
      <c r="AB2" s="74" t="s">
        <v>185</v>
      </c>
      <c r="AC2" s="74" t="s">
        <v>185</v>
      </c>
      <c r="AD2" s="74" t="s">
        <v>185</v>
      </c>
      <c r="AE2" s="75"/>
      <c r="AF2" s="74" t="s">
        <v>175</v>
      </c>
      <c r="AG2" s="74"/>
      <c r="AH2" s="76"/>
      <c r="AI2" s="76"/>
      <c r="AJ2" s="76"/>
      <c r="AK2" s="77"/>
      <c r="AL2" s="76" t="s">
        <v>177</v>
      </c>
      <c r="AM2" s="76" t="s">
        <v>179</v>
      </c>
      <c r="AN2" s="76"/>
      <c r="AO2" s="78" t="s">
        <v>180</v>
      </c>
      <c r="AP2" s="79" t="s">
        <v>182</v>
      </c>
      <c r="AQ2" s="79"/>
      <c r="AR2" s="80"/>
      <c r="AS2" s="80"/>
      <c r="AT2" s="78" t="s">
        <v>183</v>
      </c>
      <c r="AU2" s="78"/>
      <c r="AV2" s="81"/>
      <c r="AW2" s="81"/>
      <c r="AX2" s="86"/>
      <c r="AY2" s="87"/>
      <c r="AZ2" s="111"/>
      <c r="BA2" s="76"/>
      <c r="BB2" s="76"/>
      <c r="BC2" s="76"/>
      <c r="BD2" s="76" t="s">
        <v>184</v>
      </c>
      <c r="BE2" s="76"/>
      <c r="BF2" s="76"/>
      <c r="BG2" s="88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</row>
    <row r="3" spans="1:70" s="69" customFormat="1" ht="39" x14ac:dyDescent="0.15">
      <c r="A3" s="105" t="s">
        <v>194</v>
      </c>
      <c r="B3" s="4" t="s">
        <v>195</v>
      </c>
      <c r="C3" s="4" t="s">
        <v>196</v>
      </c>
      <c r="D3" s="4" t="s">
        <v>196</v>
      </c>
      <c r="E3" s="4" t="s">
        <v>196</v>
      </c>
      <c r="F3" s="4" t="s">
        <v>196</v>
      </c>
      <c r="G3" s="4" t="s">
        <v>196</v>
      </c>
      <c r="H3" s="4" t="s">
        <v>196</v>
      </c>
      <c r="I3" s="4" t="s">
        <v>196</v>
      </c>
      <c r="J3" s="4" t="s">
        <v>196</v>
      </c>
      <c r="K3" s="106" t="s">
        <v>197</v>
      </c>
      <c r="L3" s="107" t="s">
        <v>198</v>
      </c>
      <c r="M3" s="106" t="s">
        <v>197</v>
      </c>
      <c r="N3" s="108" t="s">
        <v>196</v>
      </c>
      <c r="O3" s="108" t="s">
        <v>196</v>
      </c>
      <c r="P3" s="4" t="s">
        <v>196</v>
      </c>
      <c r="Q3" s="4" t="s">
        <v>196</v>
      </c>
      <c r="R3" s="4" t="s">
        <v>196</v>
      </c>
      <c r="S3" s="4" t="s">
        <v>196</v>
      </c>
      <c r="T3" s="4" t="s">
        <v>196</v>
      </c>
      <c r="U3" s="4" t="s">
        <v>196</v>
      </c>
      <c r="V3" s="4" t="s">
        <v>196</v>
      </c>
      <c r="W3" s="12" t="s">
        <v>199</v>
      </c>
      <c r="X3" s="12" t="s">
        <v>199</v>
      </c>
      <c r="Y3" s="12" t="s">
        <v>199</v>
      </c>
      <c r="Z3" s="12" t="s">
        <v>199</v>
      </c>
      <c r="AA3" s="12" t="s">
        <v>199</v>
      </c>
      <c r="AB3" s="12" t="s">
        <v>199</v>
      </c>
      <c r="AC3" s="12" t="s">
        <v>199</v>
      </c>
      <c r="AD3" s="12" t="s">
        <v>199</v>
      </c>
      <c r="AE3" s="106" t="s">
        <v>197</v>
      </c>
      <c r="AF3" s="12" t="s">
        <v>199</v>
      </c>
      <c r="AG3" s="12" t="s">
        <v>199</v>
      </c>
      <c r="AH3" s="106" t="s">
        <v>197</v>
      </c>
      <c r="AI3" s="106" t="s">
        <v>197</v>
      </c>
      <c r="AJ3" s="106" t="s">
        <v>197</v>
      </c>
      <c r="AK3" s="106" t="s">
        <v>197</v>
      </c>
      <c r="AL3" s="4" t="s">
        <v>196</v>
      </c>
      <c r="AM3" s="4" t="s">
        <v>196</v>
      </c>
      <c r="AN3" s="106" t="s">
        <v>197</v>
      </c>
      <c r="AO3" s="106" t="s">
        <v>197</v>
      </c>
      <c r="AP3" s="66" t="s">
        <v>200</v>
      </c>
      <c r="AQ3" s="106" t="s">
        <v>197</v>
      </c>
      <c r="AR3" s="106" t="s">
        <v>197</v>
      </c>
      <c r="AS3" s="106" t="s">
        <v>197</v>
      </c>
      <c r="AT3" s="66" t="s">
        <v>200</v>
      </c>
      <c r="AU3" s="66" t="s">
        <v>200</v>
      </c>
      <c r="AV3" s="106" t="s">
        <v>197</v>
      </c>
      <c r="AW3" s="106" t="s">
        <v>197</v>
      </c>
      <c r="AX3" s="106" t="s">
        <v>197</v>
      </c>
      <c r="AY3" s="106" t="s">
        <v>197</v>
      </c>
      <c r="AZ3" s="110" t="s">
        <v>201</v>
      </c>
      <c r="BA3" s="106" t="s">
        <v>197</v>
      </c>
      <c r="BB3" s="106" t="s">
        <v>197</v>
      </c>
      <c r="BC3" s="106" t="s">
        <v>197</v>
      </c>
      <c r="BD3" s="106" t="s">
        <v>197</v>
      </c>
      <c r="BE3" s="106" t="s">
        <v>197</v>
      </c>
      <c r="BF3" s="106" t="s">
        <v>197</v>
      </c>
      <c r="BG3" s="106" t="s">
        <v>202</v>
      </c>
      <c r="BH3" s="106" t="s">
        <v>202</v>
      </c>
      <c r="BI3" s="106" t="s">
        <v>202</v>
      </c>
      <c r="BJ3" s="106" t="s">
        <v>203</v>
      </c>
      <c r="BK3" s="106" t="s">
        <v>203</v>
      </c>
      <c r="BL3" s="106" t="s">
        <v>203</v>
      </c>
      <c r="BM3" s="106" t="s">
        <v>203</v>
      </c>
      <c r="BN3" s="106" t="s">
        <v>203</v>
      </c>
      <c r="BO3" s="106" t="s">
        <v>203</v>
      </c>
      <c r="BP3" s="106" t="s">
        <v>203</v>
      </c>
      <c r="BQ3" s="106" t="s">
        <v>203</v>
      </c>
      <c r="BR3" s="106" t="s">
        <v>203</v>
      </c>
    </row>
    <row r="4" spans="1:70" ht="13.5" customHeight="1" x14ac:dyDescent="0.15">
      <c r="A4" s="101" t="s">
        <v>188</v>
      </c>
      <c r="B4" s="90" t="s">
        <v>173</v>
      </c>
      <c r="C4" s="91" t="s">
        <v>204</v>
      </c>
      <c r="D4" s="90" t="s">
        <v>163</v>
      </c>
      <c r="E4" s="90" t="s">
        <v>155</v>
      </c>
      <c r="F4" s="90" t="s">
        <v>156</v>
      </c>
      <c r="G4" s="90" t="s">
        <v>157</v>
      </c>
      <c r="H4" s="92" t="s">
        <v>158</v>
      </c>
      <c r="I4" s="93" t="s">
        <v>149</v>
      </c>
      <c r="J4" s="93" t="s">
        <v>150</v>
      </c>
      <c r="K4" s="94"/>
      <c r="L4" s="94"/>
      <c r="M4" s="94"/>
      <c r="N4" s="93" t="s">
        <v>159</v>
      </c>
      <c r="O4" s="93" t="s">
        <v>160</v>
      </c>
      <c r="P4" s="95" t="s">
        <v>161</v>
      </c>
      <c r="Q4" s="95" t="s">
        <v>161</v>
      </c>
      <c r="R4" s="95" t="s">
        <v>162</v>
      </c>
      <c r="S4" s="103" t="s">
        <v>190</v>
      </c>
      <c r="T4" s="96">
        <v>13611223344</v>
      </c>
      <c r="U4" s="103" t="s">
        <v>189</v>
      </c>
      <c r="V4" s="96">
        <v>13611223344</v>
      </c>
      <c r="W4" s="97" t="s">
        <v>191</v>
      </c>
      <c r="X4" s="97" t="s">
        <v>154</v>
      </c>
      <c r="Y4" s="90" t="s">
        <v>151</v>
      </c>
      <c r="Z4" s="90" t="s">
        <v>152</v>
      </c>
      <c r="AA4" s="90">
        <v>10000.51</v>
      </c>
      <c r="AB4" s="90">
        <v>6000.51</v>
      </c>
      <c r="AC4" s="90">
        <v>8000.76</v>
      </c>
      <c r="AD4" s="90">
        <v>2000.11</v>
      </c>
      <c r="AE4" s="94"/>
      <c r="AF4" s="93" t="s">
        <v>153</v>
      </c>
      <c r="AG4" s="90"/>
      <c r="AH4" s="92" t="s">
        <v>164</v>
      </c>
      <c r="AI4" s="92" t="s">
        <v>165</v>
      </c>
      <c r="AJ4" s="92" t="s">
        <v>166</v>
      </c>
      <c r="AK4" s="98"/>
      <c r="AL4" s="90" t="s">
        <v>167</v>
      </c>
      <c r="AM4" s="90" t="s">
        <v>168</v>
      </c>
      <c r="AN4" s="90"/>
      <c r="AO4" s="99"/>
      <c r="AP4" s="99" t="s">
        <v>192</v>
      </c>
      <c r="AQ4" s="100"/>
      <c r="AR4" s="100"/>
      <c r="AS4" s="100"/>
      <c r="AT4" s="99" t="s">
        <v>169</v>
      </c>
      <c r="AU4" s="104" t="s">
        <v>193</v>
      </c>
      <c r="AV4" s="94"/>
      <c r="AW4" s="94"/>
      <c r="AX4" s="94"/>
      <c r="AY4" s="94"/>
      <c r="AZ4" s="112">
        <v>2014517144</v>
      </c>
      <c r="BA4" s="94"/>
      <c r="BB4" s="94"/>
      <c r="BC4" s="94"/>
      <c r="BD4" s="94"/>
      <c r="BE4" s="90"/>
      <c r="BF4" s="90"/>
      <c r="BG4" s="102"/>
      <c r="BH4" s="102"/>
      <c r="BI4" s="102"/>
      <c r="BJ4" s="101"/>
      <c r="BK4" s="101"/>
      <c r="BL4" s="101"/>
      <c r="BM4" s="101"/>
      <c r="BN4" s="101"/>
      <c r="BO4" s="101"/>
      <c r="BP4" s="101"/>
      <c r="BQ4" s="101"/>
      <c r="BR4" s="101"/>
    </row>
    <row r="5">
      <c r="A5"/>
      <c r="B5"/>
      <c r="C5" t="s">
        <v>218</v>
      </c>
      <c r="D5" t="s">
        <v>219</v>
      </c>
      <c r="E5" t="s">
        <v>220</v>
      </c>
      <c r="F5" t="s">
        <v>221</v>
      </c>
      <c r="G5" t="s">
        <v>222</v>
      </c>
      <c r="H5" t="s">
        <v>223</v>
      </c>
      <c r="I5"/>
      <c r="J5"/>
      <c r="K5"/>
      <c r="L5"/>
      <c r="M5"/>
      <c r="N5" t="s">
        <v>224</v>
      </c>
      <c r="O5" t="s">
        <v>225</v>
      </c>
      <c r="P5"/>
      <c r="Q5" t="s">
        <v>226</v>
      </c>
      <c r="R5" t="s">
        <v>226</v>
      </c>
      <c r="S5"/>
      <c r="T5"/>
      <c r="U5"/>
      <c r="V5"/>
      <c r="W5"/>
      <c r="X5"/>
      <c r="Y5" t="s">
        <v>227</v>
      </c>
      <c r="Z5" t="s">
        <v>228</v>
      </c>
      <c r="AA5" t="n">
        <v>135920.0</v>
      </c>
      <c r="AB5" t="n">
        <v>110699.65</v>
      </c>
      <c r="AC5" t="n">
        <v>4168.1</v>
      </c>
      <c r="AD5" t="n">
        <v>3349.05</v>
      </c>
      <c r="AE5" t="n" s="116">
        <v>41942.0</v>
      </c>
      <c r="AF5" t="s">
        <v>229</v>
      </c>
      <c r="AG5"/>
      <c r="AH5" t="s">
        <v>230</v>
      </c>
      <c r="AI5" t="s">
        <v>231</v>
      </c>
      <c r="AJ5" t="s">
        <v>232</v>
      </c>
      <c r="AK5" t="n" s="117">
        <v>41910.0</v>
      </c>
      <c r="AL5"/>
      <c r="AM5"/>
      <c r="AN5"/>
      <c r="AO5" t="s">
        <v>233</v>
      </c>
      <c r="AP5" t="s">
        <v>234</v>
      </c>
      <c r="AQ5"/>
      <c r="AR5" t="n" s="118">
        <v>41933.0</v>
      </c>
      <c r="AS5" t="n" s="119">
        <v>41961.0</v>
      </c>
      <c r="AT5"/>
      <c r="AU5"/>
      <c r="AV5" t="n" s="120">
        <v>41971.0</v>
      </c>
      <c r="AW5" t="n" s="121">
        <v>41975.0</v>
      </c>
      <c r="AX5" t="n" s="122">
        <v>41996.0</v>
      </c>
      <c r="AY5" t="s">
        <v>235</v>
      </c>
      <c r="AZ5" t="s">
        <v>236</v>
      </c>
      <c r="BA5" t="n" s="123">
        <v>42050.0</v>
      </c>
      <c r="BB5"/>
      <c r="BC5"/>
      <c r="BD5"/>
      <c r="BE5"/>
      <c r="BF5" t="n" s="124">
        <v>42108.0</v>
      </c>
      <c r="BG5"/>
      <c r="BH5"/>
      <c r="BI5"/>
      <c r="BJ5" t="n">
        <v>14.0</v>
      </c>
      <c r="BK5" t="n">
        <v>8.0</v>
      </c>
      <c r="BL5" t="n">
        <v>22.0</v>
      </c>
      <c r="BM5" t="n">
        <v>3.0</v>
      </c>
      <c r="BN5" t="n">
        <v>16.0</v>
      </c>
      <c r="BO5" t="n">
        <v>54.0</v>
      </c>
      <c r="BP5"/>
      <c r="BQ5"/>
      <c r="BR5"/>
    </row>
    <row r="6">
      <c r="A6"/>
      <c r="B6"/>
      <c r="C6" t="s">
        <v>218</v>
      </c>
      <c r="D6" t="s">
        <v>237</v>
      </c>
      <c r="E6" t="s">
        <v>220</v>
      </c>
      <c r="F6" t="s">
        <v>221</v>
      </c>
      <c r="G6" t="s">
        <v>222</v>
      </c>
      <c r="H6" t="s">
        <v>223</v>
      </c>
      <c r="I6"/>
      <c r="J6" t="s">
        <v>238</v>
      </c>
      <c r="K6"/>
      <c r="L6"/>
      <c r="M6"/>
      <c r="N6" t="s">
        <v>239</v>
      </c>
      <c r="O6" t="s">
        <v>240</v>
      </c>
      <c r="P6" t="s">
        <v>238</v>
      </c>
      <c r="Q6" t="s">
        <v>241</v>
      </c>
      <c r="R6" t="s">
        <v>241</v>
      </c>
      <c r="S6"/>
      <c r="T6"/>
      <c r="U6"/>
      <c r="V6"/>
      <c r="W6"/>
      <c r="X6"/>
      <c r="Y6" t="s">
        <v>242</v>
      </c>
      <c r="Z6" t="s">
        <v>228</v>
      </c>
      <c r="AA6" t="n">
        <v>509514.0</v>
      </c>
      <c r="AB6" t="n">
        <v>349986.53</v>
      </c>
      <c r="AC6" t="n">
        <v>17212.82</v>
      </c>
      <c r="AD6" t="n">
        <v>13569.31</v>
      </c>
      <c r="AE6" t="n" s="125">
        <v>41828.0</v>
      </c>
      <c r="AF6" t="s">
        <v>243</v>
      </c>
      <c r="AG6"/>
      <c r="AH6" t="s">
        <v>230</v>
      </c>
      <c r="AI6" t="s">
        <v>231</v>
      </c>
      <c r="AJ6" t="s">
        <v>244</v>
      </c>
      <c r="AK6" t="n" s="126">
        <v>41772.0</v>
      </c>
      <c r="AL6" t="s">
        <v>245</v>
      </c>
      <c r="AM6" t="s">
        <v>246</v>
      </c>
      <c r="AN6"/>
      <c r="AO6" t="s">
        <v>233</v>
      </c>
      <c r="AP6" t="s">
        <v>233</v>
      </c>
      <c r="AQ6"/>
      <c r="AR6" t="n" s="127">
        <v>41797.0</v>
      </c>
      <c r="AS6" t="n" s="128">
        <v>41851.0</v>
      </c>
      <c r="AT6" t="s">
        <v>247</v>
      </c>
      <c r="AU6"/>
      <c r="AV6" t="n" s="129">
        <v>41875.0</v>
      </c>
      <c r="AW6" t="n" s="130">
        <v>41875.0</v>
      </c>
      <c r="AX6" t="n" s="131">
        <v>41875.0</v>
      </c>
      <c r="AY6" t="s">
        <v>235</v>
      </c>
      <c r="AZ6" t="s">
        <v>248</v>
      </c>
      <c r="BA6" t="n" s="132">
        <v>41988.0</v>
      </c>
      <c r="BB6" t="n" s="133">
        <v>41993.0</v>
      </c>
      <c r="BC6" t="s">
        <v>249</v>
      </c>
      <c r="BD6"/>
      <c r="BE6"/>
      <c r="BF6" t="n" s="134">
        <v>42149.0</v>
      </c>
      <c r="BG6"/>
      <c r="BH6"/>
      <c r="BI6"/>
      <c r="BJ6" t="n">
        <v>19.0</v>
      </c>
      <c r="BK6" t="n">
        <v>22.0</v>
      </c>
      <c r="BL6" t="n">
        <v>34.0</v>
      </c>
      <c r="BM6" t="n">
        <v>0.0</v>
      </c>
      <c r="BN6" t="n">
        <v>0.0</v>
      </c>
      <c r="BO6" t="n">
        <v>78.0</v>
      </c>
      <c r="BP6" t="n">
        <v>5.0</v>
      </c>
      <c r="BQ6"/>
      <c r="BR6"/>
    </row>
    <row r="7">
      <c r="A7"/>
      <c r="B7"/>
      <c r="C7" t="s">
        <v>218</v>
      </c>
      <c r="D7" t="s">
        <v>250</v>
      </c>
      <c r="E7" t="s">
        <v>220</v>
      </c>
      <c r="F7" t="s">
        <v>221</v>
      </c>
      <c r="G7" t="s">
        <v>222</v>
      </c>
      <c r="H7" t="s">
        <v>223</v>
      </c>
      <c r="I7"/>
      <c r="J7"/>
      <c r="K7"/>
      <c r="L7"/>
      <c r="M7"/>
      <c r="N7" t="s">
        <v>251</v>
      </c>
      <c r="O7" t="s">
        <v>252</v>
      </c>
      <c r="P7"/>
      <c r="Q7" t="s">
        <v>241</v>
      </c>
      <c r="R7" t="s">
        <v>241</v>
      </c>
      <c r="S7"/>
      <c r="T7"/>
      <c r="U7"/>
      <c r="V7"/>
      <c r="W7"/>
      <c r="X7"/>
      <c r="Y7" t="s">
        <v>253</v>
      </c>
      <c r="Z7" t="s">
        <v>228</v>
      </c>
      <c r="AA7" t="n">
        <v>437112.0</v>
      </c>
      <c r="AB7" t="n">
        <v>322124.49</v>
      </c>
      <c r="AC7" t="n">
        <v>14615.47</v>
      </c>
      <c r="AD7" t="n">
        <v>11048.46</v>
      </c>
      <c r="AE7" t="n" s="135">
        <v>41835.0</v>
      </c>
      <c r="AF7" t="s">
        <v>254</v>
      </c>
      <c r="AG7"/>
      <c r="AH7" t="s">
        <v>230</v>
      </c>
      <c r="AI7" t="s">
        <v>231</v>
      </c>
      <c r="AJ7" t="s">
        <v>244</v>
      </c>
      <c r="AK7" t="n" s="136">
        <v>41772.0</v>
      </c>
      <c r="AL7" t="s">
        <v>255</v>
      </c>
      <c r="AM7" t="s">
        <v>256</v>
      </c>
      <c r="AN7"/>
      <c r="AO7" t="s">
        <v>233</v>
      </c>
      <c r="AP7" t="s">
        <v>233</v>
      </c>
      <c r="AQ7"/>
      <c r="AR7" t="n" s="137">
        <v>41817.0</v>
      </c>
      <c r="AS7" t="n" s="138">
        <v>41857.0</v>
      </c>
      <c r="AT7" t="s">
        <v>247</v>
      </c>
      <c r="AU7"/>
      <c r="AV7" t="n" s="139">
        <v>41883.0</v>
      </c>
      <c r="AW7" t="n" s="140">
        <v>41891.0</v>
      </c>
      <c r="AX7" t="n" s="141">
        <v>41894.0</v>
      </c>
      <c r="AY7" t="s">
        <v>235</v>
      </c>
      <c r="AZ7" t="s">
        <v>248</v>
      </c>
      <c r="BA7" t="n" s="142">
        <v>41988.0</v>
      </c>
      <c r="BB7" t="n" s="143">
        <v>41993.0</v>
      </c>
      <c r="BC7" t="s">
        <v>249</v>
      </c>
      <c r="BD7"/>
      <c r="BE7"/>
      <c r="BF7" t="n" s="144">
        <v>42149.0</v>
      </c>
      <c r="BG7"/>
      <c r="BH7"/>
      <c r="BI7"/>
      <c r="BJ7" t="n">
        <v>34.0</v>
      </c>
      <c r="BK7" t="n">
        <v>13.0</v>
      </c>
      <c r="BL7" t="n">
        <v>35.0</v>
      </c>
      <c r="BM7" t="n">
        <v>7.0</v>
      </c>
      <c r="BN7" t="n">
        <v>4.0</v>
      </c>
      <c r="BO7" t="n">
        <v>67.0</v>
      </c>
      <c r="BP7" t="n">
        <v>5.0</v>
      </c>
      <c r="BQ7"/>
      <c r="BR7"/>
    </row>
    <row r="8">
      <c r="A8"/>
      <c r="B8"/>
      <c r="C8" t="s">
        <v>218</v>
      </c>
      <c r="D8" t="s">
        <v>257</v>
      </c>
      <c r="E8" t="s">
        <v>220</v>
      </c>
      <c r="F8" t="s">
        <v>221</v>
      </c>
      <c r="G8" t="s">
        <v>222</v>
      </c>
      <c r="H8" t="s">
        <v>223</v>
      </c>
      <c r="I8"/>
      <c r="J8"/>
      <c r="K8"/>
      <c r="L8"/>
      <c r="M8"/>
      <c r="N8" t="s">
        <v>258</v>
      </c>
      <c r="O8" t="s">
        <v>259</v>
      </c>
      <c r="P8"/>
      <c r="Q8" t="s">
        <v>241</v>
      </c>
      <c r="R8" t="s">
        <v>241</v>
      </c>
      <c r="S8"/>
      <c r="T8"/>
      <c r="U8"/>
      <c r="V8"/>
      <c r="W8"/>
      <c r="X8"/>
      <c r="Y8" t="s">
        <v>260</v>
      </c>
      <c r="Z8" t="s">
        <v>228</v>
      </c>
      <c r="AA8" t="n">
        <v>656175.0</v>
      </c>
      <c r="AB8" t="n">
        <v>444532.18</v>
      </c>
      <c r="AC8" t="n">
        <v>21905.13</v>
      </c>
      <c r="AD8" t="n">
        <v>17571.3</v>
      </c>
      <c r="AE8" t="n" s="145">
        <v>41849.0</v>
      </c>
      <c r="AF8" t="s">
        <v>261</v>
      </c>
      <c r="AG8"/>
      <c r="AH8" t="s">
        <v>230</v>
      </c>
      <c r="AI8" t="s">
        <v>231</v>
      </c>
      <c r="AJ8" t="s">
        <v>262</v>
      </c>
      <c r="AK8" t="n" s="146">
        <v>41772.0</v>
      </c>
      <c r="AL8" t="s">
        <v>255</v>
      </c>
      <c r="AM8" t="s">
        <v>256</v>
      </c>
      <c r="AN8"/>
      <c r="AO8" t="s">
        <v>233</v>
      </c>
      <c r="AP8"/>
      <c r="AQ8" t="n" s="147">
        <v>41825.0</v>
      </c>
      <c r="AR8" t="n" s="148">
        <v>41825.0</v>
      </c>
      <c r="AS8" t="n" s="149">
        <v>41941.0</v>
      </c>
      <c r="AT8" t="s">
        <v>247</v>
      </c>
      <c r="AU8"/>
      <c r="AV8" t="n" s="150">
        <v>41960.0</v>
      </c>
      <c r="AW8" t="n" s="151">
        <v>41962.0</v>
      </c>
      <c r="AX8" t="n" s="152">
        <v>41968.0</v>
      </c>
      <c r="AY8" t="s">
        <v>235</v>
      </c>
      <c r="AZ8" t="s">
        <v>263</v>
      </c>
      <c r="BA8" t="n" s="153">
        <v>41988.0</v>
      </c>
      <c r="BB8" t="n" s="154">
        <v>41993.0</v>
      </c>
      <c r="BC8" t="s">
        <v>249</v>
      </c>
      <c r="BD8"/>
      <c r="BE8"/>
      <c r="BF8" t="n" s="155">
        <v>42136.0</v>
      </c>
      <c r="BG8"/>
      <c r="BH8"/>
      <c r="BI8"/>
      <c r="BJ8" t="n">
        <v>39.0</v>
      </c>
      <c r="BK8" t="n">
        <v>17.0</v>
      </c>
      <c r="BL8" t="n">
        <v>77.0</v>
      </c>
      <c r="BM8" t="n">
        <v>3.0</v>
      </c>
      <c r="BN8" t="n">
        <v>5.0</v>
      </c>
      <c r="BO8" t="n">
        <v>19.0</v>
      </c>
      <c r="BP8" t="n">
        <v>5.0</v>
      </c>
      <c r="BQ8"/>
      <c r="BR8"/>
    </row>
    <row r="9">
      <c r="A9"/>
      <c r="B9"/>
      <c r="C9" t="s">
        <v>218</v>
      </c>
      <c r="D9" t="s">
        <v>264</v>
      </c>
      <c r="E9" t="s">
        <v>220</v>
      </c>
      <c r="F9" t="s">
        <v>221</v>
      </c>
      <c r="G9" t="s">
        <v>222</v>
      </c>
      <c r="H9" t="s">
        <v>223</v>
      </c>
      <c r="I9"/>
      <c r="J9"/>
      <c r="K9"/>
      <c r="L9"/>
      <c r="M9"/>
      <c r="N9" t="s">
        <v>265</v>
      </c>
      <c r="O9" t="s">
        <v>266</v>
      </c>
      <c r="P9"/>
      <c r="Q9" t="s">
        <v>267</v>
      </c>
      <c r="R9" t="s">
        <v>241</v>
      </c>
      <c r="S9"/>
      <c r="T9"/>
      <c r="U9"/>
      <c r="V9"/>
      <c r="W9"/>
      <c r="X9"/>
      <c r="Y9" t="s">
        <v>268</v>
      </c>
      <c r="Z9" t="s">
        <v>228</v>
      </c>
      <c r="AA9" t="n">
        <v>170695.0</v>
      </c>
      <c r="AB9" t="n">
        <v>137969.06</v>
      </c>
      <c r="AC9" t="n">
        <v>5418.61</v>
      </c>
      <c r="AD9" t="n">
        <v>4350.72</v>
      </c>
      <c r="AE9" t="n" s="156">
        <v>41856.0</v>
      </c>
      <c r="AF9" t="s">
        <v>269</v>
      </c>
      <c r="AG9"/>
      <c r="AH9" t="s">
        <v>230</v>
      </c>
      <c r="AI9" t="s">
        <v>231</v>
      </c>
      <c r="AJ9" t="s">
        <v>262</v>
      </c>
      <c r="AK9" t="n" s="157">
        <v>41772.0</v>
      </c>
      <c r="AL9" t="s">
        <v>255</v>
      </c>
      <c r="AM9" t="s">
        <v>256</v>
      </c>
      <c r="AN9"/>
      <c r="AO9" t="s">
        <v>233</v>
      </c>
      <c r="AP9"/>
      <c r="AQ9"/>
      <c r="AR9" t="n" s="158">
        <v>41839.0</v>
      </c>
      <c r="AS9" t="n" s="159">
        <v>41941.0</v>
      </c>
      <c r="AT9" t="s">
        <v>247</v>
      </c>
      <c r="AU9"/>
      <c r="AV9" t="n" s="160">
        <v>41941.0</v>
      </c>
      <c r="AW9" t="n" s="161">
        <v>41948.0</v>
      </c>
      <c r="AX9" t="n" s="162">
        <v>41953.0</v>
      </c>
      <c r="AY9" t="s">
        <v>235</v>
      </c>
      <c r="AZ9" t="s">
        <v>270</v>
      </c>
      <c r="BA9" t="n" s="163">
        <v>41988.0</v>
      </c>
      <c r="BB9" t="n" s="164">
        <v>41993.0</v>
      </c>
      <c r="BC9" t="s">
        <v>249</v>
      </c>
      <c r="BD9"/>
      <c r="BE9"/>
      <c r="BF9" t="n" s="165">
        <v>42117.0</v>
      </c>
      <c r="BG9"/>
      <c r="BH9"/>
      <c r="BI9"/>
      <c r="BJ9" t="n">
        <v>49.0</v>
      </c>
      <c r="BK9" t="n">
        <v>12.0</v>
      </c>
      <c r="BL9" t="n">
        <v>59.0</v>
      </c>
      <c r="BM9" t="n">
        <v>6.0</v>
      </c>
      <c r="BN9" t="n">
        <v>4.0</v>
      </c>
      <c r="BO9" t="n">
        <v>29.0</v>
      </c>
      <c r="BP9" t="n">
        <v>5.0</v>
      </c>
      <c r="BQ9"/>
      <c r="BR9"/>
    </row>
    <row r="10">
      <c r="A10"/>
      <c r="B10"/>
      <c r="C10" t="s">
        <v>218</v>
      </c>
      <c r="D10" t="s">
        <v>271</v>
      </c>
      <c r="E10" t="s">
        <v>220</v>
      </c>
      <c r="F10" t="s">
        <v>221</v>
      </c>
      <c r="G10" t="s">
        <v>222</v>
      </c>
      <c r="H10" t="s">
        <v>223</v>
      </c>
      <c r="I10"/>
      <c r="J10"/>
      <c r="K10"/>
      <c r="L10"/>
      <c r="M10"/>
      <c r="N10" t="s">
        <v>272</v>
      </c>
      <c r="O10" t="s">
        <v>273</v>
      </c>
      <c r="P10"/>
      <c r="Q10" t="s">
        <v>241</v>
      </c>
      <c r="R10" t="s">
        <v>241</v>
      </c>
      <c r="S10"/>
      <c r="T10"/>
      <c r="U10"/>
      <c r="V10"/>
      <c r="W10"/>
      <c r="X10"/>
      <c r="Y10" t="s">
        <v>274</v>
      </c>
      <c r="Z10" t="s">
        <v>228</v>
      </c>
      <c r="AA10" t="n">
        <v>261127.0</v>
      </c>
      <c r="AB10" t="n">
        <v>192171.7</v>
      </c>
      <c r="AC10" t="n">
        <v>8399.86</v>
      </c>
      <c r="AD10" t="n">
        <v>6870.09</v>
      </c>
      <c r="AE10" t="n" s="166">
        <v>41856.0</v>
      </c>
      <c r="AF10" t="s">
        <v>275</v>
      </c>
      <c r="AG10"/>
      <c r="AH10" t="s">
        <v>230</v>
      </c>
      <c r="AI10" t="s">
        <v>231</v>
      </c>
      <c r="AJ10" t="s">
        <v>262</v>
      </c>
      <c r="AK10" t="n" s="167">
        <v>41772.0</v>
      </c>
      <c r="AL10" t="s">
        <v>255</v>
      </c>
      <c r="AM10" t="s">
        <v>256</v>
      </c>
      <c r="AN10"/>
      <c r="AO10" t="s">
        <v>233</v>
      </c>
      <c r="AP10"/>
      <c r="AQ10"/>
      <c r="AR10" t="n" s="168">
        <v>41845.0</v>
      </c>
      <c r="AS10" t="n" s="169">
        <v>41941.0</v>
      </c>
      <c r="AT10" t="s">
        <v>247</v>
      </c>
      <c r="AU10"/>
      <c r="AV10" t="n" s="170">
        <v>41941.0</v>
      </c>
      <c r="AW10" t="n" s="171">
        <v>41948.0</v>
      </c>
      <c r="AX10" t="n" s="172">
        <v>41961.0</v>
      </c>
      <c r="AY10" t="s">
        <v>235</v>
      </c>
      <c r="AZ10" t="s">
        <v>270</v>
      </c>
      <c r="BA10" t="n" s="173">
        <v>41988.0</v>
      </c>
      <c r="BB10" t="n" s="174">
        <v>41993.0</v>
      </c>
      <c r="BC10" t="s">
        <v>249</v>
      </c>
      <c r="BD10"/>
      <c r="BE10"/>
      <c r="BF10" t="n" s="175">
        <v>42117.0</v>
      </c>
      <c r="BG10"/>
      <c r="BH10"/>
      <c r="BI10"/>
      <c r="BJ10" t="n">
        <v>54.0</v>
      </c>
      <c r="BK10" t="n">
        <v>8.0</v>
      </c>
      <c r="BL10" t="n">
        <v>59.0</v>
      </c>
      <c r="BM10" t="n">
        <v>6.0</v>
      </c>
      <c r="BN10" t="n">
        <v>10.0</v>
      </c>
      <c r="BO10" t="n">
        <v>29.0</v>
      </c>
      <c r="BP10" t="n">
        <v>5.0</v>
      </c>
      <c r="BQ10"/>
      <c r="BR10"/>
    </row>
    <row r="11">
      <c r="A11"/>
      <c r="B11"/>
      <c r="C11" t="s">
        <v>218</v>
      </c>
      <c r="D11" t="s">
        <v>276</v>
      </c>
      <c r="E11" t="s">
        <v>220</v>
      </c>
      <c r="F11" t="s">
        <v>221</v>
      </c>
      <c r="G11" t="s">
        <v>222</v>
      </c>
      <c r="H11" t="s">
        <v>223</v>
      </c>
      <c r="I11"/>
      <c r="J11"/>
      <c r="K11"/>
      <c r="L11"/>
      <c r="M11"/>
      <c r="N11" t="s">
        <v>277</v>
      </c>
      <c r="O11" t="s">
        <v>278</v>
      </c>
      <c r="P11"/>
      <c r="Q11" t="s">
        <v>241</v>
      </c>
      <c r="R11" t="s">
        <v>241</v>
      </c>
      <c r="S11"/>
      <c r="T11"/>
      <c r="U11"/>
      <c r="V11"/>
      <c r="W11"/>
      <c r="X11"/>
      <c r="Y11" t="s">
        <v>279</v>
      </c>
      <c r="Z11" t="s">
        <v>228</v>
      </c>
      <c r="AA11" t="n">
        <v>438787.0</v>
      </c>
      <c r="AB11" t="n">
        <v>295963.91</v>
      </c>
      <c r="AC11" t="n">
        <v>14837.94</v>
      </c>
      <c r="AD11" t="n">
        <v>11825.26</v>
      </c>
      <c r="AE11" t="n" s="176">
        <v>41858.0</v>
      </c>
      <c r="AF11" t="s">
        <v>280</v>
      </c>
      <c r="AG11"/>
      <c r="AH11" t="s">
        <v>230</v>
      </c>
      <c r="AI11" t="s">
        <v>231</v>
      </c>
      <c r="AJ11" t="s">
        <v>262</v>
      </c>
      <c r="AK11" t="n" s="177">
        <v>41772.0</v>
      </c>
      <c r="AL11" t="s">
        <v>255</v>
      </c>
      <c r="AM11" t="s">
        <v>256</v>
      </c>
      <c r="AN11"/>
      <c r="AO11" t="s">
        <v>233</v>
      </c>
      <c r="AP11"/>
      <c r="AQ11"/>
      <c r="AR11" t="n" s="178">
        <v>41843.0</v>
      </c>
      <c r="AS11" t="n" s="179">
        <v>41941.0</v>
      </c>
      <c r="AT11" t="s">
        <v>247</v>
      </c>
      <c r="AU11"/>
      <c r="AV11" t="n" s="180">
        <v>41960.0</v>
      </c>
      <c r="AW11" t="n" s="181">
        <v>41962.0</v>
      </c>
      <c r="AX11" t="n" s="182">
        <v>41968.0</v>
      </c>
      <c r="AY11" t="s">
        <v>235</v>
      </c>
      <c r="AZ11" t="s">
        <v>270</v>
      </c>
      <c r="BA11" t="n" s="183">
        <v>41988.0</v>
      </c>
      <c r="BB11" t="n" s="184">
        <v>41993.0</v>
      </c>
      <c r="BC11" t="s">
        <v>249</v>
      </c>
      <c r="BD11"/>
      <c r="BE11"/>
      <c r="BF11" t="n" s="185">
        <v>42117.0</v>
      </c>
      <c r="BG11"/>
      <c r="BH11"/>
      <c r="BI11"/>
      <c r="BJ11" t="n">
        <v>52.0</v>
      </c>
      <c r="BK11" t="n">
        <v>12.0</v>
      </c>
      <c r="BL11" t="n">
        <v>70.0</v>
      </c>
      <c r="BM11" t="n">
        <v>3.0</v>
      </c>
      <c r="BN11" t="n">
        <v>5.0</v>
      </c>
      <c r="BO11" t="n">
        <v>19.0</v>
      </c>
      <c r="BP11" t="n">
        <v>5.0</v>
      </c>
      <c r="BQ11"/>
      <c r="BR11"/>
    </row>
    <row r="12">
      <c r="A12"/>
      <c r="B12"/>
      <c r="C12" t="s">
        <v>218</v>
      </c>
      <c r="D12" t="s">
        <v>281</v>
      </c>
      <c r="E12" t="s">
        <v>220</v>
      </c>
      <c r="F12" t="s">
        <v>221</v>
      </c>
      <c r="G12" t="s">
        <v>222</v>
      </c>
      <c r="H12" t="s">
        <v>223</v>
      </c>
      <c r="I12"/>
      <c r="J12"/>
      <c r="K12"/>
      <c r="L12"/>
      <c r="M12"/>
      <c r="N12" t="s">
        <v>282</v>
      </c>
      <c r="O12" t="s">
        <v>283</v>
      </c>
      <c r="P12"/>
      <c r="Q12" t="s">
        <v>241</v>
      </c>
      <c r="R12" t="s">
        <v>241</v>
      </c>
      <c r="S12"/>
      <c r="T12"/>
      <c r="U12"/>
      <c r="V12"/>
      <c r="W12"/>
      <c r="X12"/>
      <c r="Y12" t="s">
        <v>284</v>
      </c>
      <c r="Z12" t="s">
        <v>228</v>
      </c>
      <c r="AA12" t="n">
        <v>176664.0</v>
      </c>
      <c r="AB12" t="n">
        <v>133946.17</v>
      </c>
      <c r="AC12" t="n">
        <v>5624.53</v>
      </c>
      <c r="AD12" t="n">
        <v>4518.7</v>
      </c>
      <c r="AE12" t="n" s="186">
        <v>41857.0</v>
      </c>
      <c r="AF12" t="s">
        <v>285</v>
      </c>
      <c r="AG12"/>
      <c r="AH12" t="s">
        <v>230</v>
      </c>
      <c r="AI12" t="s">
        <v>231</v>
      </c>
      <c r="AJ12" t="s">
        <v>286</v>
      </c>
      <c r="AK12" t="n" s="187">
        <v>41821.0</v>
      </c>
      <c r="AL12"/>
      <c r="AM12"/>
      <c r="AN12"/>
      <c r="AO12" t="s">
        <v>233</v>
      </c>
      <c r="AP12" t="s">
        <v>287</v>
      </c>
      <c r="AQ12"/>
      <c r="AR12" t="n" s="188">
        <v>41862.0</v>
      </c>
      <c r="AS12" t="n" s="189">
        <v>41879.0</v>
      </c>
      <c r="AT12"/>
      <c r="AU12"/>
      <c r="AV12" t="n" s="190">
        <v>41885.0</v>
      </c>
      <c r="AW12" t="n" s="191">
        <v>41891.0</v>
      </c>
      <c r="AX12" t="n" s="192">
        <v>41926.0</v>
      </c>
      <c r="AY12" t="s">
        <v>235</v>
      </c>
      <c r="AZ12" t="s">
        <v>288</v>
      </c>
      <c r="BA12" t="n" s="193">
        <v>41988.0</v>
      </c>
      <c r="BB12" t="n" s="194">
        <v>41993.0</v>
      </c>
      <c r="BC12" t="s">
        <v>249</v>
      </c>
      <c r="BD12"/>
      <c r="BE12"/>
      <c r="BF12" t="n" s="195">
        <v>42117.0</v>
      </c>
      <c r="BG12"/>
      <c r="BH12"/>
      <c r="BI12"/>
      <c r="BJ12" t="n">
        <v>30.0</v>
      </c>
      <c r="BK12" t="n">
        <v>0.0</v>
      </c>
      <c r="BL12" t="n">
        <v>18.0</v>
      </c>
      <c r="BM12" t="n">
        <v>5.0</v>
      </c>
      <c r="BN12" t="n">
        <v>23.0</v>
      </c>
      <c r="BO12" t="n">
        <v>67.0</v>
      </c>
      <c r="BP12" t="n">
        <v>5.0</v>
      </c>
      <c r="BQ12"/>
      <c r="BR12"/>
    </row>
    <row r="13">
      <c r="A13"/>
      <c r="B13"/>
      <c r="C13" t="s">
        <v>218</v>
      </c>
      <c r="D13" t="s">
        <v>289</v>
      </c>
      <c r="E13" t="s">
        <v>220</v>
      </c>
      <c r="F13" t="s">
        <v>221</v>
      </c>
      <c r="G13" t="s">
        <v>222</v>
      </c>
      <c r="H13" t="s">
        <v>223</v>
      </c>
      <c r="I13"/>
      <c r="J13"/>
      <c r="K13"/>
      <c r="L13"/>
      <c r="M13"/>
      <c r="N13" t="s">
        <v>290</v>
      </c>
      <c r="O13" t="s">
        <v>291</v>
      </c>
      <c r="P13"/>
      <c r="Q13" t="s">
        <v>241</v>
      </c>
      <c r="R13" t="s">
        <v>241</v>
      </c>
      <c r="S13"/>
      <c r="T13"/>
      <c r="U13"/>
      <c r="V13"/>
      <c r="W13"/>
      <c r="X13"/>
      <c r="Y13" t="s">
        <v>292</v>
      </c>
      <c r="Z13" t="s">
        <v>228</v>
      </c>
      <c r="AA13" t="n">
        <v>247301.0</v>
      </c>
      <c r="AB13" t="n">
        <v>166295.21</v>
      </c>
      <c r="AC13" t="n">
        <v>8414.77</v>
      </c>
      <c r="AD13" t="n">
        <v>6430.81</v>
      </c>
      <c r="AE13" t="n" s="196">
        <v>41870.0</v>
      </c>
      <c r="AF13" t="s">
        <v>293</v>
      </c>
      <c r="AG13"/>
      <c r="AH13" t="s">
        <v>230</v>
      </c>
      <c r="AI13" t="s">
        <v>231</v>
      </c>
      <c r="AJ13" t="s">
        <v>286</v>
      </c>
      <c r="AK13" t="n" s="197">
        <v>41821.0</v>
      </c>
      <c r="AL13"/>
      <c r="AM13"/>
      <c r="AN13"/>
      <c r="AO13" t="s">
        <v>233</v>
      </c>
      <c r="AP13" t="s">
        <v>287</v>
      </c>
      <c r="AQ13"/>
      <c r="AR13" t="n" s="198">
        <v>41876.0</v>
      </c>
      <c r="AS13" t="n" s="199">
        <v>41883.0</v>
      </c>
      <c r="AT13"/>
      <c r="AU13"/>
      <c r="AV13" t="n" s="200">
        <v>41904.0</v>
      </c>
      <c r="AW13" t="n" s="201">
        <v>41906.0</v>
      </c>
      <c r="AX13" t="n" s="202">
        <v>41925.0</v>
      </c>
      <c r="AY13" t="s">
        <v>235</v>
      </c>
      <c r="AZ13" t="s">
        <v>288</v>
      </c>
      <c r="BA13" t="n" s="203">
        <v>41988.0</v>
      </c>
      <c r="BB13" t="n" s="204">
        <v>41993.0</v>
      </c>
      <c r="BC13" t="s">
        <v>249</v>
      </c>
      <c r="BD13"/>
      <c r="BE13"/>
      <c r="BF13" t="n" s="205">
        <v>42117.0</v>
      </c>
      <c r="BG13"/>
      <c r="BH13"/>
      <c r="BI13"/>
      <c r="BJ13" t="n">
        <v>40.0</v>
      </c>
      <c r="BK13" t="n">
        <v>0.0</v>
      </c>
      <c r="BL13" t="n">
        <v>21.0</v>
      </c>
      <c r="BM13" t="n">
        <v>3.0</v>
      </c>
      <c r="BN13" t="n">
        <v>11.0</v>
      </c>
      <c r="BO13" t="n">
        <v>56.0</v>
      </c>
      <c r="BP13" t="n">
        <v>5.0</v>
      </c>
      <c r="BQ13"/>
      <c r="BR13"/>
    </row>
    <row r="14">
      <c r="A14"/>
      <c r="B14"/>
      <c r="C14" t="s">
        <v>218</v>
      </c>
      <c r="D14" t="s">
        <v>294</v>
      </c>
      <c r="E14" t="s">
        <v>220</v>
      </c>
      <c r="F14" t="s">
        <v>221</v>
      </c>
      <c r="G14" t="s">
        <v>222</v>
      </c>
      <c r="H14" t="s">
        <v>223</v>
      </c>
      <c r="I14"/>
      <c r="J14"/>
      <c r="K14"/>
      <c r="L14"/>
      <c r="M14"/>
      <c r="N14" t="s">
        <v>295</v>
      </c>
      <c r="O14" t="s">
        <v>296</v>
      </c>
      <c r="P14"/>
      <c r="Q14" t="s">
        <v>241</v>
      </c>
      <c r="R14" t="s">
        <v>241</v>
      </c>
      <c r="S14"/>
      <c r="T14"/>
      <c r="U14"/>
      <c r="V14"/>
      <c r="W14"/>
      <c r="X14"/>
      <c r="Y14" t="s">
        <v>297</v>
      </c>
      <c r="Z14" t="s">
        <v>228</v>
      </c>
      <c r="AA14" t="n">
        <v>244628.0</v>
      </c>
      <c r="AB14" t="n">
        <v>163837.54</v>
      </c>
      <c r="AC14" t="n">
        <v>8551.35</v>
      </c>
      <c r="AD14" t="n">
        <v>6596.36</v>
      </c>
      <c r="AE14" t="n" s="206">
        <v>41870.0</v>
      </c>
      <c r="AF14" t="s">
        <v>298</v>
      </c>
      <c r="AG14"/>
      <c r="AH14" t="s">
        <v>230</v>
      </c>
      <c r="AI14" t="s">
        <v>231</v>
      </c>
      <c r="AJ14" t="s">
        <v>286</v>
      </c>
      <c r="AK14" t="n" s="207">
        <v>41821.0</v>
      </c>
      <c r="AL14"/>
      <c r="AM14"/>
      <c r="AN14"/>
      <c r="AO14" t="s">
        <v>233</v>
      </c>
      <c r="AP14" t="s">
        <v>287</v>
      </c>
      <c r="AQ14"/>
      <c r="AR14" t="n" s="208">
        <v>41863.0</v>
      </c>
      <c r="AS14" t="n" s="209">
        <v>41891.0</v>
      </c>
      <c r="AT14"/>
      <c r="AU14"/>
      <c r="AV14" t="n" s="210">
        <v>41905.0</v>
      </c>
      <c r="AW14" t="n" s="211">
        <v>41906.0</v>
      </c>
      <c r="AX14" t="n" s="212">
        <v>41932.0</v>
      </c>
      <c r="AY14" t="s">
        <v>235</v>
      </c>
      <c r="AZ14" t="s">
        <v>288</v>
      </c>
      <c r="BA14" t="n" s="213">
        <v>41988.0</v>
      </c>
      <c r="BB14" t="n" s="214">
        <v>41993.0</v>
      </c>
      <c r="BC14" t="s">
        <v>249</v>
      </c>
      <c r="BD14"/>
      <c r="BE14"/>
      <c r="BF14" t="n" s="215">
        <v>42117.0</v>
      </c>
      <c r="BG14"/>
      <c r="BH14"/>
      <c r="BI14"/>
      <c r="BJ14" t="n">
        <v>31.0</v>
      </c>
      <c r="BK14" t="n">
        <v>6.0</v>
      </c>
      <c r="BL14" t="n">
        <v>26.0</v>
      </c>
      <c r="BM14" t="n">
        <v>2.0</v>
      </c>
      <c r="BN14" t="n">
        <v>16.0</v>
      </c>
      <c r="BO14" t="n">
        <v>56.0</v>
      </c>
      <c r="BP14" t="n">
        <v>5.0</v>
      </c>
      <c r="BQ14"/>
      <c r="BR14"/>
    </row>
    <row r="15">
      <c r="A15"/>
      <c r="B15"/>
      <c r="C15" t="s">
        <v>218</v>
      </c>
      <c r="D15" t="s">
        <v>299</v>
      </c>
      <c r="E15" t="s">
        <v>220</v>
      </c>
      <c r="F15" t="s">
        <v>221</v>
      </c>
      <c r="G15" t="s">
        <v>222</v>
      </c>
      <c r="H15" t="s">
        <v>223</v>
      </c>
      <c r="I15"/>
      <c r="J15"/>
      <c r="K15"/>
      <c r="L15"/>
      <c r="M15"/>
      <c r="N15" t="s">
        <v>300</v>
      </c>
      <c r="O15" t="s">
        <v>301</v>
      </c>
      <c r="P15"/>
      <c r="Q15" t="s">
        <v>241</v>
      </c>
      <c r="R15" t="s">
        <v>241</v>
      </c>
      <c r="S15"/>
      <c r="T15"/>
      <c r="U15"/>
      <c r="V15"/>
      <c r="W15"/>
      <c r="X15"/>
      <c r="Y15" t="s">
        <v>302</v>
      </c>
      <c r="Z15" t="s">
        <v>228</v>
      </c>
      <c r="AA15" t="n">
        <v>170302.0</v>
      </c>
      <c r="AB15" t="n">
        <v>137076.98</v>
      </c>
      <c r="AC15" t="n">
        <v>5498.92</v>
      </c>
      <c r="AD15" t="n">
        <v>4397.77</v>
      </c>
      <c r="AE15" t="n" s="216">
        <v>41878.0</v>
      </c>
      <c r="AF15" t="s">
        <v>303</v>
      </c>
      <c r="AG15"/>
      <c r="AH15" t="s">
        <v>230</v>
      </c>
      <c r="AI15" t="s">
        <v>231</v>
      </c>
      <c r="AJ15" t="s">
        <v>286</v>
      </c>
      <c r="AK15" t="n" s="217">
        <v>41821.0</v>
      </c>
      <c r="AL15"/>
      <c r="AM15"/>
      <c r="AN15"/>
      <c r="AO15" t="s">
        <v>233</v>
      </c>
      <c r="AP15" t="s">
        <v>287</v>
      </c>
      <c r="AQ15"/>
      <c r="AR15" t="n" s="218">
        <v>42002.0</v>
      </c>
      <c r="AS15" t="n" s="219">
        <v>42023.0</v>
      </c>
      <c r="AT15"/>
      <c r="AU15"/>
      <c r="AV15" t="n" s="220">
        <v>42023.0</v>
      </c>
      <c r="AW15" t="n" s="221">
        <v>42025.0</v>
      </c>
      <c r="AX15" t="n" s="222">
        <v>42037.0</v>
      </c>
      <c r="AY15" t="s">
        <v>235</v>
      </c>
      <c r="AZ15" t="s">
        <v>288</v>
      </c>
      <c r="BA15" t="n" s="223">
        <v>42050.0</v>
      </c>
      <c r="BB15"/>
      <c r="BC15"/>
      <c r="BD15"/>
      <c r="BE15"/>
      <c r="BF15" t="n" s="224">
        <v>42117.0</v>
      </c>
      <c r="BG15"/>
      <c r="BH15"/>
      <c r="BI15"/>
      <c r="BJ15" t="n">
        <v>127.0</v>
      </c>
      <c r="BK15" t="n">
        <v>0.0</v>
      </c>
      <c r="BL15" t="n">
        <v>15.0</v>
      </c>
      <c r="BM15" t="n">
        <v>3.0</v>
      </c>
      <c r="BN15" t="n">
        <v>9.0</v>
      </c>
      <c r="BO15" t="n">
        <v>19.0</v>
      </c>
      <c r="BP15"/>
      <c r="BQ15"/>
      <c r="BR15"/>
    </row>
    <row r="16">
      <c r="A16"/>
      <c r="B16"/>
      <c r="C16" t="s">
        <v>218</v>
      </c>
      <c r="D16" t="s">
        <v>304</v>
      </c>
      <c r="E16" t="s">
        <v>220</v>
      </c>
      <c r="F16" t="s">
        <v>221</v>
      </c>
      <c r="G16" t="s">
        <v>222</v>
      </c>
      <c r="H16" t="s">
        <v>223</v>
      </c>
      <c r="I16"/>
      <c r="J16"/>
      <c r="K16"/>
      <c r="L16"/>
      <c r="M16"/>
      <c r="N16" t="s">
        <v>305</v>
      </c>
      <c r="O16" t="s">
        <v>306</v>
      </c>
      <c r="P16"/>
      <c r="Q16" t="s">
        <v>241</v>
      </c>
      <c r="R16" t="s">
        <v>241</v>
      </c>
      <c r="S16"/>
      <c r="T16"/>
      <c r="U16"/>
      <c r="V16"/>
      <c r="W16"/>
      <c r="X16"/>
      <c r="Y16" t="s">
        <v>307</v>
      </c>
      <c r="Z16" t="s">
        <v>228</v>
      </c>
      <c r="AA16" t="n">
        <v>159809.0</v>
      </c>
      <c r="AB16" t="n">
        <v>118701.29</v>
      </c>
      <c r="AC16" t="n">
        <v>5029.4</v>
      </c>
      <c r="AD16" t="n">
        <v>4018.33</v>
      </c>
      <c r="AE16" t="n" s="225">
        <v>41877.0</v>
      </c>
      <c r="AF16" t="s">
        <v>308</v>
      </c>
      <c r="AG16"/>
      <c r="AH16" t="s">
        <v>230</v>
      </c>
      <c r="AI16" t="s">
        <v>231</v>
      </c>
      <c r="AJ16" t="s">
        <v>286</v>
      </c>
      <c r="AK16" t="n" s="226">
        <v>41821.0</v>
      </c>
      <c r="AL16"/>
      <c r="AM16"/>
      <c r="AN16"/>
      <c r="AO16" t="s">
        <v>233</v>
      </c>
      <c r="AP16" t="s">
        <v>287</v>
      </c>
      <c r="AQ16"/>
      <c r="AR16" t="n" s="227">
        <v>41862.0</v>
      </c>
      <c r="AS16" t="n" s="228">
        <v>41891.0</v>
      </c>
      <c r="AT16"/>
      <c r="AU16"/>
      <c r="AV16" t="n" s="229">
        <v>41891.0</v>
      </c>
      <c r="AW16" t="n" s="230">
        <v>41900.0</v>
      </c>
      <c r="AX16" t="n" s="231">
        <v>41920.0</v>
      </c>
      <c r="AY16" t="s">
        <v>235</v>
      </c>
      <c r="AZ16" t="s">
        <v>288</v>
      </c>
      <c r="BA16" t="n" s="232">
        <v>41988.0</v>
      </c>
      <c r="BB16" t="n" s="233">
        <v>41993.0</v>
      </c>
      <c r="BC16" t="s">
        <v>249</v>
      </c>
      <c r="BD16"/>
      <c r="BE16"/>
      <c r="BF16" t="n" s="234">
        <v>42117.0</v>
      </c>
      <c r="BG16"/>
      <c r="BH16"/>
      <c r="BI16"/>
      <c r="BJ16" t="n">
        <v>30.0</v>
      </c>
      <c r="BK16" t="n">
        <v>12.0</v>
      </c>
      <c r="BL16" t="n">
        <v>11.0</v>
      </c>
      <c r="BM16" t="n">
        <v>8.0</v>
      </c>
      <c r="BN16" t="n">
        <v>11.0</v>
      </c>
      <c r="BO16" t="n">
        <v>60.0</v>
      </c>
      <c r="BP16" t="n">
        <v>5.0</v>
      </c>
      <c r="BQ16"/>
      <c r="BR16"/>
    </row>
    <row r="17">
      <c r="A17"/>
      <c r="B17"/>
      <c r="C17" t="s">
        <v>218</v>
      </c>
      <c r="D17" t="s">
        <v>309</v>
      </c>
      <c r="E17" t="s">
        <v>220</v>
      </c>
      <c r="F17" t="s">
        <v>221</v>
      </c>
      <c r="G17" t="s">
        <v>222</v>
      </c>
      <c r="H17" t="s">
        <v>223</v>
      </c>
      <c r="I17"/>
      <c r="J17"/>
      <c r="K17"/>
      <c r="L17"/>
      <c r="M17"/>
      <c r="N17" t="s">
        <v>310</v>
      </c>
      <c r="O17" t="s">
        <v>311</v>
      </c>
      <c r="P17"/>
      <c r="Q17" t="s">
        <v>241</v>
      </c>
      <c r="R17" t="s">
        <v>241</v>
      </c>
      <c r="S17"/>
      <c r="T17"/>
      <c r="U17"/>
      <c r="V17"/>
      <c r="W17"/>
      <c r="X17"/>
      <c r="Y17" t="s">
        <v>312</v>
      </c>
      <c r="Z17" t="s">
        <v>228</v>
      </c>
      <c r="AA17" t="n">
        <v>195590.0</v>
      </c>
      <c r="AB17" t="n">
        <v>143257.02</v>
      </c>
      <c r="AC17" t="n">
        <v>6327.59</v>
      </c>
      <c r="AD17" t="n">
        <v>5068.15</v>
      </c>
      <c r="AE17" t="n" s="235">
        <v>41877.0</v>
      </c>
      <c r="AF17" t="s">
        <v>313</v>
      </c>
      <c r="AG17"/>
      <c r="AH17" t="s">
        <v>230</v>
      </c>
      <c r="AI17" t="s">
        <v>231</v>
      </c>
      <c r="AJ17" t="s">
        <v>286</v>
      </c>
      <c r="AK17" t="n" s="236">
        <v>41821.0</v>
      </c>
      <c r="AL17"/>
      <c r="AM17"/>
      <c r="AN17"/>
      <c r="AO17" t="s">
        <v>233</v>
      </c>
      <c r="AP17" t="s">
        <v>287</v>
      </c>
      <c r="AQ17"/>
      <c r="AR17" t="n" s="237">
        <v>41863.0</v>
      </c>
      <c r="AS17" t="n" s="238">
        <v>41891.0</v>
      </c>
      <c r="AT17"/>
      <c r="AU17"/>
      <c r="AV17" t="n" s="239">
        <v>41896.0</v>
      </c>
      <c r="AW17" t="n" s="240">
        <v>41901.0</v>
      </c>
      <c r="AX17" t="n" s="241">
        <v>42076.0</v>
      </c>
      <c r="AY17" t="s">
        <v>235</v>
      </c>
      <c r="AZ17" t="s">
        <v>288</v>
      </c>
      <c r="BA17" t="n" s="242">
        <v>41988.0</v>
      </c>
      <c r="BB17" t="n" s="243">
        <v>41993.0</v>
      </c>
      <c r="BC17" t="s">
        <v>249</v>
      </c>
      <c r="BD17"/>
      <c r="BE17"/>
      <c r="BF17" t="n" s="244">
        <v>42117.0</v>
      </c>
      <c r="BG17"/>
      <c r="BH17"/>
      <c r="BI17"/>
      <c r="BJ17" t="n">
        <v>31.0</v>
      </c>
      <c r="BK17" t="n">
        <v>11.0</v>
      </c>
      <c r="BL17" t="n">
        <v>14.0</v>
      </c>
      <c r="BM17" t="n">
        <v>5.0</v>
      </c>
      <c r="BN17" t="n">
        <v>119.0</v>
      </c>
      <c r="BO17" t="n">
        <v>59.0</v>
      </c>
      <c r="BP17" t="n">
        <v>5.0</v>
      </c>
      <c r="BQ17"/>
      <c r="BR17"/>
    </row>
    <row r="18">
      <c r="A18"/>
      <c r="B18"/>
      <c r="C18" t="s">
        <v>218</v>
      </c>
      <c r="D18" t="s">
        <v>314</v>
      </c>
      <c r="E18" t="s">
        <v>220</v>
      </c>
      <c r="F18" t="s">
        <v>221</v>
      </c>
      <c r="G18" t="s">
        <v>222</v>
      </c>
      <c r="H18" t="s">
        <v>223</v>
      </c>
      <c r="I18"/>
      <c r="J18"/>
      <c r="K18"/>
      <c r="L18"/>
      <c r="M18"/>
      <c r="N18" t="s">
        <v>315</v>
      </c>
      <c r="O18" t="s">
        <v>316</v>
      </c>
      <c r="P18"/>
      <c r="Q18" t="s">
        <v>241</v>
      </c>
      <c r="R18" t="s">
        <v>241</v>
      </c>
      <c r="S18"/>
      <c r="T18"/>
      <c r="U18"/>
      <c r="V18"/>
      <c r="W18"/>
      <c r="X18"/>
      <c r="Y18" t="s">
        <v>317</v>
      </c>
      <c r="Z18" t="s">
        <v>228</v>
      </c>
      <c r="AA18" t="n">
        <v>244656.0</v>
      </c>
      <c r="AB18" t="n">
        <v>175253.56</v>
      </c>
      <c r="AC18" t="n">
        <v>8032.42</v>
      </c>
      <c r="AD18" t="n">
        <v>6423.07</v>
      </c>
      <c r="AE18" t="n" s="245">
        <v>41898.0</v>
      </c>
      <c r="AF18" t="s">
        <v>318</v>
      </c>
      <c r="AG18"/>
      <c r="AH18" t="s">
        <v>230</v>
      </c>
      <c r="AI18" t="s">
        <v>231</v>
      </c>
      <c r="AJ18" t="s">
        <v>262</v>
      </c>
      <c r="AK18" t="n" s="246">
        <v>41772.0</v>
      </c>
      <c r="AL18" t="s">
        <v>255</v>
      </c>
      <c r="AM18" t="s">
        <v>256</v>
      </c>
      <c r="AN18"/>
      <c r="AO18" t="s">
        <v>233</v>
      </c>
      <c r="AP18"/>
      <c r="AQ18"/>
      <c r="AR18" t="n" s="247">
        <v>41871.0</v>
      </c>
      <c r="AS18" t="n" s="248">
        <v>41941.0</v>
      </c>
      <c r="AT18" t="s">
        <v>247</v>
      </c>
      <c r="AU18"/>
      <c r="AV18" t="n" s="249">
        <v>41941.0</v>
      </c>
      <c r="AW18" t="n" s="250">
        <v>41948.0</v>
      </c>
      <c r="AX18" t="n" s="251">
        <v>41960.0</v>
      </c>
      <c r="AY18" t="s">
        <v>235</v>
      </c>
      <c r="AZ18" t="s">
        <v>270</v>
      </c>
      <c r="BA18" t="n" s="252">
        <v>41988.0</v>
      </c>
      <c r="BB18" t="n" s="253">
        <v>41993.0</v>
      </c>
      <c r="BC18" t="s">
        <v>249</v>
      </c>
      <c r="BD18"/>
      <c r="BE18"/>
      <c r="BF18" t="n" s="254">
        <v>42117.0</v>
      </c>
      <c r="BG18"/>
      <c r="BH18"/>
      <c r="BI18"/>
      <c r="BJ18" t="n">
        <v>72.0</v>
      </c>
      <c r="BK18" t="n">
        <v>20.0</v>
      </c>
      <c r="BL18" t="n">
        <v>29.0</v>
      </c>
      <c r="BM18" t="n">
        <v>6.0</v>
      </c>
      <c r="BN18" t="n">
        <v>9.0</v>
      </c>
      <c r="BO18" t="n">
        <v>29.0</v>
      </c>
      <c r="BP18" t="n">
        <v>5.0</v>
      </c>
      <c r="BQ18"/>
      <c r="BR18"/>
    </row>
    <row r="19">
      <c r="A19"/>
      <c r="B19"/>
      <c r="C19" t="s">
        <v>218</v>
      </c>
      <c r="D19" t="s">
        <v>319</v>
      </c>
      <c r="E19" t="s">
        <v>220</v>
      </c>
      <c r="F19" t="s">
        <v>221</v>
      </c>
      <c r="G19" t="s">
        <v>222</v>
      </c>
      <c r="H19" t="s">
        <v>223</v>
      </c>
      <c r="I19"/>
      <c r="J19"/>
      <c r="K19"/>
      <c r="L19"/>
      <c r="M19"/>
      <c r="N19" t="s">
        <v>320</v>
      </c>
      <c r="O19" t="s">
        <v>321</v>
      </c>
      <c r="P19"/>
      <c r="Q19" t="s">
        <v>241</v>
      </c>
      <c r="R19" t="s">
        <v>241</v>
      </c>
      <c r="S19"/>
      <c r="T19"/>
      <c r="U19"/>
      <c r="V19"/>
      <c r="W19"/>
      <c r="X19"/>
      <c r="Y19" t="s">
        <v>322</v>
      </c>
      <c r="Z19" t="s">
        <v>228</v>
      </c>
      <c r="AA19" t="n">
        <v>398602.0</v>
      </c>
      <c r="AB19" t="n">
        <v>266772.86</v>
      </c>
      <c r="AC19" t="n">
        <v>13643.3</v>
      </c>
      <c r="AD19" t="n">
        <v>10793.29</v>
      </c>
      <c r="AE19" t="n" s="255">
        <v>41900.0</v>
      </c>
      <c r="AF19" t="s">
        <v>323</v>
      </c>
      <c r="AG19"/>
      <c r="AH19" t="s">
        <v>230</v>
      </c>
      <c r="AI19" t="s">
        <v>231</v>
      </c>
      <c r="AJ19" t="s">
        <v>262</v>
      </c>
      <c r="AK19" t="n" s="256">
        <v>41772.0</v>
      </c>
      <c r="AL19" t="s">
        <v>255</v>
      </c>
      <c r="AM19" t="s">
        <v>256</v>
      </c>
      <c r="AN19"/>
      <c r="AO19" t="s">
        <v>233</v>
      </c>
      <c r="AP19"/>
      <c r="AQ19"/>
      <c r="AR19" t="n" s="257">
        <v>41872.0</v>
      </c>
      <c r="AS19" t="n" s="258">
        <v>41941.0</v>
      </c>
      <c r="AT19" t="s">
        <v>247</v>
      </c>
      <c r="AU19"/>
      <c r="AV19" t="n" s="259">
        <v>41941.0</v>
      </c>
      <c r="AW19" t="n" s="260">
        <v>41948.0</v>
      </c>
      <c r="AX19" t="n" s="261">
        <v>41949.0</v>
      </c>
      <c r="AY19" t="s">
        <v>235</v>
      </c>
      <c r="AZ19" t="s">
        <v>263</v>
      </c>
      <c r="BA19" t="n" s="262">
        <v>41988.0</v>
      </c>
      <c r="BB19" t="n" s="263">
        <v>41993.0</v>
      </c>
      <c r="BC19" t="s">
        <v>249</v>
      </c>
      <c r="BD19"/>
      <c r="BE19"/>
      <c r="BF19" t="n" s="264">
        <v>42136.0</v>
      </c>
      <c r="BG19"/>
      <c r="BH19"/>
      <c r="BI19"/>
      <c r="BJ19" t="n">
        <v>73.0</v>
      </c>
      <c r="BK19" t="n">
        <v>21.0</v>
      </c>
      <c r="BL19" t="n">
        <v>27.0</v>
      </c>
      <c r="BM19" t="n">
        <v>6.0</v>
      </c>
      <c r="BN19" t="n">
        <v>2.0</v>
      </c>
      <c r="BO19" t="n">
        <v>29.0</v>
      </c>
      <c r="BP19" t="n">
        <v>5.0</v>
      </c>
      <c r="BQ19"/>
      <c r="BR19"/>
    </row>
    <row r="20">
      <c r="A20"/>
      <c r="B20"/>
      <c r="C20" t="s">
        <v>218</v>
      </c>
      <c r="D20" t="s">
        <v>324</v>
      </c>
      <c r="E20" t="s">
        <v>220</v>
      </c>
      <c r="F20" t="s">
        <v>221</v>
      </c>
      <c r="G20" t="s">
        <v>222</v>
      </c>
      <c r="H20" t="s">
        <v>223</v>
      </c>
      <c r="I20"/>
      <c r="J20"/>
      <c r="K20"/>
      <c r="L20"/>
      <c r="M20"/>
      <c r="N20" t="s">
        <v>325</v>
      </c>
      <c r="O20" t="s">
        <v>326</v>
      </c>
      <c r="P20"/>
      <c r="Q20" t="s">
        <v>241</v>
      </c>
      <c r="R20" t="s">
        <v>241</v>
      </c>
      <c r="S20"/>
      <c r="T20"/>
      <c r="U20"/>
      <c r="V20"/>
      <c r="W20"/>
      <c r="X20"/>
      <c r="Y20" t="s">
        <v>327</v>
      </c>
      <c r="Z20" t="s">
        <v>228</v>
      </c>
      <c r="AA20" t="n">
        <v>367851.0</v>
      </c>
      <c r="AB20" t="n">
        <v>248415.07</v>
      </c>
      <c r="AC20" t="n">
        <v>12199.51</v>
      </c>
      <c r="AD20" t="n">
        <v>9549.06</v>
      </c>
      <c r="AE20" t="n" s="265">
        <v>41935.0</v>
      </c>
      <c r="AF20" t="s">
        <v>328</v>
      </c>
      <c r="AG20"/>
      <c r="AH20" t="s">
        <v>230</v>
      </c>
      <c r="AI20" t="s">
        <v>231</v>
      </c>
      <c r="AJ20" t="s">
        <v>244</v>
      </c>
      <c r="AK20" t="n" s="266">
        <v>41910.0</v>
      </c>
      <c r="AL20"/>
      <c r="AM20"/>
      <c r="AN20"/>
      <c r="AO20" t="s">
        <v>233</v>
      </c>
      <c r="AP20"/>
      <c r="AQ20"/>
      <c r="AR20" t="n" s="267">
        <v>41942.0</v>
      </c>
      <c r="AS20" t="n" s="268">
        <v>41962.0</v>
      </c>
      <c r="AT20" t="s">
        <v>247</v>
      </c>
      <c r="AU20"/>
      <c r="AV20" t="n" s="269">
        <v>41963.0</v>
      </c>
      <c r="AW20" t="n" s="270">
        <v>41968.0</v>
      </c>
      <c r="AX20" t="n" s="271">
        <v>41972.0</v>
      </c>
      <c r="AY20" t="s">
        <v>235</v>
      </c>
      <c r="AZ20" t="s">
        <v>329</v>
      </c>
      <c r="BA20" t="n" s="272">
        <v>41988.0</v>
      </c>
      <c r="BB20" t="n" s="273">
        <v>41993.0</v>
      </c>
      <c r="BC20" t="s">
        <v>249</v>
      </c>
      <c r="BD20"/>
      <c r="BE20"/>
      <c r="BF20" t="n" s="274">
        <v>42103.0</v>
      </c>
      <c r="BG20"/>
      <c r="BH20"/>
      <c r="BI20"/>
      <c r="BJ20" t="n">
        <v>21.0</v>
      </c>
      <c r="BK20" t="n">
        <v>0.0</v>
      </c>
      <c r="BL20" t="n">
        <v>16.0</v>
      </c>
      <c r="BM20" t="n">
        <v>4.0</v>
      </c>
      <c r="BN20" t="n">
        <v>4.0</v>
      </c>
      <c r="BO20" t="n">
        <v>15.0</v>
      </c>
      <c r="BP20" t="n">
        <v>5.0</v>
      </c>
      <c r="BQ20"/>
      <c r="BR20"/>
    </row>
    <row r="21">
      <c r="A21"/>
      <c r="B21"/>
      <c r="C21" t="s">
        <v>218</v>
      </c>
      <c r="D21" t="s">
        <v>330</v>
      </c>
      <c r="E21" t="s">
        <v>220</v>
      </c>
      <c r="F21" t="s">
        <v>221</v>
      </c>
      <c r="G21" t="s">
        <v>222</v>
      </c>
      <c r="H21" t="s">
        <v>223</v>
      </c>
      <c r="I21"/>
      <c r="J21"/>
      <c r="K21"/>
      <c r="L21"/>
      <c r="M21"/>
      <c r="N21" t="s">
        <v>331</v>
      </c>
      <c r="O21" t="s">
        <v>332</v>
      </c>
      <c r="P21"/>
      <c r="Q21" t="s">
        <v>241</v>
      </c>
      <c r="R21" t="s">
        <v>241</v>
      </c>
      <c r="S21"/>
      <c r="T21"/>
      <c r="U21"/>
      <c r="V21"/>
      <c r="W21"/>
      <c r="X21"/>
      <c r="Y21" t="s">
        <v>333</v>
      </c>
      <c r="Z21" t="s">
        <v>228</v>
      </c>
      <c r="AA21" t="n">
        <v>188396.0</v>
      </c>
      <c r="AB21" t="n">
        <v>139485.73</v>
      </c>
      <c r="AC21" t="n">
        <v>5943.02</v>
      </c>
      <c r="AD21" t="n">
        <v>4812.04</v>
      </c>
      <c r="AE21" t="n" s="275">
        <v>41940.0</v>
      </c>
      <c r="AF21" t="s">
        <v>334</v>
      </c>
      <c r="AG21"/>
      <c r="AH21" t="s">
        <v>230</v>
      </c>
      <c r="AI21" t="s">
        <v>231</v>
      </c>
      <c r="AJ21" t="s">
        <v>262</v>
      </c>
      <c r="AK21" t="n" s="276">
        <v>41910.0</v>
      </c>
      <c r="AL21"/>
      <c r="AM21"/>
      <c r="AN21"/>
      <c r="AO21" t="s">
        <v>233</v>
      </c>
      <c r="AP21"/>
      <c r="AQ21"/>
      <c r="AR21" t="n" s="277">
        <v>41933.0</v>
      </c>
      <c r="AS21" t="n" s="278">
        <v>41975.0</v>
      </c>
      <c r="AT21" t="s">
        <v>247</v>
      </c>
      <c r="AU21"/>
      <c r="AV21" t="n" s="279">
        <v>41982.0</v>
      </c>
      <c r="AW21" t="n" s="280">
        <v>41982.0</v>
      </c>
      <c r="AX21" t="n" s="281">
        <v>41986.0</v>
      </c>
      <c r="AY21" t="s">
        <v>235</v>
      </c>
      <c r="AZ21" t="s">
        <v>335</v>
      </c>
      <c r="BA21" t="n" s="282">
        <v>41988.0</v>
      </c>
      <c r="BB21" t="n" s="283">
        <v>41993.0</v>
      </c>
      <c r="BC21" t="s">
        <v>249</v>
      </c>
      <c r="BD21"/>
      <c r="BE21"/>
      <c r="BF21" t="n" s="284">
        <v>42108.0</v>
      </c>
      <c r="BG21"/>
      <c r="BH21"/>
      <c r="BI21"/>
      <c r="BJ21" t="n">
        <v>14.0</v>
      </c>
      <c r="BK21" t="n">
        <v>6.0</v>
      </c>
      <c r="BL21" t="n">
        <v>31.0</v>
      </c>
      <c r="BM21" t="n">
        <v>1.0</v>
      </c>
      <c r="BN21" t="n">
        <v>4.0</v>
      </c>
      <c r="BO21" t="n">
        <v>5.0</v>
      </c>
      <c r="BP21" t="n">
        <v>5.0</v>
      </c>
      <c r="BQ21"/>
      <c r="BR21"/>
    </row>
    <row r="22">
      <c r="A22"/>
      <c r="B22"/>
      <c r="C22" t="s">
        <v>218</v>
      </c>
      <c r="D22" t="s">
        <v>336</v>
      </c>
      <c r="E22" t="s">
        <v>220</v>
      </c>
      <c r="F22" t="s">
        <v>221</v>
      </c>
      <c r="G22" t="s">
        <v>222</v>
      </c>
      <c r="H22" t="s">
        <v>223</v>
      </c>
      <c r="I22"/>
      <c r="J22"/>
      <c r="K22"/>
      <c r="L22"/>
      <c r="M22"/>
      <c r="N22" t="s">
        <v>337</v>
      </c>
      <c r="O22" t="s">
        <v>338</v>
      </c>
      <c r="P22"/>
      <c r="Q22" t="s">
        <v>241</v>
      </c>
      <c r="R22" t="s">
        <v>241</v>
      </c>
      <c r="S22"/>
      <c r="T22"/>
      <c r="U22"/>
      <c r="V22"/>
      <c r="W22"/>
      <c r="X22"/>
      <c r="Y22" t="s">
        <v>339</v>
      </c>
      <c r="Z22" t="s">
        <v>228</v>
      </c>
      <c r="AA22" t="n">
        <v>444305.0</v>
      </c>
      <c r="AB22" t="n">
        <v>293975.48</v>
      </c>
      <c r="AC22" t="n">
        <v>15204.91</v>
      </c>
      <c r="AD22" t="n">
        <v>12038.19</v>
      </c>
      <c r="AE22" t="n" s="285">
        <v>41970.0</v>
      </c>
      <c r="AF22" t="s">
        <v>340</v>
      </c>
      <c r="AG22"/>
      <c r="AH22" t="s">
        <v>230</v>
      </c>
      <c r="AI22" t="s">
        <v>231</v>
      </c>
      <c r="AJ22" t="s">
        <v>244</v>
      </c>
      <c r="AK22" t="n" s="286">
        <v>41910.0</v>
      </c>
      <c r="AL22"/>
      <c r="AM22"/>
      <c r="AN22"/>
      <c r="AO22" t="s">
        <v>233</v>
      </c>
      <c r="AP22"/>
      <c r="AQ22"/>
      <c r="AR22" t="n" s="287">
        <v>41942.0</v>
      </c>
      <c r="AS22" t="n" s="288">
        <v>41987.0</v>
      </c>
      <c r="AT22" t="s">
        <v>247</v>
      </c>
      <c r="AU22"/>
      <c r="AV22" t="n" s="289">
        <v>41988.0</v>
      </c>
      <c r="AW22" t="n" s="290">
        <v>41989.0</v>
      </c>
      <c r="AX22" t="n" s="291">
        <v>41989.0</v>
      </c>
      <c r="AY22" t="s">
        <v>235</v>
      </c>
      <c r="AZ22" t="s">
        <v>329</v>
      </c>
      <c r="BA22" t="n" s="292">
        <v>41988.0</v>
      </c>
      <c r="BB22" t="n" s="293">
        <v>41993.0</v>
      </c>
      <c r="BC22" t="s">
        <v>249</v>
      </c>
      <c r="BD22"/>
      <c r="BE22"/>
      <c r="BF22" t="n" s="294">
        <v>42103.0</v>
      </c>
      <c r="BG22"/>
      <c r="BH22"/>
      <c r="BI22"/>
      <c r="BJ22" t="n">
        <v>21.0</v>
      </c>
      <c r="BK22" t="n">
        <v>21.0</v>
      </c>
      <c r="BL22" t="n">
        <v>13.0</v>
      </c>
      <c r="BM22" t="n">
        <v>2.0</v>
      </c>
      <c r="BN22" t="n">
        <v>1.0</v>
      </c>
      <c r="BO22" t="n">
        <v>0.0</v>
      </c>
      <c r="BP22" t="n">
        <v>5.0</v>
      </c>
      <c r="BQ22"/>
      <c r="BR22"/>
    </row>
  </sheetData>
  <sheetProtection insertColumns="0" insertRows="0" deleteColumns="0" deleteRows="0"/>
  <phoneticPr fontId="9" type="noConversion"/>
  <dataValidations xWindow="1593" yWindow="770" count="15">
    <dataValidation type="list" allowBlank="1" showInputMessage="1" showErrorMessage="1" error="请选择单元格内设定选项" prompt="请选择单元格内设定选项" sqref="AH4:AH397">
      <formula1>"京移,邮设,华信"</formula1>
    </dataValidation>
    <dataValidation type="list" allowBlank="1" showInputMessage="1" showErrorMessage="1" error="请选择单元格内设定选项" prompt="请选择单元格内设定选项" sqref="BA5:BC397 AL4:AL397">
      <formula1>"是,否"</formula1>
    </dataValidation>
    <dataValidation type="list" allowBlank="1" showInputMessage="1" showErrorMessage="1" error="请选择单元格内设定选项" prompt="请选择单元格内设定选项" sqref="AT5:AU397 AT4">
      <formula1>"办理中,管照已上交,情况说明已上交,无需办理"</formula1>
    </dataValidation>
    <dataValidation type="list" allowBlank="1" showInputMessage="1" showErrorMessage="1" error="请选择单元格内设定选项" prompt="请选择单元格内设定选项" sqref="AV5:AV397">
      <formula1>"收到,退回,未收到"</formula1>
    </dataValidation>
    <dataValidation type="list" allowBlank="1" showInputMessage="1" showErrorMessage="1" error="请选择单元格内设定选项" prompt="请选择单元格内设定选项" sqref="BE5:BE397">
      <formula1>"未送审,审核中,审核通过"</formula1>
    </dataValidation>
    <dataValidation allowBlank="1" showInputMessage="1" showErrorMessage="1" prompt="工程备注:实施/调整/站点取消" sqref="AM5:AN397 AM4"/>
    <dataValidation allowBlank="1" showInputMessage="1" showErrorMessage="1" prompt="请填写相关日期,格式:年/月/日" sqref="AE4:AE397 BF4:BF397 AK4:AK397 AQ4:AS397 BD4:BD397 AW4:AX397"/>
    <dataValidation type="list" allowBlank="1" showInputMessage="1" showErrorMessage="1" error="请选择单元格内设定选项" prompt="请选择单元格内设定选项" sqref="AY5:AY397">
      <formula1>"未收到,待录入,录入中,退回,已录入"</formula1>
    </dataValidation>
    <dataValidation type="list" allowBlank="1" showInputMessage="1" showErrorMessage="1" error="请选择单元格内设定选项" prompt="请选择单元格内设定选项" sqref="AI4:AI397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AJ4:AJ397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type="list" allowBlank="1" showInputMessage="1" showErrorMessage="1" error="请选择单元格内设定选项" prompt="请选择单元格内设定选项" sqref="AO4:AO397">
      <formula1>"未开工,在建,完工,受阻,无法实施,传输已达,地址错误"</formula1>
    </dataValidation>
    <dataValidation allowBlank="1" showInputMessage="1" showErrorMessage="1" error="请选择单元格内设定选项" prompt="请选择单元格内设定选项" sqref="BE4 BA4:BC4 AU4:AV4"/>
    <dataValidation type="list" showInputMessage="1" showErrorMessage="1" error="请选择单元格内设定选项" sqref="AP4">
      <formula1>"基站未建（现场什么都没有）,红线内,红线外,熔接（机房不具备熔接条件、光缆已放到门口）"</formula1>
    </dataValidation>
    <dataValidation type="list" allowBlank="1" showInputMessage="1" showErrorMessage="1" error="请选择单元格内设定选项" prompt="请选择单元格内设定选项" sqref="H4:H397">
      <formula1>"管道,光缆,设备,客户端"</formula1>
    </dataValidation>
    <dataValidation type="list" allowBlank="1" showInputMessage="1" showErrorMessage="1" sqref="G4">
      <formula1>"专线,厚覆盖,薄覆盖,一阶段驻地网,二阶段驻地网"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13" sqref="L13"/>
    </sheetView>
  </sheetViews>
  <sheetFormatPr baseColWidth="10" defaultColWidth="9" defaultRowHeight="15" x14ac:dyDescent="0.15"/>
  <cols>
    <col min="1" max="1" customWidth="true" style="34" width="10.1640625" collapsed="true"/>
    <col min="2" max="2" style="34" width="9.0" collapsed="true"/>
    <col min="3" max="8" customWidth="true" style="34" width="7.6640625" collapsed="true"/>
    <col min="9" max="9" style="34" width="9.0" collapsed="true"/>
    <col min="10" max="10" customWidth="true" style="34" width="10.83203125" collapsed="true"/>
    <col min="11" max="11" style="30" width="9.0" collapsed="true"/>
    <col min="12" max="16384" style="34" width="9.0" collapsed="true"/>
  </cols>
  <sheetData>
    <row r="1" spans="1:13" s="38" customFormat="1" ht="73.5" customHeight="1" x14ac:dyDescent="0.15">
      <c r="A1" s="33" t="s">
        <v>30</v>
      </c>
      <c r="B1" s="33" t="s">
        <v>78</v>
      </c>
      <c r="C1" s="32" t="s">
        <v>74</v>
      </c>
      <c r="D1" s="32" t="s">
        <v>75</v>
      </c>
      <c r="E1" s="32" t="s">
        <v>11</v>
      </c>
      <c r="F1" s="32" t="s">
        <v>12</v>
      </c>
      <c r="G1" s="32" t="s">
        <v>65</v>
      </c>
      <c r="H1" s="32" t="s">
        <v>76</v>
      </c>
      <c r="I1" s="56" t="s">
        <v>77</v>
      </c>
      <c r="J1" s="33" t="s">
        <v>79</v>
      </c>
      <c r="K1" s="37"/>
    </row>
    <row r="2" spans="1:13" x14ac:dyDescent="0.15">
      <c r="A2" s="35" t="s">
        <v>80</v>
      </c>
      <c r="B2" s="39" t="s">
        <v>81</v>
      </c>
      <c r="C2" s="35">
        <f>COUNTIFS(明细!BH:BH,A2&amp;B2)</f>
        <v>0</v>
      </c>
      <c r="D2" s="35">
        <f>COUNTIFS(明细!BH:BH,A2&amp;B2,明细!AO:AO,"传输已达")</f>
        <v>0</v>
      </c>
      <c r="E2" s="35">
        <f>COUNTIFS(明细!BH:BH,A2&amp;B2,明细!AO:AO,"无法实施")</f>
        <v>0</v>
      </c>
      <c r="F2" s="35">
        <f>COUNTIFS(明细!BH:BH,A2&amp;B2,明细!AO:AO,"地址错误")</f>
        <v>0</v>
      </c>
      <c r="G2" s="35">
        <f>COUNTIFS(明细!BH:BH,A2&amp;B2,明细!AO:AO,"完工")</f>
        <v>0</v>
      </c>
      <c r="H2" s="35">
        <f>COUNTIFS(明细!BH:BH,A2&amp;B2,明细!AO:AO,"完工",明细!AE:AE,"&lt;&gt;")</f>
        <v>0</v>
      </c>
      <c r="I2" s="35">
        <f t="shared" ref="I2:I14" si="0">G2-H2</f>
        <v>0</v>
      </c>
      <c r="J2" s="36" t="e">
        <f t="shared" ref="J2:J15" si="1">H2/(C2-D2-E2-F2)</f>
        <v>#DIV/0!</v>
      </c>
      <c r="K2" s="40"/>
      <c r="M2" s="41"/>
    </row>
    <row r="3" spans="1:13" x14ac:dyDescent="0.15">
      <c r="A3" s="35" t="s">
        <v>80</v>
      </c>
      <c r="B3" s="39" t="s">
        <v>21</v>
      </c>
      <c r="C3" s="35">
        <f>COUNTIFS(明细!BH:BH,A3&amp;B3)</f>
        <v>0</v>
      </c>
      <c r="D3" s="35">
        <f>COUNTIFS(明细!BH:BH,A3&amp;B3,明细!AO:AO,"传输已达")</f>
        <v>0</v>
      </c>
      <c r="E3" s="35">
        <f>COUNTIFS(明细!BH:BH,A3&amp;B3,明细!AO:AO,"无法实施")</f>
        <v>0</v>
      </c>
      <c r="F3" s="35">
        <f>COUNTIFS(明细!BH:BH,A3&amp;B3,明细!AO:AO,"地址错误")</f>
        <v>0</v>
      </c>
      <c r="G3" s="35">
        <f>COUNTIFS(明细!BH:BH,A3&amp;B3,明细!AO:AO,"完工")</f>
        <v>0</v>
      </c>
      <c r="H3" s="35">
        <f>COUNTIFS(明细!BH:BH,A3&amp;B3,明细!AO:AO,"完工",明细!AE:AE,"&lt;&gt;")</f>
        <v>0</v>
      </c>
      <c r="I3" s="35">
        <f t="shared" si="0"/>
        <v>0</v>
      </c>
      <c r="J3" s="36" t="e">
        <f t="shared" si="1"/>
        <v>#DIV/0!</v>
      </c>
      <c r="K3" s="40"/>
      <c r="M3" s="41"/>
    </row>
    <row r="4" spans="1:13" s="46" customFormat="1" x14ac:dyDescent="0.15">
      <c r="A4" s="42" t="s">
        <v>80</v>
      </c>
      <c r="B4" s="43" t="s">
        <v>22</v>
      </c>
      <c r="C4" s="42">
        <f>COUNTIFS(明细!BH:BH,A4&amp;B4)</f>
        <v>0</v>
      </c>
      <c r="D4" s="42">
        <f>COUNTIFS(明细!BH:BH,A4&amp;B4,明细!AO:AO,"传输已达")</f>
        <v>0</v>
      </c>
      <c r="E4" s="42">
        <f>COUNTIFS(明细!BH:BH,A4&amp;B4,明细!AO:AO,"无法实施")</f>
        <v>0</v>
      </c>
      <c r="F4" s="42">
        <f>COUNTIFS(明细!BH:BH,A4&amp;B4,明细!AO:AO,"地址错误")</f>
        <v>0</v>
      </c>
      <c r="G4" s="42">
        <f>COUNTIFS(明细!BH:BH,A4&amp;B4,明细!AO:AO,"完工")</f>
        <v>0</v>
      </c>
      <c r="H4" s="42">
        <f>COUNTIFS(明细!BH:BH,A4&amp;B4,明细!AO:AO,"完工",明细!AE:AE,"&lt;&gt;")</f>
        <v>0</v>
      </c>
      <c r="I4" s="42">
        <f t="shared" si="0"/>
        <v>0</v>
      </c>
      <c r="J4" s="44" t="e">
        <f t="shared" si="1"/>
        <v>#DIV/0!</v>
      </c>
      <c r="K4" s="45"/>
      <c r="M4" s="47"/>
    </row>
    <row r="5" spans="1:13" x14ac:dyDescent="0.15">
      <c r="A5" s="35" t="s">
        <v>80</v>
      </c>
      <c r="B5" s="39" t="s">
        <v>23</v>
      </c>
      <c r="C5" s="35">
        <f>COUNTIFS(明细!BH:BH,A5&amp;B5)</f>
        <v>0</v>
      </c>
      <c r="D5" s="35">
        <f>COUNTIFS(明细!BH:BH,A5&amp;B5,明细!AO:AO,"传输已达")</f>
        <v>0</v>
      </c>
      <c r="E5" s="35">
        <f>COUNTIFS(明细!BH:BH,A5&amp;B5,明细!AO:AO,"无法实施")</f>
        <v>0</v>
      </c>
      <c r="F5" s="35">
        <f>COUNTIFS(明细!BH:BH,A5&amp;B5,明细!AO:AO,"地址错误")</f>
        <v>0</v>
      </c>
      <c r="G5" s="35">
        <f>COUNTIFS(明细!BH:BH,A5&amp;B5,明细!AO:AO,"完工")</f>
        <v>0</v>
      </c>
      <c r="H5" s="35">
        <f>COUNTIFS(明细!BH:BH,A5&amp;B5,明细!AO:AO,"完工",明细!AE:AE,"&lt;&gt;")</f>
        <v>0</v>
      </c>
      <c r="I5" s="35">
        <f t="shared" si="0"/>
        <v>0</v>
      </c>
      <c r="J5" s="36" t="e">
        <f t="shared" si="1"/>
        <v>#DIV/0!</v>
      </c>
      <c r="M5" s="41"/>
    </row>
    <row r="6" spans="1:13" x14ac:dyDescent="0.15">
      <c r="A6" s="35" t="s">
        <v>80</v>
      </c>
      <c r="B6" s="39" t="s">
        <v>24</v>
      </c>
      <c r="C6" s="35">
        <f>COUNTIFS(明细!BH:BH,A6&amp;B6)</f>
        <v>0</v>
      </c>
      <c r="D6" s="35">
        <f>COUNTIFS(明细!BH:BH,A6&amp;B6,明细!AO:AO,"传输已达")</f>
        <v>0</v>
      </c>
      <c r="E6" s="35">
        <f>COUNTIFS(明细!BH:BH,A6&amp;B6,明细!AO:AO,"无法实施")</f>
        <v>0</v>
      </c>
      <c r="F6" s="35">
        <f>COUNTIFS(明细!BH:BH,A6&amp;B6,明细!AO:AO,"地址错误")</f>
        <v>0</v>
      </c>
      <c r="G6" s="35">
        <f>COUNTIFS(明细!BH:BH,A6&amp;B6,明细!AO:AO,"完工")</f>
        <v>0</v>
      </c>
      <c r="H6" s="35">
        <f>COUNTIFS(明细!BH:BH,A6&amp;B6,明细!AO:AO,"完工",明细!AE:AE,"&lt;&gt;")</f>
        <v>0</v>
      </c>
      <c r="I6" s="35">
        <f t="shared" si="0"/>
        <v>0</v>
      </c>
      <c r="J6" s="36" t="e">
        <f t="shared" si="1"/>
        <v>#DIV/0!</v>
      </c>
      <c r="M6" s="41"/>
    </row>
    <row r="7" spans="1:13" s="52" customFormat="1" x14ac:dyDescent="0.15">
      <c r="A7" s="42" t="s">
        <v>107</v>
      </c>
      <c r="B7" s="43" t="s">
        <v>108</v>
      </c>
      <c r="C7" s="42">
        <f>COUNTIFS(明细!BH:BH,A7&amp;B7)</f>
        <v>0</v>
      </c>
      <c r="D7" s="42">
        <f>COUNTIFS(明细!BH:BH,A7&amp;B7,明细!AO:AO,"传输已达")</f>
        <v>0</v>
      </c>
      <c r="E7" s="42">
        <f>COUNTIFS(明细!BH:BH,A7&amp;B7,明细!AO:AO,"无法实施")</f>
        <v>0</v>
      </c>
      <c r="F7" s="42">
        <f>COUNTIFS(明细!BH:BH,A7&amp;B7,明细!AO:AO,"地址错误")</f>
        <v>0</v>
      </c>
      <c r="G7" s="42">
        <f>COUNTIFS(明细!BH:BH,A7&amp;B7,明细!AO:AO,"完工")</f>
        <v>0</v>
      </c>
      <c r="H7" s="42">
        <f>COUNTIFS(明细!BH:BH,A7&amp;B7,明细!AO:AO,"完工",明细!AE:AE,"&lt;&gt;")</f>
        <v>0</v>
      </c>
      <c r="I7" s="42">
        <f t="shared" si="0"/>
        <v>0</v>
      </c>
      <c r="J7" s="44" t="e">
        <f t="shared" si="1"/>
        <v>#DIV/0!</v>
      </c>
      <c r="K7" s="51"/>
      <c r="M7" s="53"/>
    </row>
    <row r="8" spans="1:13" x14ac:dyDescent="0.15">
      <c r="A8" s="35" t="s">
        <v>80</v>
      </c>
      <c r="B8" s="39" t="s">
        <v>29</v>
      </c>
      <c r="C8" s="35">
        <f>COUNTIFS(明细!BH:BH,A8&amp;B8)</f>
        <v>0</v>
      </c>
      <c r="D8" s="35">
        <f>COUNTIFS(明细!BH:BH,A8&amp;B8,明细!AO:AO,"传输已达")</f>
        <v>0</v>
      </c>
      <c r="E8" s="35">
        <f>COUNTIFS(明细!BH:BH,A8&amp;B8,明细!AO:AO,"无法实施")</f>
        <v>0</v>
      </c>
      <c r="F8" s="35">
        <f>COUNTIFS(明细!BH:BH,A8&amp;B8,明细!AO:AO,"地址错误")</f>
        <v>0</v>
      </c>
      <c r="G8" s="35">
        <f>COUNTIFS(明细!BH:BH,A8&amp;B8,明细!AO:AO,"完工")</f>
        <v>0</v>
      </c>
      <c r="H8" s="35">
        <f>COUNTIFS(明细!BH:BH,A8&amp;B8,明细!AO:AO,"完工",明细!AE:AE,"&lt;&gt;")</f>
        <v>0</v>
      </c>
      <c r="I8" s="35">
        <f t="shared" si="0"/>
        <v>0</v>
      </c>
      <c r="J8" s="36" t="e">
        <f t="shared" si="1"/>
        <v>#DIV/0!</v>
      </c>
      <c r="M8" s="54"/>
    </row>
    <row r="9" spans="1:13" x14ac:dyDescent="0.15">
      <c r="A9" s="35" t="s">
        <v>80</v>
      </c>
      <c r="B9" s="39" t="s">
        <v>69</v>
      </c>
      <c r="C9" s="35">
        <f>COUNTIFS(明细!BH:BH,A9&amp;B9)</f>
        <v>0</v>
      </c>
      <c r="D9" s="35">
        <f>COUNTIFS(明细!BH:BH,A9&amp;B9,明细!AO:AO,"传输已达")</f>
        <v>0</v>
      </c>
      <c r="E9" s="35">
        <f>COUNTIFS(明细!BH:BH,A9&amp;B9,明细!AO:AO,"无法实施")</f>
        <v>0</v>
      </c>
      <c r="F9" s="35">
        <f>COUNTIFS(明细!BH:BH,A9&amp;B9,明细!AO:AO,"地址错误")</f>
        <v>0</v>
      </c>
      <c r="G9" s="35">
        <f>COUNTIFS(明细!BH:BH,A9&amp;B9,明细!AO:AO,"完工")</f>
        <v>0</v>
      </c>
      <c r="H9" s="35">
        <f>COUNTIFS(明细!BH:BH,A9&amp;B9,明细!AO:AO,"完工",明细!AE:AE,"&lt;&gt;")</f>
        <v>0</v>
      </c>
      <c r="I9" s="35">
        <f t="shared" si="0"/>
        <v>0</v>
      </c>
      <c r="J9" s="36" t="e">
        <f t="shared" si="1"/>
        <v>#DIV/0!</v>
      </c>
      <c r="M9" s="41"/>
    </row>
    <row r="10" spans="1:13" x14ac:dyDescent="0.15">
      <c r="A10" s="35" t="s">
        <v>80</v>
      </c>
      <c r="B10" s="39" t="s">
        <v>25</v>
      </c>
      <c r="C10" s="35">
        <f>COUNTIFS(明细!BH:BH,A10&amp;B10)</f>
        <v>0</v>
      </c>
      <c r="D10" s="35">
        <f>COUNTIFS(明细!BH:BH,A10&amp;B10,明细!AO:AO,"传输已达")</f>
        <v>0</v>
      </c>
      <c r="E10" s="35">
        <f>COUNTIFS(明细!BH:BH,A10&amp;B10,明细!AO:AO,"无法实施")</f>
        <v>0</v>
      </c>
      <c r="F10" s="35">
        <f>COUNTIFS(明细!BH:BH,A10&amp;B10,明细!AO:AO,"地址错误")</f>
        <v>0</v>
      </c>
      <c r="G10" s="35">
        <f>COUNTIFS(明细!BH:BH,A10&amp;B10,明细!AO:AO,"完工")</f>
        <v>0</v>
      </c>
      <c r="H10" s="35">
        <f>COUNTIFS(明细!BH:BH,A10&amp;B10,明细!AO:AO,"完工",明细!AE:AE,"&lt;&gt;")</f>
        <v>0</v>
      </c>
      <c r="I10" s="35">
        <f t="shared" si="0"/>
        <v>0</v>
      </c>
      <c r="J10" s="36" t="e">
        <f t="shared" si="1"/>
        <v>#DIV/0!</v>
      </c>
      <c r="M10" s="41"/>
    </row>
    <row r="11" spans="1:13" x14ac:dyDescent="0.15">
      <c r="A11" s="35" t="s">
        <v>80</v>
      </c>
      <c r="B11" s="39" t="s">
        <v>26</v>
      </c>
      <c r="C11" s="35">
        <f>COUNTIFS(明细!BH:BH,A11&amp;B11)</f>
        <v>0</v>
      </c>
      <c r="D11" s="35">
        <f>COUNTIFS(明细!BH:BH,A11&amp;B11,明细!AO:AO,"传输已达")</f>
        <v>0</v>
      </c>
      <c r="E11" s="35">
        <f>COUNTIFS(明细!BH:BH,A11&amp;B11,明细!AO:AO,"无法实施")</f>
        <v>0</v>
      </c>
      <c r="F11" s="35">
        <f>COUNTIFS(明细!BH:BH,A11&amp;B11,明细!AO:AO,"地址错误")</f>
        <v>0</v>
      </c>
      <c r="G11" s="35">
        <f>COUNTIFS(明细!BH:BH,A11&amp;B11,明细!AO:AO,"完工")</f>
        <v>0</v>
      </c>
      <c r="H11" s="35">
        <f>COUNTIFS(明细!BH:BH,A11&amp;B11,明细!AO:AO,"完工",明细!AE:AE,"&lt;&gt;")</f>
        <v>0</v>
      </c>
      <c r="I11" s="35">
        <f t="shared" si="0"/>
        <v>0</v>
      </c>
      <c r="J11" s="36" t="e">
        <f t="shared" si="1"/>
        <v>#DIV/0!</v>
      </c>
      <c r="M11" s="41"/>
    </row>
    <row r="12" spans="1:13" s="52" customFormat="1" x14ac:dyDescent="0.15">
      <c r="A12" s="48" t="s">
        <v>80</v>
      </c>
      <c r="B12" s="49" t="s">
        <v>82</v>
      </c>
      <c r="C12" s="48">
        <f>COUNTIFS(明细!BH:BH,A12&amp;B12)</f>
        <v>0</v>
      </c>
      <c r="D12" s="48">
        <f>COUNTIFS(明细!BH:BH,A12&amp;B12,明细!AO:AO,"传输已达")</f>
        <v>0</v>
      </c>
      <c r="E12" s="48">
        <f>COUNTIFS(明细!BH:BH,A12&amp;B12,明细!AO:AO,"无法实施")</f>
        <v>0</v>
      </c>
      <c r="F12" s="48">
        <f>COUNTIFS(明细!BH:BH,A12&amp;B12,明细!AO:AO,"地址错误")</f>
        <v>0</v>
      </c>
      <c r="G12" s="48">
        <f>COUNTIFS(明细!BH:BH,A12&amp;B12,明细!AO:AO,"完工")</f>
        <v>0</v>
      </c>
      <c r="H12" s="48">
        <f>COUNTIFS(明细!BH:BH,A12&amp;B12,明细!AO:AO,"完工",明细!AE:AE,"&lt;&gt;")</f>
        <v>0</v>
      </c>
      <c r="I12" s="48">
        <f t="shared" si="0"/>
        <v>0</v>
      </c>
      <c r="J12" s="50" t="e">
        <f t="shared" si="1"/>
        <v>#DIV/0!</v>
      </c>
      <c r="K12" s="51"/>
      <c r="M12" s="53"/>
    </row>
    <row r="13" spans="1:13" s="52" customFormat="1" x14ac:dyDescent="0.15">
      <c r="A13" s="48" t="s">
        <v>80</v>
      </c>
      <c r="B13" s="49" t="s">
        <v>70</v>
      </c>
      <c r="C13" s="48">
        <f>COUNTIFS(明细!BH:BH,A13&amp;B13)</f>
        <v>0</v>
      </c>
      <c r="D13" s="48">
        <f>COUNTIFS(明细!BH:BH,A13&amp;B13,明细!AO:AO,"传输已达")</f>
        <v>0</v>
      </c>
      <c r="E13" s="48">
        <f>COUNTIFS(明细!BH:BH,A13&amp;B13,明细!AO:AO,"无法实施")</f>
        <v>0</v>
      </c>
      <c r="F13" s="48">
        <f>COUNTIFS(明细!BH:BH,A13&amp;B13,明细!AO:AO,"地址错误")</f>
        <v>0</v>
      </c>
      <c r="G13" s="48">
        <f>COUNTIFS(明细!BH:BH,A13&amp;B13,明细!AO:AO,"完工")</f>
        <v>0</v>
      </c>
      <c r="H13" s="48">
        <f>COUNTIFS(明细!BH:BH,A13&amp;B13,明细!AO:AO,"完工",明细!AE:AE,"&lt;&gt;")</f>
        <v>0</v>
      </c>
      <c r="I13" s="48">
        <f t="shared" si="0"/>
        <v>0</v>
      </c>
      <c r="J13" s="50" t="e">
        <f t="shared" si="1"/>
        <v>#DIV/0!</v>
      </c>
      <c r="K13" s="51"/>
      <c r="M13" s="53"/>
    </row>
    <row r="14" spans="1:13" x14ac:dyDescent="0.15">
      <c r="A14" s="35" t="s">
        <v>80</v>
      </c>
      <c r="B14" s="39" t="s">
        <v>27</v>
      </c>
      <c r="C14" s="35">
        <f>COUNTIFS(明细!BH:BH,A14&amp;B14)</f>
        <v>0</v>
      </c>
      <c r="D14" s="35">
        <f>COUNTIFS(明细!BH:BH,A14&amp;B14,明细!AO:AO,"传输已达")</f>
        <v>0</v>
      </c>
      <c r="E14" s="35">
        <f>COUNTIFS(明细!BH:BH,A14&amp;B14,明细!AO:AO,"无法实施")</f>
        <v>0</v>
      </c>
      <c r="F14" s="35">
        <f>COUNTIFS(明细!BH:BH,A14&amp;B14,明细!AO:AO,"地址错误")</f>
        <v>0</v>
      </c>
      <c r="G14" s="35">
        <f>COUNTIFS(明细!BH:BH,A14&amp;B14,明细!AO:AO,"完工")</f>
        <v>0</v>
      </c>
      <c r="H14" s="35">
        <f>COUNTIFS(明细!BH:BH,A14&amp;B14,明细!AO:AO,"完工",明细!AE:AE,"&lt;&gt;")</f>
        <v>0</v>
      </c>
      <c r="I14" s="35">
        <f t="shared" si="0"/>
        <v>0</v>
      </c>
      <c r="J14" s="36" t="e">
        <f t="shared" si="1"/>
        <v>#DIV/0!</v>
      </c>
      <c r="M14" s="41"/>
    </row>
    <row r="15" spans="1:13" x14ac:dyDescent="0.15">
      <c r="A15" s="39" t="s">
        <v>67</v>
      </c>
      <c r="B15" s="55"/>
      <c r="C15" s="35">
        <f t="shared" ref="C15:I15" si="2">SUM(C2:C14)</f>
        <v>0</v>
      </c>
      <c r="D15" s="35">
        <f t="shared" si="2"/>
        <v>0</v>
      </c>
      <c r="E15" s="35">
        <f t="shared" si="2"/>
        <v>0</v>
      </c>
      <c r="F15" s="35">
        <f t="shared" si="2"/>
        <v>0</v>
      </c>
      <c r="G15" s="35">
        <f t="shared" si="2"/>
        <v>0</v>
      </c>
      <c r="H15" s="35">
        <f t="shared" si="2"/>
        <v>0</v>
      </c>
      <c r="I15" s="35">
        <f t="shared" si="2"/>
        <v>0</v>
      </c>
      <c r="J15" s="36" t="e">
        <f t="shared" si="1"/>
        <v>#DIV/0!</v>
      </c>
    </row>
    <row r="20" spans="10:10" x14ac:dyDescent="0.15">
      <c r="J20" s="30"/>
    </row>
    <row r="21" spans="10:10" x14ac:dyDescent="0.15">
      <c r="J21" s="31" t="s">
        <v>28</v>
      </c>
    </row>
    <row r="22" spans="10:10" x14ac:dyDescent="0.15">
      <c r="J22" s="30"/>
    </row>
  </sheetData>
  <phoneticPr fontId="14" type="noConversion"/>
  <dataValidations count="1">
    <dataValidation type="list" allowBlank="1" showInputMessage="1" showErrorMessage="1" error="请选择单元格内设定选项" prompt="请选择单元格内设定选项" sqref="A2:A14">
      <formula1>"京移,邮设,华信"</formula1>
    </dataValidation>
  </dataValidations>
  <hyperlinks>
    <hyperlink ref="B8" location="闵行施工表!A1" display="闵行"/>
    <hyperlink ref="J21" location="目录!A1" display="返回首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7" sqref="D17"/>
    </sheetView>
  </sheetViews>
  <sheetFormatPr baseColWidth="10" defaultColWidth="9" defaultRowHeight="15" x14ac:dyDescent="0.15"/>
  <cols>
    <col min="1" max="10" style="46" width="9.0" collapsed="true"/>
    <col min="11" max="11" bestFit="true" customWidth="true" style="45" width="12.6640625" collapsed="true"/>
    <col min="12" max="16384" style="46" width="9.0" collapsed="true"/>
  </cols>
  <sheetData>
    <row r="1" spans="1:13" ht="87.75" customHeight="1" x14ac:dyDescent="0.15">
      <c r="A1" s="57" t="s">
        <v>88</v>
      </c>
      <c r="B1" s="57" t="s">
        <v>89</v>
      </c>
      <c r="C1" s="62" t="s">
        <v>90</v>
      </c>
      <c r="D1" s="62" t="s">
        <v>91</v>
      </c>
      <c r="E1" s="62" t="s">
        <v>11</v>
      </c>
      <c r="F1" s="62" t="s">
        <v>12</v>
      </c>
      <c r="G1" s="62" t="s">
        <v>92</v>
      </c>
      <c r="H1" s="62" t="s">
        <v>93</v>
      </c>
      <c r="I1" s="62" t="s">
        <v>86</v>
      </c>
      <c r="J1" s="63" t="s">
        <v>94</v>
      </c>
      <c r="K1" s="62" t="s">
        <v>95</v>
      </c>
      <c r="L1" s="63" t="s">
        <v>96</v>
      </c>
      <c r="M1" s="57" t="s">
        <v>97</v>
      </c>
    </row>
    <row r="2" spans="1:13" x14ac:dyDescent="0.15">
      <c r="A2" s="43" t="s">
        <v>10</v>
      </c>
      <c r="B2" s="43" t="s">
        <v>98</v>
      </c>
      <c r="C2" s="43">
        <f>COUNTIFS(明细!BI:BI,A2&amp;B2)</f>
        <v>0</v>
      </c>
      <c r="D2" s="43">
        <f>COUNTIFS(明细!BI:BI,A2&amp;B2,明细!AO:AO,"传输已达")</f>
        <v>0</v>
      </c>
      <c r="E2" s="43">
        <f>COUNTIFS(明细!BI:BI,A2&amp;B2,明细!AO:AO,"无法实施")</f>
        <v>0</v>
      </c>
      <c r="F2" s="43">
        <f>COUNTIFS(明细!BI:BI,A2&amp;B2,明细!AO:AO,"地址错误")</f>
        <v>0</v>
      </c>
      <c r="G2" s="43">
        <f>COUNTIFS(明细!BI:BI,A2&amp;B2,明细!AO:AO,"完工")</f>
        <v>0</v>
      </c>
      <c r="H2" s="43">
        <f>COUNTIFS(明细!BI:BI,A2&amp;B2,明细!AO:AO,"完工",明细!AS:AS,"&lt;&gt;")</f>
        <v>0</v>
      </c>
      <c r="I2" s="42">
        <f>COUNTIFS(明细!BI:BI,A2&amp;B2,明细!AO:AO,"完工",明细!AS:AS,"&lt;&gt;",明细!AV:AV,"&gt;0")</f>
        <v>0</v>
      </c>
      <c r="J2" s="42">
        <f>H2-I2</f>
        <v>0</v>
      </c>
      <c r="K2" s="43">
        <f>COUNTIFS(明细!BI:BI,A2&amp;B2,明细!AO:AO,"完工",明细!AS:AS,"&lt;&gt;",明细!AW:AW,"&lt;&gt;")</f>
        <v>0</v>
      </c>
      <c r="L2" s="43">
        <f>G2-K2</f>
        <v>0</v>
      </c>
      <c r="M2" s="60" t="e">
        <f>K2/I2</f>
        <v>#DIV/0!</v>
      </c>
    </row>
    <row r="3" spans="1:13" s="52" customFormat="1" x14ac:dyDescent="0.15">
      <c r="A3" s="49" t="s">
        <v>10</v>
      </c>
      <c r="B3" s="49" t="s">
        <v>87</v>
      </c>
      <c r="C3" s="49">
        <f>COUNTIFS(明细!BI:BI,A3&amp;B3)</f>
        <v>0</v>
      </c>
      <c r="D3" s="49">
        <f>COUNTIFS(明细!BI:BI,A3&amp;B3,明细!AO:AO,"传输已达")</f>
        <v>0</v>
      </c>
      <c r="E3" s="49">
        <f>COUNTIFS(明细!BI:BI,A3&amp;B3,明细!AO:AO,"无法实施")</f>
        <v>0</v>
      </c>
      <c r="F3" s="49">
        <f>COUNTIFS(明细!BI:BI,A3&amp;B3,明细!AO:AO,"地址错误")</f>
        <v>0</v>
      </c>
      <c r="G3" s="49">
        <f>COUNTIFS(明细!BI:BI,A3&amp;B3,明细!AO:AO,"完工")</f>
        <v>0</v>
      </c>
      <c r="H3" s="49">
        <f>COUNTIFS(明细!BI:BI,A3&amp;B3,明细!AO:AO,"完工",明细!AS:AS,"&lt;&gt;")</f>
        <v>0</v>
      </c>
      <c r="I3" s="42">
        <f>COUNTIFS(明细!BI:BI,A3&amp;B3,明细!AO:AO,"完工",明细!AS:AS,"&lt;&gt;",明细!AV:AV,"&gt;0")</f>
        <v>0</v>
      </c>
      <c r="J3" s="48">
        <f t="shared" ref="J3:J14" si="0">H3-I3</f>
        <v>0</v>
      </c>
      <c r="K3" s="49">
        <f>COUNTIFS(明细!BI:BI,A3&amp;B3,明细!AO:AO,"完工",明细!AS:AS,"&lt;&gt;",明细!AW:AW,"&lt;&gt;")</f>
        <v>0</v>
      </c>
      <c r="L3" s="49">
        <f t="shared" ref="L3:L14" si="1">G3-K3</f>
        <v>0</v>
      </c>
      <c r="M3" s="61" t="e">
        <f t="shared" ref="M3:M15" si="2">K3/I3</f>
        <v>#DIV/0!</v>
      </c>
    </row>
    <row r="4" spans="1:13" s="52" customFormat="1" x14ac:dyDescent="0.15">
      <c r="A4" s="49" t="s">
        <v>10</v>
      </c>
      <c r="B4" s="49" t="s">
        <v>99</v>
      </c>
      <c r="C4" s="48">
        <f>COUNTIFS(明细!BI:BI,A4&amp;B4)</f>
        <v>0</v>
      </c>
      <c r="D4" s="48">
        <f>COUNTIFS(明细!BI:BI,A4&amp;B4,明细!AO:AO,"传输已达")</f>
        <v>0</v>
      </c>
      <c r="E4" s="48">
        <f>COUNTIFS(明细!BI:BI,A4&amp;B4,明细!AO:AO,"无法实施")</f>
        <v>0</v>
      </c>
      <c r="F4" s="48">
        <f>COUNTIFS(明细!BI:BI,A4&amp;B4,明细!AO:AO,"地址错误")</f>
        <v>0</v>
      </c>
      <c r="G4" s="48">
        <f>COUNTIFS(明细!BI:BI,A4&amp;B4,明细!AO:AO,"完工")</f>
        <v>0</v>
      </c>
      <c r="H4" s="48">
        <f>COUNTIFS(明细!BI:BI,A4&amp;B4,明细!AO:AO,"完工",明细!AS:AS,"&lt;&gt;")</f>
        <v>0</v>
      </c>
      <c r="I4" s="42">
        <f>COUNTIFS(明细!BI:BI,A4&amp;B4,明细!AO:AO,"完工",明细!AS:AS,"&lt;&gt;",明细!AV:AV,"&gt;0")</f>
        <v>0</v>
      </c>
      <c r="J4" s="48">
        <f t="shared" si="0"/>
        <v>0</v>
      </c>
      <c r="K4" s="48">
        <f>COUNTIFS(明细!BI:BI,A4&amp;B4,明细!AO:AO,"完工",明细!AS:AS,"&lt;&gt;",明细!AW:AW,"&lt;&gt;")</f>
        <v>0</v>
      </c>
      <c r="L4" s="48">
        <f t="shared" si="1"/>
        <v>0</v>
      </c>
      <c r="M4" s="61" t="e">
        <f t="shared" si="2"/>
        <v>#DIV/0!</v>
      </c>
    </row>
    <row r="5" spans="1:13" s="52" customFormat="1" x14ac:dyDescent="0.15">
      <c r="A5" s="49" t="s">
        <v>10</v>
      </c>
      <c r="B5" s="49" t="s">
        <v>100</v>
      </c>
      <c r="C5" s="48">
        <f>COUNTIFS(明细!BI:BI,A5&amp;B5)</f>
        <v>0</v>
      </c>
      <c r="D5" s="48">
        <f>COUNTIFS(明细!BI:BI,A5&amp;B5,明细!AO:AO,"传输已达")</f>
        <v>0</v>
      </c>
      <c r="E5" s="48">
        <f>COUNTIFS(明细!BI:BI,A5&amp;B5,明细!AO:AO,"无法实施")</f>
        <v>0</v>
      </c>
      <c r="F5" s="48">
        <f>COUNTIFS(明细!BI:BI,A5&amp;B5,明细!AO:AO,"地址错误")</f>
        <v>0</v>
      </c>
      <c r="G5" s="48">
        <f>COUNTIFS(明细!BI:BI,A5&amp;B5,明细!AO:AO,"完工")</f>
        <v>0</v>
      </c>
      <c r="H5" s="48">
        <f>COUNTIFS(明细!BI:BI,A5&amp;B5,明细!AO:AO,"完工",明细!AS:AS,"&lt;&gt;")</f>
        <v>0</v>
      </c>
      <c r="I5" s="42">
        <f>COUNTIFS(明细!BI:BI,A5&amp;B5,明细!AO:AO,"完工",明细!AS:AS,"&lt;&gt;",明细!AV:AV,"&gt;0")</f>
        <v>0</v>
      </c>
      <c r="J5" s="48">
        <f t="shared" si="0"/>
        <v>0</v>
      </c>
      <c r="K5" s="48">
        <f>COUNTIFS(明细!BI:BI,A5&amp;B5,明细!AO:AO,"完工",明细!AS:AS,"&lt;&gt;",明细!AW:AW,"&lt;&gt;")</f>
        <v>0</v>
      </c>
      <c r="L5" s="48">
        <f t="shared" si="1"/>
        <v>0</v>
      </c>
      <c r="M5" s="61" t="e">
        <f t="shared" si="2"/>
        <v>#DIV/0!</v>
      </c>
    </row>
    <row r="6" spans="1:13" x14ac:dyDescent="0.15">
      <c r="A6" s="43" t="s">
        <v>10</v>
      </c>
      <c r="B6" s="43" t="s">
        <v>101</v>
      </c>
      <c r="C6" s="42">
        <f>COUNTIFS(明细!BI:BI,A6&amp;B6)</f>
        <v>0</v>
      </c>
      <c r="D6" s="42">
        <f>COUNTIFS(明细!BI:BI,A6&amp;B6,明细!AO:AO,"传输已达")</f>
        <v>0</v>
      </c>
      <c r="E6" s="42">
        <f>COUNTIFS(明细!BI:BI,A6&amp;B6,明细!AO:AO,"无法实施")</f>
        <v>0</v>
      </c>
      <c r="F6" s="42">
        <f>COUNTIFS(明细!BI:BI,A6&amp;B6,明细!AO:AO,"地址错误")</f>
        <v>0</v>
      </c>
      <c r="G6" s="42">
        <f>COUNTIFS(明细!BI:BI,A6&amp;B6,明细!AO:AO,"完工")</f>
        <v>0</v>
      </c>
      <c r="H6" s="42">
        <f>COUNTIFS(明细!BI:BI,A6&amp;B6,明细!AO:AO,"完工",明细!AS:AS,"&lt;&gt;")</f>
        <v>0</v>
      </c>
      <c r="I6" s="42">
        <f>COUNTIFS(明细!BI:BI,A6&amp;B6,明细!AO:AO,"完工",明细!AS:AS,"&lt;&gt;",明细!AV:AV,"&gt;0")</f>
        <v>0</v>
      </c>
      <c r="J6" s="42">
        <f t="shared" si="0"/>
        <v>0</v>
      </c>
      <c r="K6" s="42">
        <f>COUNTIFS(明细!BI:BI,A6&amp;B6,明细!AO:AO,"完工",明细!AS:AS,"&lt;&gt;",明细!AW:AW,"&lt;&gt;")</f>
        <v>0</v>
      </c>
      <c r="L6" s="42">
        <f t="shared" si="1"/>
        <v>0</v>
      </c>
      <c r="M6" s="60" t="e">
        <f t="shared" si="2"/>
        <v>#DIV/0!</v>
      </c>
    </row>
    <row r="7" spans="1:13" s="52" customFormat="1" x14ac:dyDescent="0.15">
      <c r="A7" s="49" t="s">
        <v>10</v>
      </c>
      <c r="B7" s="49" t="s">
        <v>84</v>
      </c>
      <c r="C7" s="48">
        <f>COUNTIFS(明细!BI:BI,A7&amp;B7)</f>
        <v>0</v>
      </c>
      <c r="D7" s="48">
        <f>COUNTIFS(明细!BI:BI,A7&amp;B7,明细!AO:AO,"传输已达")</f>
        <v>0</v>
      </c>
      <c r="E7" s="48">
        <f>COUNTIFS(明细!BI:BI,A7&amp;B7,明细!AO:AO,"无法实施")</f>
        <v>0</v>
      </c>
      <c r="F7" s="48">
        <f>COUNTIFS(明细!BI:BI,A7&amp;B7,明细!AO:AO,"地址错误")</f>
        <v>0</v>
      </c>
      <c r="G7" s="48">
        <f>COUNTIFS(明细!BI:BI,A7&amp;B7,明细!AO:AO,"完工")</f>
        <v>0</v>
      </c>
      <c r="H7" s="48">
        <f>COUNTIFS(明细!BI:BI,A7&amp;B7,明细!AO:AO,"完工",明细!AS:AS,"&lt;&gt;")</f>
        <v>0</v>
      </c>
      <c r="I7" s="42">
        <f>COUNTIFS(明细!BI:BI,A7&amp;B7,明细!AO:AO,"完工",明细!AS:AS,"&lt;&gt;",明细!AV:AV,"&gt;0")</f>
        <v>0</v>
      </c>
      <c r="J7" s="48">
        <f t="shared" si="0"/>
        <v>0</v>
      </c>
      <c r="K7" s="48">
        <f>COUNTIFS(明细!BI:BI,A7&amp;B7,明细!AO:AO,"完工",明细!AS:AS,"&lt;&gt;",明细!AW:AW,"&lt;&gt;")</f>
        <v>0</v>
      </c>
      <c r="L7" s="48">
        <f t="shared" si="1"/>
        <v>0</v>
      </c>
      <c r="M7" s="61" t="e">
        <f t="shared" si="2"/>
        <v>#DIV/0!</v>
      </c>
    </row>
    <row r="8" spans="1:13" s="52" customFormat="1" x14ac:dyDescent="0.15">
      <c r="A8" s="49" t="s">
        <v>10</v>
      </c>
      <c r="B8" s="49" t="s">
        <v>29</v>
      </c>
      <c r="C8" s="48">
        <f>COUNTIFS(明细!BI:BI,A8&amp;B8)</f>
        <v>0</v>
      </c>
      <c r="D8" s="48">
        <f>COUNTIFS(明细!BI:BI,A8&amp;B8,明细!AO:AO,"传输已达")</f>
        <v>0</v>
      </c>
      <c r="E8" s="48">
        <f>COUNTIFS(明细!BI:BI,A8&amp;B8,明细!AO:AO,"无法实施")</f>
        <v>0</v>
      </c>
      <c r="F8" s="48">
        <f>COUNTIFS(明细!BI:BI,A8&amp;B8,明细!AO:AO,"地址错误")</f>
        <v>0</v>
      </c>
      <c r="G8" s="48">
        <f>COUNTIFS(明细!BI:BI,A8&amp;B8,明细!AO:AO,"完工")</f>
        <v>0</v>
      </c>
      <c r="H8" s="48">
        <f>COUNTIFS(明细!BI:BI,A8&amp;B8,明细!AO:AO,"完工",明细!AS:AS,"&lt;&gt;")</f>
        <v>0</v>
      </c>
      <c r="I8" s="42">
        <f>COUNTIFS(明细!BI:BI,A8&amp;B8,明细!AO:AO,"完工",明细!AS:AS,"&lt;&gt;",明细!AV:AV,"&gt;0")</f>
        <v>0</v>
      </c>
      <c r="J8" s="48">
        <f t="shared" si="0"/>
        <v>0</v>
      </c>
      <c r="K8" s="48">
        <f>COUNTIFS(明细!BI:BI,A8&amp;B8,明细!AO:AO,"完工",明细!AS:AS,"&lt;&gt;",明细!AW:AW,"&lt;&gt;")</f>
        <v>0</v>
      </c>
      <c r="L8" s="48">
        <f t="shared" si="1"/>
        <v>0</v>
      </c>
      <c r="M8" s="61" t="e">
        <f t="shared" si="2"/>
        <v>#DIV/0!</v>
      </c>
    </row>
    <row r="9" spans="1:13" x14ac:dyDescent="0.15">
      <c r="A9" s="43" t="s">
        <v>10</v>
      </c>
      <c r="B9" s="43" t="s">
        <v>102</v>
      </c>
      <c r="C9" s="42">
        <f>COUNTIFS(明细!BI:BI,A9&amp;B9)</f>
        <v>0</v>
      </c>
      <c r="D9" s="42">
        <f>COUNTIFS(明细!BI:BI,A9&amp;B9,明细!AO:AO,"传输已达")</f>
        <v>0</v>
      </c>
      <c r="E9" s="42">
        <f>COUNTIFS(明细!BI:BI,A9&amp;B9,明细!AO:AO,"无法实施")</f>
        <v>0</v>
      </c>
      <c r="F9" s="42">
        <f>COUNTIFS(明细!BI:BI,A9&amp;B9,明细!AO:AO,"地址错误")</f>
        <v>0</v>
      </c>
      <c r="G9" s="42">
        <f>COUNTIFS(明细!BI:BI,A9&amp;B9,明细!AO:AO,"完工")</f>
        <v>0</v>
      </c>
      <c r="H9" s="42">
        <f>COUNTIFS(明细!BI:BI,A9&amp;B9,明细!AO:AO,"完工",明细!AS:AS,"&lt;&gt;")</f>
        <v>0</v>
      </c>
      <c r="I9" s="42">
        <f>COUNTIFS(明细!BI:BI,A9&amp;B9,明细!AO:AO,"完工",明细!AS:AS,"&lt;&gt;",明细!AV:AV,"&gt;0")</f>
        <v>0</v>
      </c>
      <c r="J9" s="42">
        <f t="shared" si="0"/>
        <v>0</v>
      </c>
      <c r="K9" s="42">
        <f>COUNTIFS(明细!BI:BI,A9&amp;B9,明细!AO:AO,"完工",明细!AS:AS,"&lt;&gt;",明细!AW:AW,"&lt;&gt;")</f>
        <v>0</v>
      </c>
      <c r="L9" s="42">
        <f t="shared" si="1"/>
        <v>0</v>
      </c>
      <c r="M9" s="60" t="e">
        <f t="shared" si="2"/>
        <v>#DIV/0!</v>
      </c>
    </row>
    <row r="10" spans="1:13" s="52" customFormat="1" x14ac:dyDescent="0.15">
      <c r="A10" s="49" t="s">
        <v>10</v>
      </c>
      <c r="B10" s="49" t="s">
        <v>83</v>
      </c>
      <c r="C10" s="48">
        <f>COUNTIFS(明细!BI:BI,A10&amp;B10)</f>
        <v>0</v>
      </c>
      <c r="D10" s="48">
        <f>COUNTIFS(明细!BI:BI,A10&amp;B10,明细!AO:AO,"传输已达")</f>
        <v>0</v>
      </c>
      <c r="E10" s="48">
        <f>COUNTIFS(明细!BI:BI,A10&amp;B10,明细!AO:AO,"无法实施")</f>
        <v>0</v>
      </c>
      <c r="F10" s="48">
        <f>COUNTIFS(明细!BI:BI,A10&amp;B10,明细!AO:AO,"地址错误")</f>
        <v>0</v>
      </c>
      <c r="G10" s="48">
        <f>COUNTIFS(明细!BI:BI,A10&amp;B10,明细!AO:AO,"完工")</f>
        <v>0</v>
      </c>
      <c r="H10" s="48">
        <f>COUNTIFS(明细!BI:BI,A10&amp;B10,明细!AO:AO,"完工",明细!AS:AS,"&lt;&gt;")</f>
        <v>0</v>
      </c>
      <c r="I10" s="42">
        <f>COUNTIFS(明细!BI:BI,A10&amp;B10,明细!AO:AO,"完工",明细!AS:AS,"&lt;&gt;",明细!AV:AV,"&gt;0")</f>
        <v>0</v>
      </c>
      <c r="J10" s="48">
        <f t="shared" si="0"/>
        <v>0</v>
      </c>
      <c r="K10" s="48">
        <f>COUNTIFS(明细!BI:BI,A10&amp;B10,明细!AO:AO,"完工",明细!AS:AS,"&lt;&gt;",明细!AW:AW,"&lt;&gt;")</f>
        <v>0</v>
      </c>
      <c r="L10" s="48">
        <f t="shared" si="1"/>
        <v>0</v>
      </c>
      <c r="M10" s="61" t="e">
        <f t="shared" si="2"/>
        <v>#DIV/0!</v>
      </c>
    </row>
    <row r="11" spans="1:13" s="52" customFormat="1" x14ac:dyDescent="0.15">
      <c r="A11" s="49" t="s">
        <v>10</v>
      </c>
      <c r="B11" s="49" t="s">
        <v>85</v>
      </c>
      <c r="C11" s="48">
        <f>COUNTIFS(明细!BI:BI,A11&amp;B11)</f>
        <v>0</v>
      </c>
      <c r="D11" s="48">
        <f>COUNTIFS(明细!BI:BI,A11&amp;B11,明细!AO:AO,"传输已达")</f>
        <v>0</v>
      </c>
      <c r="E11" s="48">
        <f>COUNTIFS(明细!BI:BI,A11&amp;B11,明细!AO:AO,"无法实施")</f>
        <v>0</v>
      </c>
      <c r="F11" s="48">
        <f>COUNTIFS(明细!BI:BI,A11&amp;B11,明细!AO:AO,"地址错误")</f>
        <v>0</v>
      </c>
      <c r="G11" s="48">
        <f>COUNTIFS(明细!BI:BI,A11&amp;B11,明细!AO:AO,"完工")</f>
        <v>0</v>
      </c>
      <c r="H11" s="48">
        <f>COUNTIFS(明细!BI:BI,A11&amp;B11,明细!AO:AO,"完工",明细!AS:AS,"&lt;&gt;")</f>
        <v>0</v>
      </c>
      <c r="I11" s="42">
        <f>COUNTIFS(明细!BI:BI,A11&amp;B11,明细!AO:AO,"完工",明细!AS:AS,"&lt;&gt;",明细!AV:AV,"&gt;0")</f>
        <v>0</v>
      </c>
      <c r="J11" s="48">
        <f t="shared" si="0"/>
        <v>0</v>
      </c>
      <c r="K11" s="48">
        <f>COUNTIFS(明细!BI:BI,A11&amp;B11,明细!AO:AO,"完工",明细!AS:AS,"&lt;&gt;",明细!AW:AW,"&lt;&gt;")</f>
        <v>0</v>
      </c>
      <c r="L11" s="48">
        <f t="shared" si="1"/>
        <v>0</v>
      </c>
      <c r="M11" s="61" t="e">
        <f t="shared" si="2"/>
        <v>#DIV/0!</v>
      </c>
    </row>
    <row r="12" spans="1:13" s="52" customFormat="1" x14ac:dyDescent="0.15">
      <c r="A12" s="49" t="s">
        <v>10</v>
      </c>
      <c r="B12" s="49" t="s">
        <v>106</v>
      </c>
      <c r="C12" s="48">
        <f>COUNTIFS(明细!BI:BI,A12&amp;B12)</f>
        <v>0</v>
      </c>
      <c r="D12" s="48">
        <f>COUNTIFS(明细!BI:BI,A12&amp;B12,明细!AO:AO,"传输已达")</f>
        <v>0</v>
      </c>
      <c r="E12" s="48">
        <f>COUNTIFS(明细!BI:BI,A12&amp;B12,明细!AO:AO,"无法实施")</f>
        <v>0</v>
      </c>
      <c r="F12" s="48">
        <f>COUNTIFS(明细!BI:BI,A12&amp;B12,明细!AO:AO,"地址错误")</f>
        <v>0</v>
      </c>
      <c r="G12" s="48">
        <f>COUNTIFS(明细!BI:BI,A12&amp;B12,明细!AO:AO,"完工")</f>
        <v>0</v>
      </c>
      <c r="H12" s="48">
        <f>COUNTIFS(明细!BI:BI,A12&amp;B12,明细!AO:AO,"完工",明细!AS:AS,"&lt;&gt;")</f>
        <v>0</v>
      </c>
      <c r="I12" s="42">
        <f>COUNTIFS(明细!BI:BI,A12&amp;B12,明细!AO:AO,"完工",明细!AS:AS,"&lt;&gt;",明细!AV:AV,"&gt;0")</f>
        <v>0</v>
      </c>
      <c r="J12" s="48">
        <f t="shared" si="0"/>
        <v>0</v>
      </c>
      <c r="K12" s="48">
        <f>COUNTIFS(明细!BI:BI,A12&amp;B12,明细!AO:AO,"完工",明细!AS:AS,"&lt;&gt;",明细!AW:AW,"&lt;&gt;")</f>
        <v>0</v>
      </c>
      <c r="L12" s="48">
        <f t="shared" si="1"/>
        <v>0</v>
      </c>
      <c r="M12" s="61" t="e">
        <f t="shared" si="2"/>
        <v>#DIV/0!</v>
      </c>
    </row>
    <row r="13" spans="1:13" s="52" customFormat="1" x14ac:dyDescent="0.15">
      <c r="A13" s="49" t="s">
        <v>10</v>
      </c>
      <c r="B13" s="49" t="s">
        <v>70</v>
      </c>
      <c r="C13" s="48">
        <f>COUNTIFS(明细!BI:BI,A13&amp;B13)</f>
        <v>0</v>
      </c>
      <c r="D13" s="48">
        <f>COUNTIFS(明细!BI:BI,A13&amp;B13,明细!AO:AO,"传输已达")</f>
        <v>0</v>
      </c>
      <c r="E13" s="48">
        <f>COUNTIFS(明细!BI:BI,A13&amp;B13,明细!AO:AO,"无法实施")</f>
        <v>0</v>
      </c>
      <c r="F13" s="48">
        <f>COUNTIFS(明细!BI:BI,A13&amp;B13,明细!AO:AO,"地址错误")</f>
        <v>0</v>
      </c>
      <c r="G13" s="48">
        <f>COUNTIFS(明细!BI:BI,A13&amp;B13,明细!AO:AO,"完工")</f>
        <v>0</v>
      </c>
      <c r="H13" s="48">
        <f>COUNTIFS(明细!BI:BI,A13&amp;B13,明细!AO:AO,"完工",明细!AS:AS,"&lt;&gt;")</f>
        <v>0</v>
      </c>
      <c r="I13" s="42">
        <f>COUNTIFS(明细!BI:BI,A13&amp;B13,明细!AO:AO,"完工",明细!AS:AS,"&lt;&gt;",明细!AV:AV,"&gt;0")</f>
        <v>0</v>
      </c>
      <c r="J13" s="48">
        <f t="shared" si="0"/>
        <v>0</v>
      </c>
      <c r="K13" s="48">
        <f>COUNTIFS(明细!BI:BI,A13&amp;B13,明细!AO:AO,"完工",明细!AS:AS,"&lt;&gt;",明细!AW:AW,"&lt;&gt;")</f>
        <v>0</v>
      </c>
      <c r="L13" s="48">
        <f t="shared" si="1"/>
        <v>0</v>
      </c>
      <c r="M13" s="61" t="e">
        <f t="shared" si="2"/>
        <v>#DIV/0!</v>
      </c>
    </row>
    <row r="14" spans="1:13" x14ac:dyDescent="0.15">
      <c r="A14" s="43" t="s">
        <v>10</v>
      </c>
      <c r="B14" s="43" t="s">
        <v>103</v>
      </c>
      <c r="C14" s="42">
        <f>COUNTIFS(明细!BI:BI,A14&amp;B14)</f>
        <v>0</v>
      </c>
      <c r="D14" s="42">
        <f>COUNTIFS(明细!BI:BI,A14&amp;B14,明细!AO:AO,"传输已达")</f>
        <v>0</v>
      </c>
      <c r="E14" s="42">
        <f>COUNTIFS(明细!BI:BI,A14&amp;B14,明细!AO:AO,"无法实施")</f>
        <v>0</v>
      </c>
      <c r="F14" s="42">
        <f>COUNTIFS(明细!BI:BI,A14&amp;B14,明细!AO:AO,"地址错误")</f>
        <v>0</v>
      </c>
      <c r="G14" s="42">
        <f>COUNTIFS(明细!BI:BI,A14&amp;B14,明细!AO:AO,"完工")</f>
        <v>0</v>
      </c>
      <c r="H14" s="42">
        <f>COUNTIFS(明细!BI:BI,A14&amp;B14,明细!AO:AO,"完工",明细!AS:AS,"&lt;&gt;")</f>
        <v>0</v>
      </c>
      <c r="I14" s="42">
        <f>COUNTIFS(明细!BI:BI,A14&amp;B14,明细!AO:AO,"完工",明细!AS:AS,"&lt;&gt;",明细!AV:AV,"&gt;0")</f>
        <v>0</v>
      </c>
      <c r="J14" s="42">
        <f t="shared" si="0"/>
        <v>0</v>
      </c>
      <c r="K14" s="42">
        <f>COUNTIFS(明细!BI:BI,A14&amp;B14,明细!AO:AO,"完工",明细!AS:AS,"&lt;&gt;",明细!AW:AW,"&lt;&gt;")</f>
        <v>0</v>
      </c>
      <c r="L14" s="42">
        <f t="shared" si="1"/>
        <v>0</v>
      </c>
      <c r="M14" s="60" t="e">
        <f t="shared" si="2"/>
        <v>#DIV/0!</v>
      </c>
    </row>
    <row r="15" spans="1:13" x14ac:dyDescent="0.15">
      <c r="A15" s="43" t="s">
        <v>104</v>
      </c>
      <c r="B15" s="58"/>
      <c r="C15" s="42">
        <f>SUM(C2:C14)</f>
        <v>0</v>
      </c>
      <c r="D15" s="42">
        <f t="shared" ref="D15:L15" si="3">SUM(D2:D14)</f>
        <v>0</v>
      </c>
      <c r="E15" s="42">
        <f t="shared" si="3"/>
        <v>0</v>
      </c>
      <c r="F15" s="42">
        <f t="shared" si="3"/>
        <v>0</v>
      </c>
      <c r="G15" s="42">
        <f t="shared" si="3"/>
        <v>0</v>
      </c>
      <c r="H15" s="42">
        <f t="shared" si="3"/>
        <v>0</v>
      </c>
      <c r="I15" s="42">
        <f t="shared" si="3"/>
        <v>0</v>
      </c>
      <c r="J15" s="42">
        <f t="shared" si="3"/>
        <v>0</v>
      </c>
      <c r="K15" s="42">
        <f t="shared" si="3"/>
        <v>0</v>
      </c>
      <c r="L15" s="42">
        <f t="shared" si="3"/>
        <v>0</v>
      </c>
      <c r="M15" s="60" t="e">
        <f t="shared" si="2"/>
        <v>#DIV/0!</v>
      </c>
    </row>
    <row r="20" spans="10:10" x14ac:dyDescent="0.15">
      <c r="J20" s="45"/>
    </row>
    <row r="21" spans="10:10" x14ac:dyDescent="0.15">
      <c r="J21" s="59" t="s">
        <v>105</v>
      </c>
    </row>
    <row r="22" spans="10:10" x14ac:dyDescent="0.15">
      <c r="J22" s="45"/>
    </row>
  </sheetData>
  <phoneticPr fontId="15" type="noConversion"/>
  <dataValidations count="1">
    <dataValidation type="list" allowBlank="1" showInputMessage="1" showErrorMessage="1" error="请选择单元格内设定选项" prompt="请选择单元格内设定选项" sqref="A2:A14">
      <formula1>"公诚,信产,华讯,铁二院,黑龙江,网桥"</formula1>
    </dataValidation>
  </dataValidations>
  <hyperlinks>
    <hyperlink ref="J21" location="目录!A1" display="返回首页"/>
    <hyperlink ref="B8" location="闵行施工表!A1" display="闵行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I18" sqref="I18"/>
    </sheetView>
  </sheetViews>
  <sheetFormatPr baseColWidth="10" defaultColWidth="9" defaultRowHeight="15" x14ac:dyDescent="0.15"/>
  <cols>
    <col min="1" max="16384" style="6" width="9.0" collapsed="true"/>
  </cols>
  <sheetData>
    <row r="1" spans="1:24" s="8" customFormat="1" ht="33.75" customHeight="1" x14ac:dyDescent="0.15">
      <c r="A1" s="7" t="s">
        <v>14</v>
      </c>
      <c r="B1" s="7" t="s">
        <v>13</v>
      </c>
      <c r="C1" s="7" t="s">
        <v>20</v>
      </c>
      <c r="D1" s="7" t="s">
        <v>15</v>
      </c>
      <c r="E1" s="22" t="s">
        <v>32</v>
      </c>
      <c r="F1" s="22" t="s">
        <v>33</v>
      </c>
      <c r="G1" s="22" t="s">
        <v>31</v>
      </c>
      <c r="H1" s="7" t="s">
        <v>16</v>
      </c>
      <c r="I1" s="7" t="s">
        <v>34</v>
      </c>
      <c r="J1" s="7" t="s">
        <v>35</v>
      </c>
      <c r="K1" s="7" t="s">
        <v>36</v>
      </c>
      <c r="L1" s="7" t="s">
        <v>60</v>
      </c>
      <c r="M1" s="22" t="s">
        <v>37</v>
      </c>
      <c r="N1" s="22" t="s">
        <v>61</v>
      </c>
      <c r="O1" s="22" t="s">
        <v>38</v>
      </c>
      <c r="P1" s="22" t="s">
        <v>39</v>
      </c>
      <c r="Q1" s="22" t="s">
        <v>40</v>
      </c>
      <c r="R1" s="22" t="s">
        <v>41</v>
      </c>
      <c r="S1" s="22" t="s">
        <v>62</v>
      </c>
      <c r="T1" s="22" t="s">
        <v>42</v>
      </c>
      <c r="U1" s="7" t="s">
        <v>43</v>
      </c>
      <c r="V1" s="7" t="s">
        <v>17</v>
      </c>
      <c r="W1" s="7" t="s">
        <v>18</v>
      </c>
      <c r="X1" s="7" t="s">
        <v>19</v>
      </c>
    </row>
    <row r="2" spans="1:24" x14ac:dyDescent="0.15">
      <c r="A2" s="7" t="s">
        <v>44</v>
      </c>
      <c r="B2" s="29" t="s">
        <v>73</v>
      </c>
      <c r="C2" s="7" t="s">
        <v>63</v>
      </c>
      <c r="D2" s="9">
        <f>COUNTIFS(明细!BG:BG,A2&amp;B2&amp;C2)</f>
        <v>0</v>
      </c>
      <c r="E2" s="9">
        <f>COUNTIFS(明细!BG:BG,A2&amp;B2&amp;C2,明细!AO:AO,"完工")</f>
        <v>0</v>
      </c>
      <c r="F2" s="9">
        <f>COUNTIFS(明细!BG:BG,A2&amp;B2&amp;C2,明细!AO:AO,"在建")</f>
        <v>0</v>
      </c>
      <c r="G2" s="9">
        <f>COUNTIFS(明细!BG:BG,A2&amp;B2&amp;C2,明细!AO:AO,"未开工")</f>
        <v>0</v>
      </c>
      <c r="H2" s="9">
        <f>COUNTIFS(明细!BG:BG,A2&amp;B2&amp;C2,明细!AO:AO,"受阻")</f>
        <v>0</v>
      </c>
      <c r="I2" s="9">
        <f>COUNTIFS(明细!BG:BG,A2&amp;B2&amp;C2,明细!AO:AO,"无法实施")</f>
        <v>0</v>
      </c>
      <c r="J2" s="9">
        <f>COUNTIFS(明细!BG:BG,A2&amp;B2&amp;C2,明细!AO:AO,"传输已达")</f>
        <v>0</v>
      </c>
      <c r="K2" s="9">
        <f>COUNTIFS(明细!BG:BG,A2&amp;B2&amp;C2,明细!AO:AO,"地址错误")</f>
        <v>0</v>
      </c>
      <c r="L2" s="23" t="e">
        <f t="shared" ref="L2:L34" si="0">E2/D2</f>
        <v>#DIV/0!</v>
      </c>
      <c r="M2" s="9">
        <f>COUNTIFS(明细!BG:BG,A2&amp;B2&amp;C2,明细!AO:AO,"完工",明细!AS:AS,"&gt;0")</f>
        <v>0</v>
      </c>
      <c r="N2" s="23" t="e">
        <f t="shared" ref="N2:N34" si="1">M2/E2</f>
        <v>#DIV/0!</v>
      </c>
      <c r="O2" s="9">
        <f>COUNTIFS(明细!BG:BG,A2&amp;B2&amp;C2,明细!AO:AO,"完工",明细!AV:AV,"&gt;0")</f>
        <v>0</v>
      </c>
      <c r="P2" s="9">
        <f>COUNTIFS(明细!BG:BG,A2&amp;B2&amp;C2,明细!AO:AO,"完工",明细!AV:AV,"退回")</f>
        <v>0</v>
      </c>
      <c r="Q2" s="9">
        <f>COUNTIFS(明细!BG:BG,A2&amp;B2&amp;C2,明细!AO:AO,"完工",明细!AV:AV,"未收到")</f>
        <v>0</v>
      </c>
      <c r="R2" s="9">
        <f>COUNTIFS(明细!BG:BG,A2&amp;B2&amp;C2,明细!AO:AO,"完工",明细!AV:AV,"&gt;0",明细!AW:AW,"&gt;0")</f>
        <v>0</v>
      </c>
      <c r="S2" s="23" t="e">
        <f>R2/O2</f>
        <v>#DIV/0!</v>
      </c>
      <c r="T2" s="9">
        <f>COUNTIFS(明细!BG:BG,A2&amp;B2&amp;C2,明细!AO:AO,"完工",明细!AV:AV,"收到",明细!AW:AW,"&lt;&gt;",明细!AY:AY,"入录中")</f>
        <v>0</v>
      </c>
      <c r="U2" s="9">
        <f>COUNTIFS(明细!BG:BG,A2&amp;B2&amp;C2,明细!AO:AO,"完工",明细!AV:AV,"收到",明细!AW:AW,"&lt;&gt;",明细!AY:AY,"已入录")</f>
        <v>0</v>
      </c>
      <c r="V2" s="9">
        <f>COUNTIFS(明细!BG:BG,A2&amp;B2&amp;C2,明细!AO:AO,"完工",明细!AV:AV,"收到",明细!AW:AW,"&lt;&gt;",明细!BA:BA,"是")</f>
        <v>0</v>
      </c>
      <c r="W2" s="9">
        <f>COUNTIFS(明细!BG:BG,A2&amp;B2&amp;C2,明细!AO:AO,"完工",明细!AV:AV,"收到",明细!AW:AW,"&lt;&gt;",明细!BA:BA,"是",明细!BB:BB,"是")</f>
        <v>0</v>
      </c>
      <c r="X2" s="9">
        <f>COUNTIFS(明细!BG:BG,A2&amp;B2&amp;C2,明细!AO:AO,"完工",明细!AV:AV,"收到",明细!AW:AW,"&lt;&gt;",明细!BE:BE,"审核通过")</f>
        <v>0</v>
      </c>
    </row>
    <row r="3" spans="1:24" x14ac:dyDescent="0.15">
      <c r="A3" s="7" t="s">
        <v>44</v>
      </c>
      <c r="B3" s="29" t="s">
        <v>73</v>
      </c>
      <c r="C3" s="7" t="s">
        <v>64</v>
      </c>
      <c r="D3" s="9">
        <f>COUNTIFS(明细!BG:BG,A3&amp;B3&amp;C3)</f>
        <v>0</v>
      </c>
      <c r="E3" s="9">
        <f>COUNTIFS(明细!BG:BG,A3&amp;B3&amp;C3,明细!AO:AO,"完工")</f>
        <v>0</v>
      </c>
      <c r="F3" s="9">
        <f>COUNTIFS(明细!BG:BG,A3&amp;B3&amp;C3,明细!AO:AO,"在建")</f>
        <v>0</v>
      </c>
      <c r="G3" s="9">
        <f>COUNTIFS(明细!BG:BG,A3&amp;B3&amp;C3,明细!AO:AO,"未开工")</f>
        <v>0</v>
      </c>
      <c r="H3" s="9">
        <f>COUNTIFS(明细!BG:BG,A3&amp;B3&amp;C3,明细!AO:AO,"受阻")</f>
        <v>0</v>
      </c>
      <c r="I3" s="9">
        <f>COUNTIFS(明细!BG:BG,A3&amp;B3&amp;C3,明细!AO:AO,"无法实施")</f>
        <v>0</v>
      </c>
      <c r="J3" s="9">
        <f>COUNTIFS(明细!BG:BG,A3&amp;B3&amp;C3,明细!AO:AO,"传输已达")</f>
        <v>0</v>
      </c>
      <c r="K3" s="9">
        <f>COUNTIFS(明细!BG:BG,A3&amp;B3&amp;C3,明细!AO:AO,"地址错误")</f>
        <v>0</v>
      </c>
      <c r="L3" s="23" t="e">
        <f t="shared" si="0"/>
        <v>#DIV/0!</v>
      </c>
      <c r="M3" s="9">
        <f>COUNTIFS(明细!BG:BG,A3&amp;B3&amp;C3,明细!AO:AO,"完工",明细!AS:AS,"&gt;0")</f>
        <v>0</v>
      </c>
      <c r="N3" s="23" t="e">
        <f t="shared" si="1"/>
        <v>#DIV/0!</v>
      </c>
      <c r="O3" s="9">
        <f>COUNTIFS(明细!BG:BG,A3&amp;B3&amp;C3,明细!AO:AO,"完工",明细!AV:AV,"&gt;0")</f>
        <v>0</v>
      </c>
      <c r="P3" s="9">
        <f>COUNTIFS(明细!BG:BG,A3&amp;B3&amp;C3,明细!AO:AO,"完工",明细!AV:AV,"退回")</f>
        <v>0</v>
      </c>
      <c r="Q3" s="9">
        <f>COUNTIFS(明细!BG:BG,A3&amp;B3&amp;C3,明细!AO:AO,"完工",明细!AV:AV,"未收到")</f>
        <v>0</v>
      </c>
      <c r="R3" s="9">
        <f>COUNTIFS(明细!BG:BG,A3&amp;B3&amp;C3,明细!AO:AO,"完工",明细!AV:AV,"&gt;0",明细!AW:AW,"&gt;0")</f>
        <v>0</v>
      </c>
      <c r="S3" s="27" t="e">
        <f t="shared" ref="S3:S34" si="2">R3/O3</f>
        <v>#DIV/0!</v>
      </c>
      <c r="T3" s="9">
        <f>COUNTIFS(明细!BG:BG,A3&amp;B3&amp;C3,明细!AO:AO,"完工",明细!AV:AV,"收到",明细!AW:AW,"&lt;&gt;",明细!AY:AY,"入录中")</f>
        <v>0</v>
      </c>
      <c r="U3" s="9">
        <f>COUNTIFS(明细!BG:BG,A3&amp;B3&amp;C3,明细!AO:AO,"完工",明细!AV:AV,"收到",明细!AW:AW,"&lt;&gt;",明细!AY:AY,"已入录")</f>
        <v>0</v>
      </c>
      <c r="V3" s="9">
        <f>COUNTIFS(明细!BG:BG,A3&amp;B3&amp;C3,明细!AO:AO,"完工",明细!AV:AV,"收到",明细!AW:AW,"&lt;&gt;",明细!BA:BA,"是")</f>
        <v>0</v>
      </c>
      <c r="W3" s="9">
        <f>COUNTIFS(明细!BG:BG,A3&amp;B3&amp;C3,明细!AO:AO,"完工",明细!AV:AV,"收到",明细!AW:AW,"&lt;&gt;",明细!BA:BA,"是",明细!BB:BB,"是")</f>
        <v>0</v>
      </c>
      <c r="X3" s="9">
        <f>COUNTIFS(明细!BG:BG,A3&amp;B3&amp;C3,明细!AO:AO,"完工",明细!AV:AV,"收到",明细!AW:AW,"&lt;&gt;",明细!BE:BE,"审核通过")</f>
        <v>0</v>
      </c>
    </row>
    <row r="4" spans="1:24" x14ac:dyDescent="0.15">
      <c r="A4" s="29" t="s">
        <v>45</v>
      </c>
      <c r="B4" s="29" t="s">
        <v>73</v>
      </c>
      <c r="C4" s="7" t="s">
        <v>63</v>
      </c>
      <c r="D4" s="9">
        <f>COUNTIFS(明细!BG:BG,A4&amp;B4&amp;C4)</f>
        <v>0</v>
      </c>
      <c r="E4" s="9">
        <f>COUNTIFS(明细!BG:BG,A4&amp;B4&amp;C4,明细!AO:AO,"完工")</f>
        <v>0</v>
      </c>
      <c r="F4" s="9">
        <f>COUNTIFS(明细!BG:BG,A4&amp;B4&amp;C4,明细!AO:AO,"在建")</f>
        <v>0</v>
      </c>
      <c r="G4" s="9">
        <f>COUNTIFS(明细!BG:BG,A4&amp;B4&amp;C4,明细!AO:AO,"未开工")</f>
        <v>0</v>
      </c>
      <c r="H4" s="9">
        <f>COUNTIFS(明细!BG:BG,A4&amp;B4&amp;C4,明细!AO:AO,"受阻")</f>
        <v>0</v>
      </c>
      <c r="I4" s="9">
        <f>COUNTIFS(明细!BG:BG,A4&amp;B4&amp;C4,明细!AO:AO,"无法实施")</f>
        <v>0</v>
      </c>
      <c r="J4" s="9">
        <f>COUNTIFS(明细!BG:BG,A4&amp;B4&amp;C4,明细!AO:AO,"传输已达")</f>
        <v>0</v>
      </c>
      <c r="K4" s="9">
        <f>COUNTIFS(明细!BG:BG,A4&amp;B4&amp;C4,明细!AO:AO,"地址错误")</f>
        <v>0</v>
      </c>
      <c r="L4" s="23" t="e">
        <f t="shared" si="0"/>
        <v>#DIV/0!</v>
      </c>
      <c r="M4" s="9">
        <f>COUNTIFS(明细!BG:BG,A4&amp;B4&amp;C4,明细!AO:AO,"完工",明细!AS:AS,"&gt;0")</f>
        <v>0</v>
      </c>
      <c r="N4" s="23" t="e">
        <f t="shared" si="1"/>
        <v>#DIV/0!</v>
      </c>
      <c r="O4" s="9">
        <f>COUNTIFS(明细!BG:BG,A4&amp;B4&amp;C4,明细!AO:AO,"完工",明细!AV:AV,"&gt;0")</f>
        <v>0</v>
      </c>
      <c r="P4" s="9">
        <f>COUNTIFS(明细!BG:BG,A4&amp;B4&amp;C4,明细!AO:AO,"完工",明细!AV:AV,"退回")</f>
        <v>0</v>
      </c>
      <c r="Q4" s="9">
        <f>COUNTIFS(明细!BG:BG,A4&amp;B4&amp;C4,明细!AO:AO,"完工",明细!AV:AV,"未收到")</f>
        <v>0</v>
      </c>
      <c r="R4" s="9">
        <f>COUNTIFS(明细!BG:BG,A4&amp;B4&amp;C4,明细!AO:AO,"完工",明细!AV:AV,"&gt;0",明细!AW:AW,"&gt;0")</f>
        <v>0</v>
      </c>
      <c r="S4" s="27" t="e">
        <f t="shared" si="2"/>
        <v>#DIV/0!</v>
      </c>
      <c r="T4" s="9">
        <f>COUNTIFS(明细!BG:BG,A4&amp;B4&amp;C4,明细!AO:AO,"完工",明细!AV:AV,"收到",明细!AW:AW,"&lt;&gt;",明细!AY:AY,"入录中")</f>
        <v>0</v>
      </c>
      <c r="U4" s="9">
        <f>COUNTIFS(明细!BG:BG,A4&amp;B4&amp;C4,明细!AO:AO,"完工",明细!AV:AV,"收到",明细!AW:AW,"&lt;&gt;",明细!AY:AY,"已入录")</f>
        <v>0</v>
      </c>
      <c r="V4" s="9">
        <f>COUNTIFS(明细!BG:BG,A4&amp;B4&amp;C4,明细!AO:AO,"完工",明细!AV:AV,"收到",明细!AW:AW,"&lt;&gt;",明细!BA:BA,"是")</f>
        <v>0</v>
      </c>
      <c r="W4" s="9">
        <f>COUNTIFS(明细!BG:BG,A4&amp;B4&amp;C4,明细!AO:AO,"完工",明细!AV:AV,"收到",明细!AW:AW,"&lt;&gt;",明细!BA:BA,"是",明细!BB:BB,"是")</f>
        <v>0</v>
      </c>
      <c r="X4" s="9">
        <f>COUNTIFS(明细!BG:BG,A4&amp;B4&amp;C4,明细!AO:AO,"完工",明细!AV:AV,"收到",明细!AW:AW,"&lt;&gt;",明细!BE:BE,"审核通过")</f>
        <v>0</v>
      </c>
    </row>
    <row r="5" spans="1:24" x14ac:dyDescent="0.15">
      <c r="A5" s="29" t="s">
        <v>45</v>
      </c>
      <c r="B5" s="29" t="s">
        <v>73</v>
      </c>
      <c r="C5" s="7" t="s">
        <v>64</v>
      </c>
      <c r="D5" s="9">
        <f>COUNTIFS(明细!BG:BG,A5&amp;B5&amp;C5)</f>
        <v>0</v>
      </c>
      <c r="E5" s="9">
        <f>COUNTIFS(明细!BG:BG,A5&amp;B5&amp;C5,明细!AO:AO,"完工")</f>
        <v>0</v>
      </c>
      <c r="F5" s="9">
        <f>COUNTIFS(明细!BG:BG,A5&amp;B5&amp;C5,明细!AO:AO,"在建")</f>
        <v>0</v>
      </c>
      <c r="G5" s="9">
        <f>COUNTIFS(明细!BG:BG,A5&amp;B5&amp;C5,明细!AO:AO,"未开工")</f>
        <v>0</v>
      </c>
      <c r="H5" s="9">
        <f>COUNTIFS(明细!BG:BG,A5&amp;B5&amp;C5,明细!AO:AO,"受阻")</f>
        <v>0</v>
      </c>
      <c r="I5" s="9">
        <f>COUNTIFS(明细!BG:BG,A5&amp;B5&amp;C5,明细!AO:AO,"无法实施")</f>
        <v>0</v>
      </c>
      <c r="J5" s="9">
        <f>COUNTIFS(明细!BG:BG,A5&amp;B5&amp;C5,明细!AO:AO,"传输已达")</f>
        <v>0</v>
      </c>
      <c r="K5" s="9">
        <f>COUNTIFS(明细!BG:BG,A5&amp;B5&amp;C5,明细!AO:AO,"地址错误")</f>
        <v>0</v>
      </c>
      <c r="L5" s="23" t="e">
        <f t="shared" si="0"/>
        <v>#DIV/0!</v>
      </c>
      <c r="M5" s="9">
        <f>COUNTIFS(明细!BG:BG,A5&amp;B5&amp;C5,明细!AO:AO,"完工",明细!AS:AS,"&gt;0")</f>
        <v>0</v>
      </c>
      <c r="N5" s="23" t="e">
        <f t="shared" si="1"/>
        <v>#DIV/0!</v>
      </c>
      <c r="O5" s="9">
        <f>COUNTIFS(明细!BG:BG,A5&amp;B5&amp;C5,明细!AO:AO,"完工",明细!AV:AV,"&gt;0")</f>
        <v>0</v>
      </c>
      <c r="P5" s="9">
        <f>COUNTIFS(明细!BG:BG,A5&amp;B5&amp;C5,明细!AO:AO,"完工",明细!AV:AV,"退回")</f>
        <v>0</v>
      </c>
      <c r="Q5" s="9">
        <f>COUNTIFS(明细!BG:BG,A5&amp;B5&amp;C5,明细!AO:AO,"完工",明细!AV:AV,"未收到")</f>
        <v>0</v>
      </c>
      <c r="R5" s="9">
        <f>COUNTIFS(明细!BG:BG,A5&amp;B5&amp;C5,明细!AO:AO,"完工",明细!AV:AV,"&gt;0",明细!AW:AW,"&gt;0")</f>
        <v>0</v>
      </c>
      <c r="S5" s="27" t="e">
        <f t="shared" si="2"/>
        <v>#DIV/0!</v>
      </c>
      <c r="T5" s="9">
        <f>COUNTIFS(明细!BG:BG,A5&amp;B5&amp;C5,明细!AO:AO,"完工",明细!AV:AV,"收到",明细!AW:AW,"&lt;&gt;",明细!AY:AY,"入录中")</f>
        <v>0</v>
      </c>
      <c r="U5" s="9">
        <f>COUNTIFS(明细!BG:BG,A5&amp;B5&amp;C5,明细!AO:AO,"完工",明细!AV:AV,"收到",明细!AW:AW,"&lt;&gt;",明细!AY:AY,"已入录")</f>
        <v>0</v>
      </c>
      <c r="V5" s="9">
        <f>COUNTIFS(明细!BG:BG,A5&amp;B5&amp;C5,明细!AO:AO,"完工",明细!AV:AV,"收到",明细!AW:AW,"&lt;&gt;",明细!BA:BA,"是")</f>
        <v>0</v>
      </c>
      <c r="W5" s="9">
        <f>COUNTIFS(明细!BG:BG,A5&amp;B5&amp;C5,明细!AO:AO,"完工",明细!AV:AV,"收到",明细!AW:AW,"&lt;&gt;",明细!BA:BA,"是",明细!BB:BB,"是")</f>
        <v>0</v>
      </c>
      <c r="X5" s="9">
        <f>COUNTIFS(明细!BG:BG,A5&amp;B5&amp;C5,明细!AO:AO,"完工",明细!AV:AV,"收到",明细!AW:AW,"&lt;&gt;",明细!BE:BE,"审核通过")</f>
        <v>0</v>
      </c>
    </row>
    <row r="6" spans="1:24" x14ac:dyDescent="0.15">
      <c r="A6" s="29" t="s">
        <v>46</v>
      </c>
      <c r="B6" s="29" t="s">
        <v>73</v>
      </c>
      <c r="C6" s="7" t="s">
        <v>63</v>
      </c>
      <c r="D6" s="9">
        <f>COUNTIFS(明细!BG:BG,A6&amp;B6&amp;C6)</f>
        <v>0</v>
      </c>
      <c r="E6" s="9">
        <f>COUNTIFS(明细!BG:BG,A6&amp;B6&amp;C6,明细!AO:AO,"完工")</f>
        <v>0</v>
      </c>
      <c r="F6" s="9">
        <f>COUNTIFS(明细!BG:BG,A6&amp;B6&amp;C6,明细!AO:AO,"在建")</f>
        <v>0</v>
      </c>
      <c r="G6" s="9">
        <f>COUNTIFS(明细!BG:BG,A6&amp;B6&amp;C6,明细!AO:AO,"未开工")</f>
        <v>0</v>
      </c>
      <c r="H6" s="9">
        <f>COUNTIFS(明细!BG:BG,A6&amp;B6&amp;C6,明细!AO:AO,"受阻")</f>
        <v>0</v>
      </c>
      <c r="I6" s="9">
        <f>COUNTIFS(明细!BG:BG,A6&amp;B6&amp;C6,明细!AO:AO,"无法实施")</f>
        <v>0</v>
      </c>
      <c r="J6" s="9">
        <f>COUNTIFS(明细!BG:BG,A6&amp;B6&amp;C6,明细!AO:AO,"传输已达")</f>
        <v>0</v>
      </c>
      <c r="K6" s="9">
        <f>COUNTIFS(明细!BG:BG,A6&amp;B6&amp;C6,明细!AO:AO,"地址错误")</f>
        <v>0</v>
      </c>
      <c r="L6" s="23" t="e">
        <f t="shared" si="0"/>
        <v>#DIV/0!</v>
      </c>
      <c r="M6" s="9">
        <f>COUNTIFS(明细!BG:BG,A6&amp;B6&amp;C6,明细!AO:AO,"完工",明细!AS:AS,"&gt;0")</f>
        <v>0</v>
      </c>
      <c r="N6" s="23" t="e">
        <f t="shared" si="1"/>
        <v>#DIV/0!</v>
      </c>
      <c r="O6" s="9">
        <f>COUNTIFS(明细!BG:BG,A6&amp;B6&amp;C6,明细!AO:AO,"完工",明细!AV:AV,"&gt;0")</f>
        <v>0</v>
      </c>
      <c r="P6" s="9">
        <f>COUNTIFS(明细!BG:BG,A6&amp;B6&amp;C6,明细!AO:AO,"完工",明细!AV:AV,"退回")</f>
        <v>0</v>
      </c>
      <c r="Q6" s="9">
        <f>COUNTIFS(明细!BG:BG,A6&amp;B6&amp;C6,明细!AO:AO,"完工",明细!AV:AV,"未收到")</f>
        <v>0</v>
      </c>
      <c r="R6" s="9">
        <f>COUNTIFS(明细!BG:BG,A6&amp;B6&amp;C6,明细!AO:AO,"完工",明细!AV:AV,"&gt;0",明细!AW:AW,"&gt;0")</f>
        <v>0</v>
      </c>
      <c r="S6" s="27" t="e">
        <f t="shared" si="2"/>
        <v>#DIV/0!</v>
      </c>
      <c r="T6" s="9">
        <f>COUNTIFS(明细!BG:BG,A6&amp;B6&amp;C6,明细!AO:AO,"完工",明细!AV:AV,"收到",明细!AW:AW,"&lt;&gt;",明细!AY:AY,"入录中")</f>
        <v>0</v>
      </c>
      <c r="U6" s="9">
        <f>COUNTIFS(明细!BG:BG,A6&amp;B6&amp;C6,明细!AO:AO,"完工",明细!AV:AV,"收到",明细!AW:AW,"&lt;&gt;",明细!AY:AY,"已入录")</f>
        <v>0</v>
      </c>
      <c r="V6" s="9">
        <f>COUNTIFS(明细!BG:BG,A6&amp;B6&amp;C6,明细!AO:AO,"完工",明细!AV:AV,"收到",明细!AW:AW,"&lt;&gt;",明细!BA:BA,"是")</f>
        <v>0</v>
      </c>
      <c r="W6" s="9">
        <f>COUNTIFS(明细!BG:BG,A6&amp;B6&amp;C6,明细!AO:AO,"完工",明细!AV:AV,"收到",明细!AW:AW,"&lt;&gt;",明细!BA:BA,"是",明细!BB:BB,"是")</f>
        <v>0</v>
      </c>
      <c r="X6" s="9">
        <f>COUNTIFS(明细!BG:BG,A6&amp;B6&amp;C6,明细!AO:AO,"完工",明细!AV:AV,"收到",明细!AW:AW,"&lt;&gt;",明细!BE:BE,"审核通过")</f>
        <v>0</v>
      </c>
    </row>
    <row r="7" spans="1:24" x14ac:dyDescent="0.15">
      <c r="A7" s="29" t="s">
        <v>46</v>
      </c>
      <c r="B7" s="29" t="s">
        <v>73</v>
      </c>
      <c r="C7" s="7" t="s">
        <v>64</v>
      </c>
      <c r="D7" s="9">
        <f>COUNTIFS(明细!BG:BG,A7&amp;B7&amp;C7)</f>
        <v>0</v>
      </c>
      <c r="E7" s="9">
        <f>COUNTIFS(明细!BG:BG,A7&amp;B7&amp;C7,明细!AO:AO,"完工")</f>
        <v>0</v>
      </c>
      <c r="F7" s="9">
        <f>COUNTIFS(明细!BG:BG,A7&amp;B7&amp;C7,明细!AO:AO,"在建")</f>
        <v>0</v>
      </c>
      <c r="G7" s="9">
        <f>COUNTIFS(明细!BG:BG,A7&amp;B7&amp;C7,明细!AO:AO,"未开工")</f>
        <v>0</v>
      </c>
      <c r="H7" s="9">
        <f>COUNTIFS(明细!BG:BG,A7&amp;B7&amp;C7,明细!AO:AO,"受阻")</f>
        <v>0</v>
      </c>
      <c r="I7" s="9">
        <f>COUNTIFS(明细!BG:BG,A7&amp;B7&amp;C7,明细!AO:AO,"无法实施")</f>
        <v>0</v>
      </c>
      <c r="J7" s="9">
        <f>COUNTIFS(明细!BG:BG,A7&amp;B7&amp;C7,明细!AO:AO,"传输已达")</f>
        <v>0</v>
      </c>
      <c r="K7" s="9">
        <f>COUNTIFS(明细!BG:BG,A7&amp;B7&amp;C7,明细!AO:AO,"地址错误")</f>
        <v>0</v>
      </c>
      <c r="L7" s="23" t="e">
        <f t="shared" si="0"/>
        <v>#DIV/0!</v>
      </c>
      <c r="M7" s="9">
        <f>COUNTIFS(明细!BG:BG,A7&amp;B7&amp;C7,明细!AO:AO,"完工",明细!AS:AS,"&gt;0")</f>
        <v>0</v>
      </c>
      <c r="N7" s="23" t="e">
        <f t="shared" si="1"/>
        <v>#DIV/0!</v>
      </c>
      <c r="O7" s="9">
        <f>COUNTIFS(明细!BG:BG,A7&amp;B7&amp;C7,明细!AO:AO,"完工",明细!AV:AV,"&gt;0")</f>
        <v>0</v>
      </c>
      <c r="P7" s="9">
        <f>COUNTIFS(明细!BG:BG,A7&amp;B7&amp;C7,明细!AO:AO,"完工",明细!AV:AV,"退回")</f>
        <v>0</v>
      </c>
      <c r="Q7" s="9">
        <f>COUNTIFS(明细!BG:BG,A7&amp;B7&amp;C7,明细!AO:AO,"完工",明细!AV:AV,"未收到")</f>
        <v>0</v>
      </c>
      <c r="R7" s="9">
        <f>COUNTIFS(明细!BG:BG,A7&amp;B7&amp;C7,明细!AO:AO,"完工",明细!AV:AV,"&gt;0",明细!AW:AW,"&gt;0")</f>
        <v>0</v>
      </c>
      <c r="S7" s="27" t="e">
        <f t="shared" si="2"/>
        <v>#DIV/0!</v>
      </c>
      <c r="T7" s="9">
        <f>COUNTIFS(明细!BG:BG,A7&amp;B7&amp;C7,明细!AO:AO,"完工",明细!AV:AV,"收到",明细!AW:AW,"&lt;&gt;",明细!AY:AY,"入录中")</f>
        <v>0</v>
      </c>
      <c r="U7" s="9">
        <f>COUNTIFS(明细!BG:BG,A7&amp;B7&amp;C7,明细!AO:AO,"完工",明细!AV:AV,"收到",明细!AW:AW,"&lt;&gt;",明细!AY:AY,"已入录")</f>
        <v>0</v>
      </c>
      <c r="V7" s="9">
        <f>COUNTIFS(明细!BG:BG,A7&amp;B7&amp;C7,明细!AO:AO,"完工",明细!AV:AV,"收到",明细!AW:AW,"&lt;&gt;",明细!BA:BA,"是")</f>
        <v>0</v>
      </c>
      <c r="W7" s="9">
        <f>COUNTIFS(明细!BG:BG,A7&amp;B7&amp;C7,明细!AO:AO,"完工",明细!AV:AV,"收到",明细!AW:AW,"&lt;&gt;",明细!BA:BA,"是",明细!BB:BB,"是")</f>
        <v>0</v>
      </c>
      <c r="X7" s="9">
        <f>COUNTIFS(明细!BG:BG,A7&amp;B7&amp;C7,明细!AO:AO,"完工",明细!AV:AV,"收到",明细!AW:AW,"&lt;&gt;",明细!BE:BE,"审核通过")</f>
        <v>0</v>
      </c>
    </row>
    <row r="8" spans="1:24" x14ac:dyDescent="0.15">
      <c r="A8" s="7" t="s">
        <v>47</v>
      </c>
      <c r="B8" s="29" t="s">
        <v>73</v>
      </c>
      <c r="C8" s="7" t="s">
        <v>63</v>
      </c>
      <c r="D8" s="9">
        <f>COUNTIFS(明细!BG:BG,A8&amp;B8&amp;C8)</f>
        <v>0</v>
      </c>
      <c r="E8" s="9">
        <f>COUNTIFS(明细!BG:BG,A8&amp;B8&amp;C8,明细!AO:AO,"完工")</f>
        <v>0</v>
      </c>
      <c r="F8" s="9">
        <f>COUNTIFS(明细!BG:BG,A8&amp;B8&amp;C8,明细!AO:AO,"在建")</f>
        <v>0</v>
      </c>
      <c r="G8" s="9">
        <f>COUNTIFS(明细!BG:BG,A8&amp;B8&amp;C8,明细!AO:AO,"未开工")</f>
        <v>0</v>
      </c>
      <c r="H8" s="9">
        <f>COUNTIFS(明细!BG:BG,A8&amp;B8&amp;C8,明细!AO:AO,"受阻")</f>
        <v>0</v>
      </c>
      <c r="I8" s="9">
        <f>COUNTIFS(明细!BG:BG,A8&amp;B8&amp;C8,明细!AO:AO,"无法实施")</f>
        <v>0</v>
      </c>
      <c r="J8" s="9">
        <f>COUNTIFS(明细!BG:BG,A8&amp;B8&amp;C8,明细!AO:AO,"传输已达")</f>
        <v>0</v>
      </c>
      <c r="K8" s="9">
        <f>COUNTIFS(明细!BG:BG,A8&amp;B8&amp;C8,明细!AO:AO,"地址错误")</f>
        <v>0</v>
      </c>
      <c r="L8" s="23" t="e">
        <f t="shared" si="0"/>
        <v>#DIV/0!</v>
      </c>
      <c r="M8" s="9">
        <f>COUNTIFS(明细!BG:BG,A8&amp;B8&amp;C8,明细!AO:AO,"完工",明细!AS:AS,"&gt;0")</f>
        <v>0</v>
      </c>
      <c r="N8" s="23" t="e">
        <f t="shared" si="1"/>
        <v>#DIV/0!</v>
      </c>
      <c r="O8" s="9">
        <f>COUNTIFS(明细!BG:BG,A8&amp;B8&amp;C8,明细!AO:AO,"完工",明细!AV:AV,"&gt;0")</f>
        <v>0</v>
      </c>
      <c r="P8" s="9">
        <f>COUNTIFS(明细!BG:BG,A8&amp;B8&amp;C8,明细!AO:AO,"完工",明细!AV:AV,"退回")</f>
        <v>0</v>
      </c>
      <c r="Q8" s="9">
        <f>COUNTIFS(明细!BG:BG,A8&amp;B8&amp;C8,明细!AO:AO,"完工",明细!AV:AV,"未收到")</f>
        <v>0</v>
      </c>
      <c r="R8" s="9">
        <f>COUNTIFS(明细!BG:BG,A8&amp;B8&amp;C8,明细!AO:AO,"完工",明细!AV:AV,"&gt;0",明细!AW:AW,"&gt;0")</f>
        <v>0</v>
      </c>
      <c r="S8" s="27" t="e">
        <f t="shared" si="2"/>
        <v>#DIV/0!</v>
      </c>
      <c r="T8" s="9">
        <f>COUNTIFS(明细!BG:BG,A8&amp;B8&amp;C8,明细!AO:AO,"完工",明细!AV:AV,"收到",明细!AW:AW,"&lt;&gt;",明细!AY:AY,"入录中")</f>
        <v>0</v>
      </c>
      <c r="U8" s="9">
        <f>COUNTIFS(明细!BG:BG,A8&amp;B8&amp;C8,明细!AO:AO,"完工",明细!AV:AV,"收到",明细!AW:AW,"&lt;&gt;",明细!AY:AY,"已入录")</f>
        <v>0</v>
      </c>
      <c r="V8" s="9">
        <f>COUNTIFS(明细!BG:BG,A8&amp;B8&amp;C8,明细!AO:AO,"完工",明细!AV:AV,"收到",明细!AW:AW,"&lt;&gt;",明细!BA:BA,"是")</f>
        <v>0</v>
      </c>
      <c r="W8" s="9">
        <f>COUNTIFS(明细!BG:BG,A8&amp;B8&amp;C8,明细!AO:AO,"完工",明细!AV:AV,"收到",明细!AW:AW,"&lt;&gt;",明细!BA:BA,"是",明细!BB:BB,"是")</f>
        <v>0</v>
      </c>
      <c r="X8" s="9">
        <f>COUNTIFS(明细!BG:BG,A8&amp;B8&amp;C8,明细!AO:AO,"完工",明细!AV:AV,"收到",明细!AW:AW,"&lt;&gt;",明细!BE:BE,"审核通过")</f>
        <v>0</v>
      </c>
    </row>
    <row r="9" spans="1:24" x14ac:dyDescent="0.15">
      <c r="A9" s="7" t="s">
        <v>47</v>
      </c>
      <c r="B9" s="29" t="s">
        <v>73</v>
      </c>
      <c r="C9" s="7" t="s">
        <v>64</v>
      </c>
      <c r="D9" s="9">
        <f>COUNTIFS(明细!BG:BG,A9&amp;B9&amp;C9)</f>
        <v>0</v>
      </c>
      <c r="E9" s="9">
        <f>COUNTIFS(明细!BG:BG,A9&amp;B9&amp;C9,明细!AO:AO,"完工")</f>
        <v>0</v>
      </c>
      <c r="F9" s="9">
        <f>COUNTIFS(明细!BG:BG,A9&amp;B9&amp;C9,明细!AO:AO,"在建")</f>
        <v>0</v>
      </c>
      <c r="G9" s="9">
        <f>COUNTIFS(明细!BG:BG,A9&amp;B9&amp;C9,明细!AO:AO,"未开工")</f>
        <v>0</v>
      </c>
      <c r="H9" s="9">
        <f>COUNTIFS(明细!BG:BG,A9&amp;B9&amp;C9,明细!AO:AO,"受阻")</f>
        <v>0</v>
      </c>
      <c r="I9" s="9">
        <f>COUNTIFS(明细!BG:BG,A9&amp;B9&amp;C9,明细!AO:AO,"无法实施")</f>
        <v>0</v>
      </c>
      <c r="J9" s="9">
        <f>COUNTIFS(明细!BG:BG,A9&amp;B9&amp;C9,明细!AO:AO,"传输已达")</f>
        <v>0</v>
      </c>
      <c r="K9" s="9">
        <f>COUNTIFS(明细!BG:BG,A9&amp;B9&amp;C9,明细!AO:AO,"地址错误")</f>
        <v>0</v>
      </c>
      <c r="L9" s="23" t="e">
        <f t="shared" si="0"/>
        <v>#DIV/0!</v>
      </c>
      <c r="M9" s="9">
        <f>COUNTIFS(明细!BG:BG,A9&amp;B9&amp;C9,明细!AO:AO,"完工",明细!AS:AS,"&gt;0")</f>
        <v>0</v>
      </c>
      <c r="N9" s="23" t="e">
        <f t="shared" si="1"/>
        <v>#DIV/0!</v>
      </c>
      <c r="O9" s="9">
        <f>COUNTIFS(明细!BG:BG,A9&amp;B9&amp;C9,明细!AO:AO,"完工",明细!AV:AV,"&gt;0")</f>
        <v>0</v>
      </c>
      <c r="P9" s="9">
        <f>COUNTIFS(明细!BG:BG,A9&amp;B9&amp;C9,明细!AO:AO,"完工",明细!AV:AV,"退回")</f>
        <v>0</v>
      </c>
      <c r="Q9" s="9">
        <f>COUNTIFS(明细!BG:BG,A9&amp;B9&amp;C9,明细!AO:AO,"完工",明细!AV:AV,"未收到")</f>
        <v>0</v>
      </c>
      <c r="R9" s="9">
        <f>COUNTIFS(明细!BG:BG,A9&amp;B9&amp;C9,明细!AO:AO,"完工",明细!AV:AV,"&gt;0",明细!AW:AW,"&gt;0")</f>
        <v>0</v>
      </c>
      <c r="S9" s="27" t="e">
        <f t="shared" si="2"/>
        <v>#DIV/0!</v>
      </c>
      <c r="T9" s="9">
        <f>COUNTIFS(明细!BG:BG,A9&amp;B9&amp;C9,明细!AO:AO,"完工",明细!AV:AV,"收到",明细!AW:AW,"&lt;&gt;",明细!AY:AY,"入录中")</f>
        <v>0</v>
      </c>
      <c r="U9" s="9">
        <f>COUNTIFS(明细!BG:BG,A9&amp;B9&amp;C9,明细!AO:AO,"完工",明细!AV:AV,"收到",明细!AW:AW,"&lt;&gt;",明细!AY:AY,"已入录")</f>
        <v>0</v>
      </c>
      <c r="V9" s="9">
        <f>COUNTIFS(明细!BG:BG,A9&amp;B9&amp;C9,明细!AO:AO,"完工",明细!AV:AV,"收到",明细!AW:AW,"&lt;&gt;",明细!BA:BA,"是")</f>
        <v>0</v>
      </c>
      <c r="W9" s="9">
        <f>COUNTIFS(明细!BG:BG,A9&amp;B9&amp;C9,明细!AO:AO,"完工",明细!AV:AV,"收到",明细!AW:AW,"&lt;&gt;",明细!BA:BA,"是",明细!BB:BB,"是")</f>
        <v>0</v>
      </c>
      <c r="X9" s="9">
        <f>COUNTIFS(明细!BG:BG,A9&amp;B9&amp;C9,明细!AO:AO,"完工",明细!AV:AV,"收到",明细!AW:AW,"&lt;&gt;",明细!BE:BE,"审核通过")</f>
        <v>0</v>
      </c>
    </row>
    <row r="10" spans="1:24" x14ac:dyDescent="0.15">
      <c r="A10" s="7" t="s">
        <v>48</v>
      </c>
      <c r="B10" s="29" t="s">
        <v>73</v>
      </c>
      <c r="C10" s="7" t="s">
        <v>63</v>
      </c>
      <c r="D10" s="9">
        <f>COUNTIFS(明细!BG:BG,A10&amp;B10&amp;C10)</f>
        <v>0</v>
      </c>
      <c r="E10" s="9">
        <f>COUNTIFS(明细!BG:BG,A10&amp;B10&amp;C10,明细!AO:AO,"完工")</f>
        <v>0</v>
      </c>
      <c r="F10" s="9">
        <f>COUNTIFS(明细!BG:BG,A10&amp;B10&amp;C10,明细!AO:AO,"在建")</f>
        <v>0</v>
      </c>
      <c r="G10" s="9">
        <f>COUNTIFS(明细!BG:BG,A10&amp;B10&amp;C10,明细!AO:AO,"未开工")</f>
        <v>0</v>
      </c>
      <c r="H10" s="9">
        <f>COUNTIFS(明细!BG:BG,A10&amp;B10&amp;C10,明细!AO:AO,"受阻")</f>
        <v>0</v>
      </c>
      <c r="I10" s="9">
        <f>COUNTIFS(明细!BG:BG,A10&amp;B10&amp;C10,明细!AO:AO,"无法实施")</f>
        <v>0</v>
      </c>
      <c r="J10" s="9">
        <f>COUNTIFS(明细!BG:BG,A10&amp;B10&amp;C10,明细!AO:AO,"传输已达")</f>
        <v>0</v>
      </c>
      <c r="K10" s="9">
        <f>COUNTIFS(明细!BG:BG,A10&amp;B10&amp;C10,明细!AO:AO,"地址错误")</f>
        <v>0</v>
      </c>
      <c r="L10" s="23" t="e">
        <f t="shared" si="0"/>
        <v>#DIV/0!</v>
      </c>
      <c r="M10" s="9">
        <f>COUNTIFS(明细!BG:BG,A10&amp;B10&amp;C10,明细!AO:AO,"完工",明细!AS:AS,"&gt;0")</f>
        <v>0</v>
      </c>
      <c r="N10" s="23" t="e">
        <f t="shared" si="1"/>
        <v>#DIV/0!</v>
      </c>
      <c r="O10" s="9">
        <f>COUNTIFS(明细!BG:BG,A10&amp;B10&amp;C10,明细!AO:AO,"完工",明细!AV:AV,"&gt;0")</f>
        <v>0</v>
      </c>
      <c r="P10" s="9">
        <f>COUNTIFS(明细!BG:BG,A10&amp;B10&amp;C10,明细!AO:AO,"完工",明细!AV:AV,"退回")</f>
        <v>0</v>
      </c>
      <c r="Q10" s="9">
        <f>COUNTIFS(明细!BG:BG,A10&amp;B10&amp;C10,明细!AO:AO,"完工",明细!AV:AV,"未收到")</f>
        <v>0</v>
      </c>
      <c r="R10" s="9">
        <f>COUNTIFS(明细!BG:BG,A10&amp;B10&amp;C10,明细!AO:AO,"完工",明细!AV:AV,"&gt;0",明细!AW:AW,"&gt;0")</f>
        <v>0</v>
      </c>
      <c r="S10" s="27" t="e">
        <f t="shared" si="2"/>
        <v>#DIV/0!</v>
      </c>
      <c r="T10" s="9">
        <f>COUNTIFS(明细!BG:BG,A10&amp;B10&amp;C10,明细!AO:AO,"完工",明细!AV:AV,"收到",明细!AW:AW,"&lt;&gt;",明细!AY:AY,"入录中")</f>
        <v>0</v>
      </c>
      <c r="U10" s="9">
        <f>COUNTIFS(明细!BG:BG,A10&amp;B10&amp;C10,明细!AO:AO,"完工",明细!AV:AV,"收到",明细!AW:AW,"&lt;&gt;",明细!AY:AY,"已入录")</f>
        <v>0</v>
      </c>
      <c r="V10" s="9">
        <f>COUNTIFS(明细!BG:BG,A10&amp;B10&amp;C10,明细!AO:AO,"完工",明细!AV:AV,"收到",明细!AW:AW,"&lt;&gt;",明细!BA:BA,"是")</f>
        <v>0</v>
      </c>
      <c r="W10" s="9">
        <f>COUNTIFS(明细!BG:BG,A10&amp;B10&amp;C10,明细!AO:AO,"完工",明细!AV:AV,"收到",明细!AW:AW,"&lt;&gt;",明细!BA:BA,"是",明细!BB:BB,"是")</f>
        <v>0</v>
      </c>
      <c r="X10" s="9">
        <f>COUNTIFS(明细!BG:BG,A10&amp;B10&amp;C10,明细!AO:AO,"完工",明细!AV:AV,"收到",明细!AW:AW,"&lt;&gt;",明细!BE:BE,"审核通过")</f>
        <v>0</v>
      </c>
    </row>
    <row r="11" spans="1:24" x14ac:dyDescent="0.15">
      <c r="A11" s="7" t="s">
        <v>48</v>
      </c>
      <c r="B11" s="29" t="s">
        <v>73</v>
      </c>
      <c r="C11" s="7" t="s">
        <v>64</v>
      </c>
      <c r="D11" s="9">
        <f>COUNTIFS(明细!BG:BG,A11&amp;B11&amp;C11)</f>
        <v>0</v>
      </c>
      <c r="E11" s="9">
        <f>COUNTIFS(明细!BG:BG,A11&amp;B11&amp;C11,明细!AO:AO,"完工")</f>
        <v>0</v>
      </c>
      <c r="F11" s="9">
        <f>COUNTIFS(明细!BG:BG,A11&amp;B11&amp;C11,明细!AO:AO,"在建")</f>
        <v>0</v>
      </c>
      <c r="G11" s="9">
        <f>COUNTIFS(明细!BG:BG,A11&amp;B11&amp;C11,明细!AO:AO,"未开工")</f>
        <v>0</v>
      </c>
      <c r="H11" s="9">
        <f>COUNTIFS(明细!BG:BG,A11&amp;B11&amp;C11,明细!AO:AO,"受阻")</f>
        <v>0</v>
      </c>
      <c r="I11" s="9">
        <f>COUNTIFS(明细!BG:BG,A11&amp;B11&amp;C11,明细!AO:AO,"无法实施")</f>
        <v>0</v>
      </c>
      <c r="J11" s="9">
        <f>COUNTIFS(明细!BG:BG,A11&amp;B11&amp;C11,明细!AO:AO,"传输已达")</f>
        <v>0</v>
      </c>
      <c r="K11" s="9">
        <f>COUNTIFS(明细!BG:BG,A11&amp;B11&amp;C11,明细!AO:AO,"地址错误")</f>
        <v>0</v>
      </c>
      <c r="L11" s="23" t="e">
        <f t="shared" si="0"/>
        <v>#DIV/0!</v>
      </c>
      <c r="M11" s="9">
        <f>COUNTIFS(明细!BG:BG,A11&amp;B11&amp;C11,明细!AO:AO,"完工",明细!AS:AS,"&gt;0")</f>
        <v>0</v>
      </c>
      <c r="N11" s="23" t="e">
        <f t="shared" si="1"/>
        <v>#DIV/0!</v>
      </c>
      <c r="O11" s="9">
        <f>COUNTIFS(明细!BG:BG,A11&amp;B11&amp;C11,明细!AO:AO,"完工",明细!AV:AV,"&gt;0")</f>
        <v>0</v>
      </c>
      <c r="P11" s="9">
        <f>COUNTIFS(明细!BG:BG,A11&amp;B11&amp;C11,明细!AO:AO,"完工",明细!AV:AV,"退回")</f>
        <v>0</v>
      </c>
      <c r="Q11" s="9">
        <f>COUNTIFS(明细!BG:BG,A11&amp;B11&amp;C11,明细!AO:AO,"完工",明细!AV:AV,"未收到")</f>
        <v>0</v>
      </c>
      <c r="R11" s="9">
        <f>COUNTIFS(明细!BG:BG,A11&amp;B11&amp;C11,明细!AO:AO,"完工",明细!AV:AV,"&gt;0",明细!AW:AW,"&gt;0")</f>
        <v>0</v>
      </c>
      <c r="S11" s="27" t="e">
        <f t="shared" si="2"/>
        <v>#DIV/0!</v>
      </c>
      <c r="T11" s="9">
        <f>COUNTIFS(明细!BG:BG,A11&amp;B11&amp;C11,明细!AO:AO,"完工",明细!AV:AV,"收到",明细!AW:AW,"&lt;&gt;",明细!AY:AY,"入录中")</f>
        <v>0</v>
      </c>
      <c r="U11" s="9">
        <f>COUNTIFS(明细!BG:BG,A11&amp;B11&amp;C11,明细!AO:AO,"完工",明细!AV:AV,"收到",明细!AW:AW,"&lt;&gt;",明细!AY:AY,"已入录")</f>
        <v>0</v>
      </c>
      <c r="V11" s="9">
        <f>COUNTIFS(明细!BG:BG,A11&amp;B11&amp;C11,明细!AO:AO,"完工",明细!AV:AV,"收到",明细!AW:AW,"&lt;&gt;",明细!BA:BA,"是")</f>
        <v>0</v>
      </c>
      <c r="W11" s="9">
        <f>COUNTIFS(明细!BG:BG,A11&amp;B11&amp;C11,明细!AO:AO,"完工",明细!AV:AV,"收到",明细!AW:AW,"&lt;&gt;",明细!BA:BA,"是",明细!BB:BB,"是")</f>
        <v>0</v>
      </c>
      <c r="X11" s="9">
        <f>COUNTIFS(明细!BG:BG,A11&amp;B11&amp;C11,明细!AO:AO,"完工",明细!AV:AV,"收到",明细!AW:AW,"&lt;&gt;",明细!BE:BE,"审核通过")</f>
        <v>0</v>
      </c>
    </row>
    <row r="12" spans="1:24" x14ac:dyDescent="0.15">
      <c r="A12" s="29" t="s">
        <v>49</v>
      </c>
      <c r="B12" s="29" t="s">
        <v>73</v>
      </c>
      <c r="C12" s="7" t="s">
        <v>63</v>
      </c>
      <c r="D12" s="9">
        <f>COUNTIFS(明细!BG:BG,A12&amp;B12&amp;C12)</f>
        <v>0</v>
      </c>
      <c r="E12" s="9">
        <f>COUNTIFS(明细!BG:BG,A12&amp;B12&amp;C12,明细!AO:AO,"完工")</f>
        <v>0</v>
      </c>
      <c r="F12" s="9">
        <f>COUNTIFS(明细!BG:BG,A12&amp;B12&amp;C12,明细!AO:AO,"在建")</f>
        <v>0</v>
      </c>
      <c r="G12" s="9">
        <f>COUNTIFS(明细!BG:BG,A12&amp;B12&amp;C12,明细!AO:AO,"未开工")</f>
        <v>0</v>
      </c>
      <c r="H12" s="9">
        <f>COUNTIFS(明细!BG:BG,A12&amp;B12&amp;C12,明细!AO:AO,"受阻")</f>
        <v>0</v>
      </c>
      <c r="I12" s="9">
        <f>COUNTIFS(明细!BG:BG,A12&amp;B12&amp;C12,明细!AO:AO,"无法实施")</f>
        <v>0</v>
      </c>
      <c r="J12" s="9">
        <f>COUNTIFS(明细!BG:BG,A12&amp;B12&amp;C12,明细!AO:AO,"传输已达")</f>
        <v>0</v>
      </c>
      <c r="K12" s="9">
        <f>COUNTIFS(明细!BG:BG,A12&amp;B12&amp;C12,明细!AO:AO,"地址错误")</f>
        <v>0</v>
      </c>
      <c r="L12" s="23" t="e">
        <f t="shared" ref="L12:L17" si="3">E12/D12</f>
        <v>#DIV/0!</v>
      </c>
      <c r="M12" s="9">
        <f>COUNTIFS(明细!BG:BG,A12&amp;B12&amp;C12,明细!AO:AO,"完工",明细!AS:AS,"&gt;0")</f>
        <v>0</v>
      </c>
      <c r="N12" s="23" t="e">
        <f t="shared" ref="N12:N17" si="4">M12/E12</f>
        <v>#DIV/0!</v>
      </c>
      <c r="O12" s="9">
        <f>COUNTIFS(明细!BG:BG,A12&amp;B12&amp;C12,明细!AO:AO,"完工",明细!AV:AV,"&gt;0")</f>
        <v>0</v>
      </c>
      <c r="P12" s="9">
        <f>COUNTIFS(明细!BG:BG,A12&amp;B12&amp;C12,明细!AO:AO,"完工",明细!AV:AV,"退回")</f>
        <v>0</v>
      </c>
      <c r="Q12" s="9">
        <f>COUNTIFS(明细!BG:BG,A12&amp;B12&amp;C12,明细!AO:AO,"完工",明细!AV:AV,"未收到")</f>
        <v>0</v>
      </c>
      <c r="R12" s="9">
        <f>COUNTIFS(明细!BG:BG,A12&amp;B12&amp;C12,明细!AO:AO,"完工",明细!AV:AV,"&gt;0",明细!AW:AW,"&gt;0")</f>
        <v>0</v>
      </c>
      <c r="S12" s="27" t="e">
        <f t="shared" si="2"/>
        <v>#DIV/0!</v>
      </c>
      <c r="T12" s="9">
        <f>COUNTIFS(明细!BG:BG,A12&amp;B12&amp;C12,明细!AO:AO,"完工",明细!AV:AV,"收到",明细!AW:AW,"&lt;&gt;",明细!AY:AY,"入录中")</f>
        <v>0</v>
      </c>
      <c r="U12" s="9">
        <f>COUNTIFS(明细!BG:BG,A12&amp;B12&amp;C12,明细!AO:AO,"完工",明细!AV:AV,"收到",明细!AW:AW,"&lt;&gt;",明细!AY:AY,"已入录")</f>
        <v>0</v>
      </c>
      <c r="V12" s="9">
        <f>COUNTIFS(明细!BG:BG,A12&amp;B12&amp;C12,明细!AO:AO,"完工",明细!AV:AV,"收到",明细!AW:AW,"&lt;&gt;",明细!BA:BA,"是")</f>
        <v>0</v>
      </c>
      <c r="W12" s="9">
        <f>COUNTIFS(明细!BG:BG,A12&amp;B12&amp;C12,明细!AO:AO,"完工",明细!AV:AV,"收到",明细!AW:AW,"&lt;&gt;",明细!BA:BA,"是",明细!BB:BB,"是")</f>
        <v>0</v>
      </c>
      <c r="X12" s="9">
        <f>COUNTIFS(明细!BG:BG,A12&amp;B12&amp;C12,明细!AO:AO,"完工",明细!AV:AV,"收到",明细!AW:AW,"&lt;&gt;",明细!BE:BE,"审核通过")</f>
        <v>0</v>
      </c>
    </row>
    <row r="13" spans="1:24" x14ac:dyDescent="0.15">
      <c r="A13" s="29" t="s">
        <v>49</v>
      </c>
      <c r="B13" s="29" t="s">
        <v>73</v>
      </c>
      <c r="C13" s="7" t="s">
        <v>64</v>
      </c>
      <c r="D13" s="9">
        <f>COUNTIFS(明细!BG:BG,A13&amp;B13&amp;C13)</f>
        <v>0</v>
      </c>
      <c r="E13" s="9">
        <f>COUNTIFS(明细!BG:BG,A13&amp;B13&amp;C13,明细!AO:AO,"完工")</f>
        <v>0</v>
      </c>
      <c r="F13" s="9">
        <f>COUNTIFS(明细!BG:BG,A13&amp;B13&amp;C13,明细!AO:AO,"在建")</f>
        <v>0</v>
      </c>
      <c r="G13" s="9">
        <f>COUNTIFS(明细!BG:BG,A13&amp;B13&amp;C13,明细!AO:AO,"未开工")</f>
        <v>0</v>
      </c>
      <c r="H13" s="9">
        <f>COUNTIFS(明细!BG:BG,A13&amp;B13&amp;C13,明细!AO:AO,"受阻")</f>
        <v>0</v>
      </c>
      <c r="I13" s="9">
        <f>COUNTIFS(明细!BG:BG,A13&amp;B13&amp;C13,明细!AO:AO,"无法实施")</f>
        <v>0</v>
      </c>
      <c r="J13" s="9">
        <f>COUNTIFS(明细!BG:BG,A13&amp;B13&amp;C13,明细!AO:AO,"传输已达")</f>
        <v>0</v>
      </c>
      <c r="K13" s="9">
        <f>COUNTIFS(明细!BG:BG,A13&amp;B13&amp;C13,明细!AO:AO,"地址错误")</f>
        <v>0</v>
      </c>
      <c r="L13" s="23" t="e">
        <f t="shared" si="3"/>
        <v>#DIV/0!</v>
      </c>
      <c r="M13" s="9">
        <f>COUNTIFS(明细!BG:BG,A13&amp;B13&amp;C13,明细!AO:AO,"完工",明细!AS:AS,"&gt;0")</f>
        <v>0</v>
      </c>
      <c r="N13" s="23" t="e">
        <f t="shared" si="4"/>
        <v>#DIV/0!</v>
      </c>
      <c r="O13" s="9">
        <f>COUNTIFS(明细!BG:BG,A13&amp;B13&amp;C13,明细!AO:AO,"完工",明细!AV:AV,"&gt;0")</f>
        <v>0</v>
      </c>
      <c r="P13" s="9">
        <f>COUNTIFS(明细!BG:BG,A13&amp;B13&amp;C13,明细!AO:AO,"完工",明细!AV:AV,"退回")</f>
        <v>0</v>
      </c>
      <c r="Q13" s="9">
        <f>COUNTIFS(明细!BG:BG,A13&amp;B13&amp;C13,明细!AO:AO,"完工",明细!AV:AV,"未收到")</f>
        <v>0</v>
      </c>
      <c r="R13" s="9">
        <f>COUNTIFS(明细!BG:BG,A13&amp;B13&amp;C13,明细!AO:AO,"完工",明细!AV:AV,"&gt;0",明细!AW:AW,"&gt;0")</f>
        <v>0</v>
      </c>
      <c r="S13" s="27" t="e">
        <f t="shared" si="2"/>
        <v>#DIV/0!</v>
      </c>
      <c r="T13" s="9">
        <f>COUNTIFS(明细!BG:BG,A13&amp;B13&amp;C13,明细!AO:AO,"完工",明细!AV:AV,"收到",明细!AW:AW,"&lt;&gt;",明细!AY:AY,"入录中")</f>
        <v>0</v>
      </c>
      <c r="U13" s="9">
        <f>COUNTIFS(明细!BG:BG,A13&amp;B13&amp;C13,明细!AO:AO,"完工",明细!AV:AV,"收到",明细!AW:AW,"&lt;&gt;",明细!AY:AY,"已入录")</f>
        <v>0</v>
      </c>
      <c r="V13" s="9">
        <f>COUNTIFS(明细!BG:BG,A13&amp;B13&amp;C13,明细!AO:AO,"完工",明细!AV:AV,"收到",明细!AW:AW,"&lt;&gt;",明细!BA:BA,"是")</f>
        <v>0</v>
      </c>
      <c r="W13" s="9">
        <f>COUNTIFS(明细!BG:BG,A13&amp;B13&amp;C13,明细!AO:AO,"完工",明细!AV:AV,"收到",明细!AW:AW,"&lt;&gt;",明细!BA:BA,"是",明细!BB:BB,"是")</f>
        <v>0</v>
      </c>
      <c r="X13" s="9">
        <f>COUNTIFS(明细!BG:BG,A13&amp;B13&amp;C13,明细!AO:AO,"完工",明细!AV:AV,"收到",明细!AW:AW,"&lt;&gt;",明细!BE:BE,"审核通过")</f>
        <v>0</v>
      </c>
    </row>
    <row r="14" spans="1:24" x14ac:dyDescent="0.15">
      <c r="A14" s="29" t="s">
        <v>50</v>
      </c>
      <c r="B14" s="29" t="s">
        <v>73</v>
      </c>
      <c r="C14" s="7" t="s">
        <v>63</v>
      </c>
      <c r="D14" s="9">
        <f>COUNTIFS(明细!BG:BG,A14&amp;B14&amp;C14)</f>
        <v>0</v>
      </c>
      <c r="E14" s="9">
        <f>COUNTIFS(明细!BG:BG,A14&amp;B14&amp;C14,明细!AO:AO,"完工")</f>
        <v>0</v>
      </c>
      <c r="F14" s="9">
        <f>COUNTIFS(明细!BG:BG,A14&amp;B14&amp;C14,明细!AO:AO,"在建")</f>
        <v>0</v>
      </c>
      <c r="G14" s="9">
        <f>COUNTIFS(明细!BG:BG,A14&amp;B14&amp;C14,明细!AO:AO,"未开工")</f>
        <v>0</v>
      </c>
      <c r="H14" s="9">
        <f>COUNTIFS(明细!BG:BG,A14&amp;B14&amp;C14,明细!AO:AO,"受阻")</f>
        <v>0</v>
      </c>
      <c r="I14" s="9">
        <f>COUNTIFS(明细!BG:BG,A14&amp;B14&amp;C14,明细!AO:AO,"无法实施")</f>
        <v>0</v>
      </c>
      <c r="J14" s="9">
        <f>COUNTIFS(明细!BG:BG,A14&amp;B14&amp;C14,明细!AO:AO,"传输已达")</f>
        <v>0</v>
      </c>
      <c r="K14" s="9">
        <f>COUNTIFS(明细!BG:BG,A14&amp;B14&amp;C14,明细!AO:AO,"地址错误")</f>
        <v>0</v>
      </c>
      <c r="L14" s="23" t="e">
        <f t="shared" si="3"/>
        <v>#DIV/0!</v>
      </c>
      <c r="M14" s="9">
        <f>COUNTIFS(明细!BG:BG,A14&amp;B14&amp;C14,明细!AO:AO,"完工",明细!AS:AS,"&gt;0")</f>
        <v>0</v>
      </c>
      <c r="N14" s="23" t="e">
        <f t="shared" si="4"/>
        <v>#DIV/0!</v>
      </c>
      <c r="O14" s="9">
        <f>COUNTIFS(明细!BG:BG,A14&amp;B14&amp;C14,明细!AO:AO,"完工",明细!AV:AV,"&gt;0")</f>
        <v>0</v>
      </c>
      <c r="P14" s="9">
        <f>COUNTIFS(明细!BG:BG,A14&amp;B14&amp;C14,明细!AO:AO,"完工",明细!AV:AV,"退回")</f>
        <v>0</v>
      </c>
      <c r="Q14" s="9">
        <f>COUNTIFS(明细!BG:BG,A14&amp;B14&amp;C14,明细!AO:AO,"完工",明细!AV:AV,"未收到")</f>
        <v>0</v>
      </c>
      <c r="R14" s="9">
        <f>COUNTIFS(明细!BG:BG,A14&amp;B14&amp;C14,明细!AO:AO,"完工",明细!AV:AV,"&gt;0",明细!AW:AW,"&gt;0")</f>
        <v>0</v>
      </c>
      <c r="S14" s="27" t="e">
        <f t="shared" si="2"/>
        <v>#DIV/0!</v>
      </c>
      <c r="T14" s="9">
        <f>COUNTIFS(明细!BG:BG,A14&amp;B14&amp;C14,明细!AO:AO,"完工",明细!AV:AV,"收到",明细!AW:AW,"&lt;&gt;",明细!AY:AY,"入录中")</f>
        <v>0</v>
      </c>
      <c r="U14" s="9">
        <f>COUNTIFS(明细!BG:BG,A14&amp;B14&amp;C14,明细!AO:AO,"完工",明细!AV:AV,"收到",明细!AW:AW,"&lt;&gt;",明细!AY:AY,"已入录")</f>
        <v>0</v>
      </c>
      <c r="V14" s="9">
        <f>COUNTIFS(明细!BG:BG,A14&amp;B14&amp;C14,明细!AO:AO,"完工",明细!AV:AV,"收到",明细!AW:AW,"&lt;&gt;",明细!BA:BA,"是")</f>
        <v>0</v>
      </c>
      <c r="W14" s="9">
        <f>COUNTIFS(明细!BG:BG,A14&amp;B14&amp;C14,明细!AO:AO,"完工",明细!AV:AV,"收到",明细!AW:AW,"&lt;&gt;",明细!BA:BA,"是",明细!BB:BB,"是")</f>
        <v>0</v>
      </c>
      <c r="X14" s="9">
        <f>COUNTIFS(明细!BG:BG,A14&amp;B14&amp;C14,明细!AO:AO,"完工",明细!AV:AV,"收到",明细!AW:AW,"&lt;&gt;",明细!BE:BE,"审核通过")</f>
        <v>0</v>
      </c>
    </row>
    <row r="15" spans="1:24" x14ac:dyDescent="0.15">
      <c r="A15" s="29" t="s">
        <v>50</v>
      </c>
      <c r="B15" s="29" t="s">
        <v>73</v>
      </c>
      <c r="C15" s="7" t="s">
        <v>64</v>
      </c>
      <c r="D15" s="9">
        <f>COUNTIFS(明细!BG:BG,A15&amp;B15&amp;C15)</f>
        <v>0</v>
      </c>
      <c r="E15" s="9">
        <f>COUNTIFS(明细!BG:BG,A15&amp;B15&amp;C15,明细!AO:AO,"完工")</f>
        <v>0</v>
      </c>
      <c r="F15" s="9">
        <f>COUNTIFS(明细!BG:BG,A15&amp;B15&amp;C15,明细!AO:AO,"在建")</f>
        <v>0</v>
      </c>
      <c r="G15" s="9">
        <f>COUNTIFS(明细!BG:BG,A15&amp;B15&amp;C15,明细!AO:AO,"未开工")</f>
        <v>0</v>
      </c>
      <c r="H15" s="9">
        <f>COUNTIFS(明细!BG:BG,A15&amp;B15&amp;C15,明细!AO:AO,"受阻")</f>
        <v>0</v>
      </c>
      <c r="I15" s="9">
        <f>COUNTIFS(明细!BG:BG,A15&amp;B15&amp;C15,明细!AO:AO,"无法实施")</f>
        <v>0</v>
      </c>
      <c r="J15" s="9">
        <f>COUNTIFS(明细!BG:BG,A15&amp;B15&amp;C15,明细!AO:AO,"传输已达")</f>
        <v>0</v>
      </c>
      <c r="K15" s="9">
        <f>COUNTIFS(明细!BG:BG,A15&amp;B15&amp;C15,明细!AO:AO,"地址错误")</f>
        <v>0</v>
      </c>
      <c r="L15" s="23" t="e">
        <f t="shared" si="3"/>
        <v>#DIV/0!</v>
      </c>
      <c r="M15" s="9">
        <f>COUNTIFS(明细!BG:BG,A15&amp;B15&amp;C15,明细!AO:AO,"完工",明细!AS:AS,"&gt;0")</f>
        <v>0</v>
      </c>
      <c r="N15" s="23" t="e">
        <f t="shared" si="4"/>
        <v>#DIV/0!</v>
      </c>
      <c r="O15" s="9">
        <f>COUNTIFS(明细!BG:BG,A15&amp;B15&amp;C15,明细!AO:AO,"完工",明细!AV:AV,"&gt;0")</f>
        <v>0</v>
      </c>
      <c r="P15" s="9">
        <f>COUNTIFS(明细!BG:BG,A15&amp;B15&amp;C15,明细!AO:AO,"完工",明细!AV:AV,"退回")</f>
        <v>0</v>
      </c>
      <c r="Q15" s="9">
        <f>COUNTIFS(明细!BG:BG,A15&amp;B15&amp;C15,明细!AO:AO,"完工",明细!AV:AV,"未收到")</f>
        <v>0</v>
      </c>
      <c r="R15" s="9">
        <f>COUNTIFS(明细!BG:BG,A15&amp;B15&amp;C15,明细!AO:AO,"完工",明细!AV:AV,"&gt;0",明细!AW:AW,"&gt;0")</f>
        <v>0</v>
      </c>
      <c r="S15" s="27" t="e">
        <f t="shared" si="2"/>
        <v>#DIV/0!</v>
      </c>
      <c r="T15" s="9">
        <f>COUNTIFS(明细!BG:BG,A15&amp;B15&amp;C15,明细!AO:AO,"完工",明细!AV:AV,"收到",明细!AW:AW,"&lt;&gt;",明细!AY:AY,"入录中")</f>
        <v>0</v>
      </c>
      <c r="U15" s="9">
        <f>COUNTIFS(明细!BG:BG,A15&amp;B15&amp;C15,明细!AO:AO,"完工",明细!AV:AV,"收到",明细!AW:AW,"&lt;&gt;",明细!AY:AY,"已入录")</f>
        <v>0</v>
      </c>
      <c r="V15" s="9">
        <f>COUNTIFS(明细!BG:BG,A15&amp;B15&amp;C15,明细!AO:AO,"完工",明细!AV:AV,"收到",明细!AW:AW,"&lt;&gt;",明细!BA:BA,"是")</f>
        <v>0</v>
      </c>
      <c r="W15" s="9">
        <f>COUNTIFS(明细!BG:BG,A15&amp;B15&amp;C15,明细!AO:AO,"完工",明细!AV:AV,"收到",明细!AW:AW,"&lt;&gt;",明细!BA:BA,"是",明细!BB:BB,"是")</f>
        <v>0</v>
      </c>
      <c r="X15" s="9">
        <f>COUNTIFS(明细!BG:BG,A15&amp;B15&amp;C15,明细!AO:AO,"完工",明细!AV:AV,"收到",明细!AW:AW,"&lt;&gt;",明细!BE:BE,"审核通过")</f>
        <v>0</v>
      </c>
    </row>
    <row r="16" spans="1:24" x14ac:dyDescent="0.15">
      <c r="A16" s="29" t="s">
        <v>51</v>
      </c>
      <c r="B16" s="29" t="s">
        <v>73</v>
      </c>
      <c r="C16" s="7" t="s">
        <v>63</v>
      </c>
      <c r="D16" s="9">
        <f>COUNTIFS(明细!BG:BG,A16&amp;B16&amp;C16)</f>
        <v>0</v>
      </c>
      <c r="E16" s="9">
        <f>COUNTIFS(明细!BG:BG,A16&amp;B16&amp;C16,明细!AO:AO,"完工")</f>
        <v>0</v>
      </c>
      <c r="F16" s="9">
        <f>COUNTIFS(明细!BG:BG,A16&amp;B16&amp;C16,明细!AO:AO,"在建")</f>
        <v>0</v>
      </c>
      <c r="G16" s="9">
        <f>COUNTIFS(明细!BG:BG,A16&amp;B16&amp;C16,明细!AO:AO,"未开工")</f>
        <v>0</v>
      </c>
      <c r="H16" s="9">
        <f>COUNTIFS(明细!BG:BG,A16&amp;B16&amp;C16,明细!AO:AO,"受阻")</f>
        <v>0</v>
      </c>
      <c r="I16" s="9">
        <f>COUNTIFS(明细!BG:BG,A16&amp;B16&amp;C16,明细!AO:AO,"无法实施")</f>
        <v>0</v>
      </c>
      <c r="J16" s="9">
        <f>COUNTIFS(明细!BG:BG,A16&amp;B16&amp;C16,明细!AO:AO,"传输已达")</f>
        <v>0</v>
      </c>
      <c r="K16" s="9">
        <f>COUNTIFS(明细!BG:BG,A16&amp;B16&amp;C16,明细!AO:AO,"地址错误")</f>
        <v>0</v>
      </c>
      <c r="L16" s="23" t="e">
        <f t="shared" si="3"/>
        <v>#DIV/0!</v>
      </c>
      <c r="M16" s="9">
        <f>COUNTIFS(明细!BG:BG,A16&amp;B16&amp;C16,明细!AO:AO,"完工",明细!AS:AS,"&gt;0")</f>
        <v>0</v>
      </c>
      <c r="N16" s="23" t="e">
        <f t="shared" si="4"/>
        <v>#DIV/0!</v>
      </c>
      <c r="O16" s="9">
        <f>COUNTIFS(明细!BG:BG,A16&amp;B16&amp;C16,明细!AO:AO,"完工",明细!AV:AV,"&gt;0")</f>
        <v>0</v>
      </c>
      <c r="P16" s="9">
        <f>COUNTIFS(明细!BG:BG,A16&amp;B16&amp;C16,明细!AO:AO,"完工",明细!AV:AV,"退回")</f>
        <v>0</v>
      </c>
      <c r="Q16" s="9">
        <f>COUNTIFS(明细!BG:BG,A16&amp;B16&amp;C16,明细!AO:AO,"完工",明细!AV:AV,"未收到")</f>
        <v>0</v>
      </c>
      <c r="R16" s="9">
        <f>COUNTIFS(明细!BG:BG,A16&amp;B16&amp;C16,明细!AO:AO,"完工",明细!AV:AV,"&gt;0",明细!AW:AW,"&gt;0")</f>
        <v>0</v>
      </c>
      <c r="S16" s="27" t="e">
        <f t="shared" si="2"/>
        <v>#DIV/0!</v>
      </c>
      <c r="T16" s="9">
        <f>COUNTIFS(明细!BG:BG,A16&amp;B16&amp;C16,明细!AO:AO,"完工",明细!AV:AV,"收到",明细!AW:AW,"&lt;&gt;",明细!AY:AY,"入录中")</f>
        <v>0</v>
      </c>
      <c r="U16" s="9">
        <f>COUNTIFS(明细!BG:BG,A16&amp;B16&amp;C16,明细!AO:AO,"完工",明细!AV:AV,"收到",明细!AW:AW,"&lt;&gt;",明细!AY:AY,"已入录")</f>
        <v>0</v>
      </c>
      <c r="V16" s="9">
        <f>COUNTIFS(明细!BG:BG,A16&amp;B16&amp;C16,明细!AO:AO,"完工",明细!AV:AV,"收到",明细!AW:AW,"&lt;&gt;",明细!BA:BA,"是")</f>
        <v>0</v>
      </c>
      <c r="W16" s="9">
        <f>COUNTIFS(明细!BG:BG,A16&amp;B16&amp;C16,明细!AO:AO,"完工",明细!AV:AV,"收到",明细!AW:AW,"&lt;&gt;",明细!BA:BA,"是",明细!BB:BB,"是")</f>
        <v>0</v>
      </c>
      <c r="X16" s="9">
        <f>COUNTIFS(明细!BG:BG,A16&amp;B16&amp;C16,明细!AO:AO,"完工",明细!AV:AV,"收到",明细!AW:AW,"&lt;&gt;",明细!BE:BE,"审核通过")</f>
        <v>0</v>
      </c>
    </row>
    <row r="17" spans="1:24" x14ac:dyDescent="0.15">
      <c r="A17" s="29" t="s">
        <v>51</v>
      </c>
      <c r="B17" s="29" t="s">
        <v>73</v>
      </c>
      <c r="C17" s="7" t="s">
        <v>64</v>
      </c>
      <c r="D17" s="9">
        <f>COUNTIFS(明细!BG:BG,A17&amp;B17&amp;C17)</f>
        <v>0</v>
      </c>
      <c r="E17" s="9">
        <f>COUNTIFS(明细!BG:BG,A17&amp;B17&amp;C17,明细!AO:AO,"完工")</f>
        <v>0</v>
      </c>
      <c r="F17" s="9">
        <f>COUNTIFS(明细!BG:BG,A17&amp;B17&amp;C17,明细!AO:AO,"在建")</f>
        <v>0</v>
      </c>
      <c r="G17" s="9">
        <f>COUNTIFS(明细!BG:BG,A17&amp;B17&amp;C17,明细!AO:AO,"未开工")</f>
        <v>0</v>
      </c>
      <c r="H17" s="9">
        <f>COUNTIFS(明细!BG:BG,A17&amp;B17&amp;C17,明细!AO:AO,"受阻")</f>
        <v>0</v>
      </c>
      <c r="I17" s="9">
        <f>COUNTIFS(明细!BG:BG,A17&amp;B17&amp;C17,明细!AO:AO,"无法实施")</f>
        <v>0</v>
      </c>
      <c r="J17" s="9">
        <f>COUNTIFS(明细!BG:BG,A17&amp;B17&amp;C17,明细!AO:AO,"传输已达")</f>
        <v>0</v>
      </c>
      <c r="K17" s="9">
        <f>COUNTIFS(明细!BG:BG,A17&amp;B17&amp;C17,明细!AO:AO,"地址错误")</f>
        <v>0</v>
      </c>
      <c r="L17" s="23" t="e">
        <f t="shared" si="3"/>
        <v>#DIV/0!</v>
      </c>
      <c r="M17" s="9">
        <f>COUNTIFS(明细!BG:BG,A17&amp;B17&amp;C17,明细!AO:AO,"完工",明细!AS:AS,"&gt;0")</f>
        <v>0</v>
      </c>
      <c r="N17" s="23" t="e">
        <f t="shared" si="4"/>
        <v>#DIV/0!</v>
      </c>
      <c r="O17" s="9">
        <f>COUNTIFS(明细!BG:BG,A17&amp;B17&amp;C17,明细!AO:AO,"完工",明细!AV:AV,"&gt;0")</f>
        <v>0</v>
      </c>
      <c r="P17" s="9">
        <f>COUNTIFS(明细!BG:BG,A17&amp;B17&amp;C17,明细!AO:AO,"完工",明细!AV:AV,"退回")</f>
        <v>0</v>
      </c>
      <c r="Q17" s="9">
        <f>COUNTIFS(明细!BG:BG,A17&amp;B17&amp;C17,明细!AO:AO,"完工",明细!AV:AV,"未收到")</f>
        <v>0</v>
      </c>
      <c r="R17" s="9">
        <f>COUNTIFS(明细!BG:BG,A17&amp;B17&amp;C17,明细!AO:AO,"完工",明细!AV:AV,"&gt;0",明细!AW:AW,"&gt;0")</f>
        <v>0</v>
      </c>
      <c r="S17" s="27" t="e">
        <f t="shared" si="2"/>
        <v>#DIV/0!</v>
      </c>
      <c r="T17" s="9">
        <f>COUNTIFS(明细!BG:BG,A17&amp;B17&amp;C17,明细!AO:AO,"完工",明细!AV:AV,"收到",明细!AW:AW,"&lt;&gt;",明细!AY:AY,"入录中")</f>
        <v>0</v>
      </c>
      <c r="U17" s="9">
        <f>COUNTIFS(明细!BG:BG,A17&amp;B17&amp;C17,明细!AO:AO,"完工",明细!AV:AV,"收到",明细!AW:AW,"&lt;&gt;",明细!AY:AY,"已入录")</f>
        <v>0</v>
      </c>
      <c r="V17" s="9">
        <f>COUNTIFS(明细!BG:BG,A17&amp;B17&amp;C17,明细!AO:AO,"完工",明细!AV:AV,"收到",明细!AW:AW,"&lt;&gt;",明细!BA:BA,"是")</f>
        <v>0</v>
      </c>
      <c r="W17" s="9">
        <f>COUNTIFS(明细!BG:BG,A17&amp;B17&amp;C17,明细!AO:AO,"完工",明细!AV:AV,"收到",明细!AW:AW,"&lt;&gt;",明细!BA:BA,"是",明细!BB:BB,"是")</f>
        <v>0</v>
      </c>
      <c r="X17" s="9">
        <f>COUNTIFS(明细!BG:BG,A17&amp;B17&amp;C17,明细!AO:AO,"完工",明细!AV:AV,"收到",明细!AW:AW,"&lt;&gt;",明细!BE:BE,"审核通过")</f>
        <v>0</v>
      </c>
    </row>
    <row r="18" spans="1:24" x14ac:dyDescent="0.15">
      <c r="A18" s="7" t="s">
        <v>52</v>
      </c>
      <c r="B18" s="29" t="s">
        <v>73</v>
      </c>
      <c r="C18" s="7" t="s">
        <v>63</v>
      </c>
      <c r="D18" s="9">
        <f>COUNTIFS(明细!BG:BG,A18&amp;B18&amp;C18)</f>
        <v>0</v>
      </c>
      <c r="E18" s="9">
        <f>COUNTIFS(明细!BG:BG,A18&amp;B18&amp;C18,明细!AO:AO,"完工")</f>
        <v>0</v>
      </c>
      <c r="F18" s="9">
        <f>COUNTIFS(明细!BG:BG,A18&amp;B18&amp;C18,明细!AO:AO,"在建")</f>
        <v>0</v>
      </c>
      <c r="G18" s="9">
        <f>COUNTIFS(明细!BG:BG,A18&amp;B18&amp;C18,明细!AO:AO,"未开工")</f>
        <v>0</v>
      </c>
      <c r="H18" s="9">
        <f>COUNTIFS(明细!BG:BG,A18&amp;B18&amp;C18,明细!AO:AO,"受阻")</f>
        <v>0</v>
      </c>
      <c r="I18" s="9">
        <f>COUNTIFS(明细!BG:BG,A18&amp;B18&amp;C18,明细!AO:AO,"无法实施")</f>
        <v>0</v>
      </c>
      <c r="J18" s="9">
        <f>COUNTIFS(明细!BG:BG,A18&amp;B18&amp;C18,明细!AO:AO,"传输已达")</f>
        <v>0</v>
      </c>
      <c r="K18" s="9">
        <f>COUNTIFS(明细!BG:BG,A18&amp;B18&amp;C18,明细!AO:AO,"地址错误")</f>
        <v>0</v>
      </c>
      <c r="L18" s="23" t="e">
        <f t="shared" si="0"/>
        <v>#DIV/0!</v>
      </c>
      <c r="M18" s="9">
        <f>COUNTIFS(明细!BG:BG,A18&amp;B18&amp;C18,明细!AO:AO,"完工",明细!AS:AS,"&gt;0")</f>
        <v>0</v>
      </c>
      <c r="N18" s="23" t="e">
        <f t="shared" si="1"/>
        <v>#DIV/0!</v>
      </c>
      <c r="O18" s="9">
        <f>COUNTIFS(明细!BG:BG,A18&amp;B18&amp;C18,明细!AO:AO,"完工",明细!AV:AV,"&gt;0")</f>
        <v>0</v>
      </c>
      <c r="P18" s="9">
        <f>COUNTIFS(明细!BG:BG,A18&amp;B18&amp;C18,明细!AO:AO,"完工",明细!AV:AV,"退回")</f>
        <v>0</v>
      </c>
      <c r="Q18" s="9">
        <f>COUNTIFS(明细!BG:BG,A18&amp;B18&amp;C18,明细!AO:AO,"完工",明细!AV:AV,"未收到")</f>
        <v>0</v>
      </c>
      <c r="R18" s="9">
        <f>COUNTIFS(明细!BG:BG,A18&amp;B18&amp;C18,明细!AO:AO,"完工",明细!AV:AV,"&gt;0",明细!AW:AW,"&gt;0")</f>
        <v>0</v>
      </c>
      <c r="S18" s="27" t="e">
        <f t="shared" si="2"/>
        <v>#DIV/0!</v>
      </c>
      <c r="T18" s="9">
        <f>COUNTIFS(明细!BG:BG,A18&amp;B18&amp;C18,明细!AO:AO,"完工",明细!AV:AV,"收到",明细!AW:AW,"&lt;&gt;",明细!AY:AY,"入录中")</f>
        <v>0</v>
      </c>
      <c r="U18" s="9">
        <f>COUNTIFS(明细!BG:BG,A18&amp;B18&amp;C18,明细!AO:AO,"完工",明细!AV:AV,"收到",明细!AW:AW,"&lt;&gt;",明细!AY:AY,"已入录")</f>
        <v>0</v>
      </c>
      <c r="V18" s="9">
        <f>COUNTIFS(明细!BG:BG,A18&amp;B18&amp;C18,明细!AO:AO,"完工",明细!AV:AV,"收到",明细!AW:AW,"&lt;&gt;",明细!BA:BA,"是")</f>
        <v>0</v>
      </c>
      <c r="W18" s="9">
        <f>COUNTIFS(明细!BG:BG,A18&amp;B18&amp;C18,明细!AO:AO,"完工",明细!AV:AV,"收到",明细!AW:AW,"&lt;&gt;",明细!BA:BA,"是",明细!BB:BB,"是")</f>
        <v>0</v>
      </c>
      <c r="X18" s="9">
        <f>COUNTIFS(明细!BG:BG,A18&amp;B18&amp;C18,明细!AO:AO,"完工",明细!AV:AV,"收到",明细!AW:AW,"&lt;&gt;",明细!BE:BE,"审核通过")</f>
        <v>0</v>
      </c>
    </row>
    <row r="19" spans="1:24" x14ac:dyDescent="0.15">
      <c r="A19" s="7" t="s">
        <v>52</v>
      </c>
      <c r="B19" s="29" t="s">
        <v>73</v>
      </c>
      <c r="C19" s="7" t="s">
        <v>64</v>
      </c>
      <c r="D19" s="9">
        <f>COUNTIFS(明细!BG:BG,A19&amp;B19&amp;C19)</f>
        <v>0</v>
      </c>
      <c r="E19" s="9">
        <f>COUNTIFS(明细!BG:BG,A19&amp;B19&amp;C19,明细!AO:AO,"完工")</f>
        <v>0</v>
      </c>
      <c r="F19" s="9">
        <f>COUNTIFS(明细!BG:BG,A19&amp;B19&amp;C19,明细!AO:AO,"在建")</f>
        <v>0</v>
      </c>
      <c r="G19" s="9">
        <f>COUNTIFS(明细!BG:BG,A19&amp;B19&amp;C19,明细!AO:AO,"未开工")</f>
        <v>0</v>
      </c>
      <c r="H19" s="9">
        <f>COUNTIFS(明细!BG:BG,A19&amp;B19&amp;C19,明细!AO:AO,"受阻")</f>
        <v>0</v>
      </c>
      <c r="I19" s="9">
        <f>COUNTIFS(明细!BG:BG,A19&amp;B19&amp;C19,明细!AO:AO,"无法实施")</f>
        <v>0</v>
      </c>
      <c r="J19" s="9">
        <f>COUNTIFS(明细!BG:BG,A19&amp;B19&amp;C19,明细!AO:AO,"传输已达")</f>
        <v>0</v>
      </c>
      <c r="K19" s="9">
        <f>COUNTIFS(明细!BG:BG,A19&amp;B19&amp;C19,明细!AO:AO,"地址错误")</f>
        <v>0</v>
      </c>
      <c r="L19" s="23" t="e">
        <f t="shared" si="0"/>
        <v>#DIV/0!</v>
      </c>
      <c r="M19" s="9">
        <f>COUNTIFS(明细!BG:BG,A19&amp;B19&amp;C19,明细!AO:AO,"完工",明细!AS:AS,"&gt;0")</f>
        <v>0</v>
      </c>
      <c r="N19" s="23" t="e">
        <f t="shared" si="1"/>
        <v>#DIV/0!</v>
      </c>
      <c r="O19" s="9">
        <f>COUNTIFS(明细!BG:BG,A19&amp;B19&amp;C19,明细!AO:AO,"完工",明细!AV:AV,"&gt;0")</f>
        <v>0</v>
      </c>
      <c r="P19" s="9">
        <f>COUNTIFS(明细!BG:BG,A19&amp;B19&amp;C19,明细!AO:AO,"完工",明细!AV:AV,"退回")</f>
        <v>0</v>
      </c>
      <c r="Q19" s="9">
        <f>COUNTIFS(明细!BG:BG,A19&amp;B19&amp;C19,明细!AO:AO,"完工",明细!AV:AV,"未收到")</f>
        <v>0</v>
      </c>
      <c r="R19" s="9">
        <f>COUNTIFS(明细!BG:BG,A19&amp;B19&amp;C19,明细!AO:AO,"完工",明细!AV:AV,"&gt;0",明细!AW:AW,"&gt;0")</f>
        <v>0</v>
      </c>
      <c r="S19" s="27" t="e">
        <f t="shared" si="2"/>
        <v>#DIV/0!</v>
      </c>
      <c r="T19" s="9">
        <f>COUNTIFS(明细!BG:BG,A19&amp;B19&amp;C19,明细!AO:AO,"完工",明细!AV:AV,"收到",明细!AW:AW,"&lt;&gt;",明细!AY:AY,"入录中")</f>
        <v>0</v>
      </c>
      <c r="U19" s="9">
        <f>COUNTIFS(明细!BG:BG,A19&amp;B19&amp;C19,明细!AO:AO,"完工",明细!AV:AV,"收到",明细!AW:AW,"&lt;&gt;",明细!AY:AY,"已入录")</f>
        <v>0</v>
      </c>
      <c r="V19" s="9">
        <f>COUNTIFS(明细!BG:BG,A19&amp;B19&amp;C19,明细!AO:AO,"完工",明细!AV:AV,"收到",明细!AW:AW,"&lt;&gt;",明细!BA:BA,"是")</f>
        <v>0</v>
      </c>
      <c r="W19" s="9">
        <f>COUNTIFS(明细!BG:BG,A19&amp;B19&amp;C19,明细!AO:AO,"完工",明细!AV:AV,"收到",明细!AW:AW,"&lt;&gt;",明细!BA:BA,"是",明细!BB:BB,"是")</f>
        <v>0</v>
      </c>
      <c r="X19" s="9">
        <f>COUNTIFS(明细!BG:BG,A19&amp;B19&amp;C19,明细!AO:AO,"完工",明细!AV:AV,"收到",明细!AW:AW,"&lt;&gt;",明细!BE:BE,"审核通过")</f>
        <v>0</v>
      </c>
    </row>
    <row r="20" spans="1:24" x14ac:dyDescent="0.15">
      <c r="A20" s="29" t="s">
        <v>53</v>
      </c>
      <c r="B20" s="29" t="s">
        <v>73</v>
      </c>
      <c r="C20" s="7" t="s">
        <v>63</v>
      </c>
      <c r="D20" s="9">
        <f>COUNTIFS(明细!BG:BG,A20&amp;B20&amp;C20)</f>
        <v>0</v>
      </c>
      <c r="E20" s="9">
        <f>COUNTIFS(明细!BG:BG,A20&amp;B20&amp;C20,明细!AO:AO,"完工")</f>
        <v>0</v>
      </c>
      <c r="F20" s="9">
        <f>COUNTIFS(明细!BG:BG,A20&amp;B20&amp;C20,明细!AO:AO,"在建")</f>
        <v>0</v>
      </c>
      <c r="G20" s="9">
        <f>COUNTIFS(明细!BG:BG,A20&amp;B20&amp;C20,明细!AO:AO,"未开工")</f>
        <v>0</v>
      </c>
      <c r="H20" s="9">
        <f>COUNTIFS(明细!BG:BG,A20&amp;B20&amp;C20,明细!AO:AO,"受阻")</f>
        <v>0</v>
      </c>
      <c r="I20" s="9">
        <f>COUNTIFS(明细!BG:BG,A20&amp;B20&amp;C20,明细!AO:AO,"无法实施")</f>
        <v>0</v>
      </c>
      <c r="J20" s="9">
        <f>COUNTIFS(明细!BG:BG,A20&amp;B20&amp;C20,明细!AO:AO,"传输已达")</f>
        <v>0</v>
      </c>
      <c r="K20" s="9">
        <f>COUNTIFS(明细!BG:BG,A20&amp;B20&amp;C20,明细!AO:AO,"地址错误")</f>
        <v>0</v>
      </c>
      <c r="L20" s="23" t="e">
        <f t="shared" ref="L20:L25" si="5">E20/D20</f>
        <v>#DIV/0!</v>
      </c>
      <c r="M20" s="9">
        <f>COUNTIFS(明细!BG:BG,A20&amp;B20&amp;C20,明细!AO:AO,"完工",明细!AS:AS,"&gt;0")</f>
        <v>0</v>
      </c>
      <c r="N20" s="23" t="e">
        <f t="shared" ref="N20:N25" si="6">M20/E20</f>
        <v>#DIV/0!</v>
      </c>
      <c r="O20" s="9">
        <f>COUNTIFS(明细!BG:BG,A20&amp;B20&amp;C20,明细!AO:AO,"完工",明细!AV:AV,"&gt;0")</f>
        <v>0</v>
      </c>
      <c r="P20" s="9">
        <f>COUNTIFS(明细!BG:BG,A20&amp;B20&amp;C20,明细!AO:AO,"完工",明细!AV:AV,"退回")</f>
        <v>0</v>
      </c>
      <c r="Q20" s="9">
        <f>COUNTIFS(明细!BG:BG,A20&amp;B20&amp;C20,明细!AO:AO,"完工",明细!AV:AV,"未收到")</f>
        <v>0</v>
      </c>
      <c r="R20" s="9">
        <f>COUNTIFS(明细!BG:BG,A20&amp;B20&amp;C20,明细!AO:AO,"完工",明细!AV:AV,"&gt;0",明细!AW:AW,"&gt;0")</f>
        <v>0</v>
      </c>
      <c r="S20" s="27" t="e">
        <f t="shared" si="2"/>
        <v>#DIV/0!</v>
      </c>
      <c r="T20" s="9">
        <f>COUNTIFS(明细!BG:BG,A20&amp;B20&amp;C20,明细!AO:AO,"完工",明细!AV:AV,"收到",明细!AW:AW,"&lt;&gt;",明细!AY:AY,"入录中")</f>
        <v>0</v>
      </c>
      <c r="U20" s="9">
        <f>COUNTIFS(明细!BG:BG,A20&amp;B20&amp;C20,明细!AO:AO,"完工",明细!AV:AV,"收到",明细!AW:AW,"&lt;&gt;",明细!AY:AY,"已入录")</f>
        <v>0</v>
      </c>
      <c r="V20" s="9">
        <f>COUNTIFS(明细!BG:BG,A20&amp;B20&amp;C20,明细!AO:AO,"完工",明细!AV:AV,"收到",明细!AW:AW,"&lt;&gt;",明细!BA:BA,"是")</f>
        <v>0</v>
      </c>
      <c r="W20" s="9">
        <f>COUNTIFS(明细!BG:BG,A20&amp;B20&amp;C20,明细!AO:AO,"完工",明细!AV:AV,"收到",明细!AW:AW,"&lt;&gt;",明细!BA:BA,"是",明细!BB:BB,"是")</f>
        <v>0</v>
      </c>
      <c r="X20" s="9">
        <f>COUNTIFS(明细!BG:BG,A20&amp;B20&amp;C20,明细!AO:AO,"完工",明细!AV:AV,"收到",明细!AW:AW,"&lt;&gt;",明细!BE:BE,"审核通过")</f>
        <v>0</v>
      </c>
    </row>
    <row r="21" spans="1:24" x14ac:dyDescent="0.15">
      <c r="A21" s="29" t="s">
        <v>53</v>
      </c>
      <c r="B21" s="29" t="s">
        <v>73</v>
      </c>
      <c r="C21" s="7" t="s">
        <v>64</v>
      </c>
      <c r="D21" s="9">
        <f>COUNTIFS(明细!BG:BG,A21&amp;B21&amp;C21)</f>
        <v>0</v>
      </c>
      <c r="E21" s="9">
        <f>COUNTIFS(明细!BG:BG,A21&amp;B21&amp;C21,明细!AO:AO,"完工")</f>
        <v>0</v>
      </c>
      <c r="F21" s="9">
        <f>COUNTIFS(明细!BG:BG,A21&amp;B21&amp;C21,明细!AO:AO,"在建")</f>
        <v>0</v>
      </c>
      <c r="G21" s="9">
        <f>COUNTIFS(明细!BG:BG,A21&amp;B21&amp;C21,明细!AO:AO,"未开工")</f>
        <v>0</v>
      </c>
      <c r="H21" s="9">
        <f>COUNTIFS(明细!BG:BG,A21&amp;B21&amp;C21,明细!AO:AO,"受阻")</f>
        <v>0</v>
      </c>
      <c r="I21" s="9">
        <f>COUNTIFS(明细!BG:BG,A21&amp;B21&amp;C21,明细!AO:AO,"无法实施")</f>
        <v>0</v>
      </c>
      <c r="J21" s="9">
        <f>COUNTIFS(明细!BG:BG,A21&amp;B21&amp;C21,明细!AO:AO,"传输已达")</f>
        <v>0</v>
      </c>
      <c r="K21" s="9">
        <f>COUNTIFS(明细!BG:BG,A21&amp;B21&amp;C21,明细!AO:AO,"地址错误")</f>
        <v>0</v>
      </c>
      <c r="L21" s="23" t="e">
        <f t="shared" si="5"/>
        <v>#DIV/0!</v>
      </c>
      <c r="M21" s="9">
        <f>COUNTIFS(明细!BG:BG,A21&amp;B21&amp;C21,明细!AO:AO,"完工",明细!AS:AS,"&gt;0")</f>
        <v>0</v>
      </c>
      <c r="N21" s="23" t="e">
        <f t="shared" si="6"/>
        <v>#DIV/0!</v>
      </c>
      <c r="O21" s="9">
        <f>COUNTIFS(明细!BG:BG,A21&amp;B21&amp;C21,明细!AO:AO,"完工",明细!AV:AV,"&gt;0")</f>
        <v>0</v>
      </c>
      <c r="P21" s="9">
        <f>COUNTIFS(明细!BG:BG,A21&amp;B21&amp;C21,明细!AO:AO,"完工",明细!AV:AV,"退回")</f>
        <v>0</v>
      </c>
      <c r="Q21" s="9">
        <f>COUNTIFS(明细!BG:BG,A21&amp;B21&amp;C21,明细!AO:AO,"完工",明细!AV:AV,"未收到")</f>
        <v>0</v>
      </c>
      <c r="R21" s="9">
        <f>COUNTIFS(明细!BG:BG,A21&amp;B21&amp;C21,明细!AO:AO,"完工",明细!AV:AV,"&gt;0",明细!AW:AW,"&gt;0")</f>
        <v>0</v>
      </c>
      <c r="S21" s="27" t="e">
        <f t="shared" si="2"/>
        <v>#DIV/0!</v>
      </c>
      <c r="T21" s="9">
        <f>COUNTIFS(明细!BG:BG,A21&amp;B21&amp;C21,明细!AO:AO,"完工",明细!AV:AV,"收到",明细!AW:AW,"&lt;&gt;",明细!AY:AY,"入录中")</f>
        <v>0</v>
      </c>
      <c r="U21" s="9">
        <f>COUNTIFS(明细!BG:BG,A21&amp;B21&amp;C21,明细!AO:AO,"完工",明细!AV:AV,"收到",明细!AW:AW,"&lt;&gt;",明细!AY:AY,"已入录")</f>
        <v>0</v>
      </c>
      <c r="V21" s="9">
        <f>COUNTIFS(明细!BG:BG,A21&amp;B21&amp;C21,明细!AO:AO,"完工",明细!AV:AV,"收到",明细!AW:AW,"&lt;&gt;",明细!BA:BA,"是")</f>
        <v>0</v>
      </c>
      <c r="W21" s="9">
        <f>COUNTIFS(明细!BG:BG,A21&amp;B21&amp;C21,明细!AO:AO,"完工",明细!AV:AV,"收到",明细!AW:AW,"&lt;&gt;",明细!BA:BA,"是",明细!BB:BB,"是")</f>
        <v>0</v>
      </c>
      <c r="X21" s="9">
        <f>COUNTIFS(明细!BG:BG,A21&amp;B21&amp;C21,明细!AO:AO,"完工",明细!AV:AV,"收到",明细!AW:AW,"&lt;&gt;",明细!BE:BE,"审核通过")</f>
        <v>0</v>
      </c>
    </row>
    <row r="22" spans="1:24" x14ac:dyDescent="0.15">
      <c r="A22" s="29" t="s">
        <v>54</v>
      </c>
      <c r="B22" s="29" t="s">
        <v>73</v>
      </c>
      <c r="C22" s="7" t="s">
        <v>63</v>
      </c>
      <c r="D22" s="9">
        <f>COUNTIFS(明细!BG:BG,A22&amp;B22&amp;C22)</f>
        <v>0</v>
      </c>
      <c r="E22" s="9">
        <f>COUNTIFS(明细!BG:BG,A22&amp;B22&amp;C22,明细!AO:AO,"完工")</f>
        <v>0</v>
      </c>
      <c r="F22" s="9">
        <f>COUNTIFS(明细!BG:BG,A22&amp;B22&amp;C22,明细!AO:AO,"在建")</f>
        <v>0</v>
      </c>
      <c r="G22" s="9">
        <f>COUNTIFS(明细!BG:BG,A22&amp;B22&amp;C22,明细!AO:AO,"未开工")</f>
        <v>0</v>
      </c>
      <c r="H22" s="9">
        <f>COUNTIFS(明细!BG:BG,A22&amp;B22&amp;C22,明细!AO:AO,"受阻")</f>
        <v>0</v>
      </c>
      <c r="I22" s="9">
        <f>COUNTIFS(明细!BG:BG,A22&amp;B22&amp;C22,明细!AO:AO,"无法实施")</f>
        <v>0</v>
      </c>
      <c r="J22" s="9">
        <f>COUNTIFS(明细!BG:BG,A22&amp;B22&amp;C22,明细!AO:AO,"传输已达")</f>
        <v>0</v>
      </c>
      <c r="K22" s="9">
        <f>COUNTIFS(明细!BG:BG,A22&amp;B22&amp;C22,明细!AO:AO,"地址错误")</f>
        <v>0</v>
      </c>
      <c r="L22" s="23" t="e">
        <f t="shared" si="5"/>
        <v>#DIV/0!</v>
      </c>
      <c r="M22" s="9">
        <f>COUNTIFS(明细!BG:BG,A22&amp;B22&amp;C22,明细!AO:AO,"完工",明细!AS:AS,"&gt;0")</f>
        <v>0</v>
      </c>
      <c r="N22" s="23" t="e">
        <f t="shared" si="6"/>
        <v>#DIV/0!</v>
      </c>
      <c r="O22" s="9">
        <f>COUNTIFS(明细!BG:BG,A22&amp;B22&amp;C22,明细!AO:AO,"完工",明细!AV:AV,"&gt;0")</f>
        <v>0</v>
      </c>
      <c r="P22" s="9">
        <f>COUNTIFS(明细!BG:BG,A22&amp;B22&amp;C22,明细!AO:AO,"完工",明细!AV:AV,"退回")</f>
        <v>0</v>
      </c>
      <c r="Q22" s="9">
        <f>COUNTIFS(明细!BG:BG,A22&amp;B22&amp;C22,明细!AO:AO,"完工",明细!AV:AV,"未收到")</f>
        <v>0</v>
      </c>
      <c r="R22" s="9">
        <f>COUNTIFS(明细!BG:BG,A22&amp;B22&amp;C22,明细!AO:AO,"完工",明细!AV:AV,"&gt;0",明细!AW:AW,"&gt;0")</f>
        <v>0</v>
      </c>
      <c r="S22" s="27" t="e">
        <f t="shared" si="2"/>
        <v>#DIV/0!</v>
      </c>
      <c r="T22" s="9">
        <f>COUNTIFS(明细!BG:BG,A22&amp;B22&amp;C22,明细!AO:AO,"完工",明细!AV:AV,"收到",明细!AW:AW,"&lt;&gt;",明细!AY:AY,"入录中")</f>
        <v>0</v>
      </c>
      <c r="U22" s="9">
        <f>COUNTIFS(明细!BG:BG,A22&amp;B22&amp;C22,明细!AO:AO,"完工",明细!AV:AV,"收到",明细!AW:AW,"&lt;&gt;",明细!AY:AY,"已入录")</f>
        <v>0</v>
      </c>
      <c r="V22" s="9">
        <f>COUNTIFS(明细!BG:BG,A22&amp;B22&amp;C22,明细!AO:AO,"完工",明细!AV:AV,"收到",明细!AW:AW,"&lt;&gt;",明细!BA:BA,"是")</f>
        <v>0</v>
      </c>
      <c r="W22" s="9">
        <f>COUNTIFS(明细!BG:BG,A22&amp;B22&amp;C22,明细!AO:AO,"完工",明细!AV:AV,"收到",明细!AW:AW,"&lt;&gt;",明细!BA:BA,"是",明细!BB:BB,"是")</f>
        <v>0</v>
      </c>
      <c r="X22" s="9">
        <f>COUNTIFS(明细!BG:BG,A22&amp;B22&amp;C22,明细!AO:AO,"完工",明细!AV:AV,"收到",明细!AW:AW,"&lt;&gt;",明细!BE:BE,"审核通过")</f>
        <v>0</v>
      </c>
    </row>
    <row r="23" spans="1:24" x14ac:dyDescent="0.15">
      <c r="A23" s="29" t="s">
        <v>54</v>
      </c>
      <c r="B23" s="29" t="s">
        <v>73</v>
      </c>
      <c r="C23" s="7" t="s">
        <v>64</v>
      </c>
      <c r="D23" s="9">
        <f>COUNTIFS(明细!BG:BG,A23&amp;B23&amp;C23)</f>
        <v>0</v>
      </c>
      <c r="E23" s="9">
        <f>COUNTIFS(明细!BG:BG,A23&amp;B23&amp;C23,明细!AO:AO,"完工")</f>
        <v>0</v>
      </c>
      <c r="F23" s="9">
        <f>COUNTIFS(明细!BG:BG,A23&amp;B23&amp;C23,明细!AO:AO,"在建")</f>
        <v>0</v>
      </c>
      <c r="G23" s="9">
        <f>COUNTIFS(明细!BG:BG,A23&amp;B23&amp;C23,明细!AO:AO,"未开工")</f>
        <v>0</v>
      </c>
      <c r="H23" s="9">
        <f>COUNTIFS(明细!BG:BG,A23&amp;B23&amp;C23,明细!AO:AO,"受阻")</f>
        <v>0</v>
      </c>
      <c r="I23" s="9">
        <f>COUNTIFS(明细!BG:BG,A23&amp;B23&amp;C23,明细!AO:AO,"无法实施")</f>
        <v>0</v>
      </c>
      <c r="J23" s="9">
        <f>COUNTIFS(明细!BG:BG,A23&amp;B23&amp;C23,明细!AO:AO,"传输已达")</f>
        <v>0</v>
      </c>
      <c r="K23" s="9">
        <f>COUNTIFS(明细!BG:BG,A23&amp;B23&amp;C23,明细!AO:AO,"地址错误")</f>
        <v>0</v>
      </c>
      <c r="L23" s="23" t="e">
        <f t="shared" si="5"/>
        <v>#DIV/0!</v>
      </c>
      <c r="M23" s="9">
        <f>COUNTIFS(明细!BG:BG,A23&amp;B23&amp;C23,明细!AO:AO,"完工",明细!AS:AS,"&gt;0")</f>
        <v>0</v>
      </c>
      <c r="N23" s="23" t="e">
        <f t="shared" si="6"/>
        <v>#DIV/0!</v>
      </c>
      <c r="O23" s="9">
        <f>COUNTIFS(明细!BG:BG,A23&amp;B23&amp;C23,明细!AO:AO,"完工",明细!AV:AV,"&gt;0")</f>
        <v>0</v>
      </c>
      <c r="P23" s="9">
        <f>COUNTIFS(明细!BG:BG,A23&amp;B23&amp;C23,明细!AO:AO,"完工",明细!AV:AV,"退回")</f>
        <v>0</v>
      </c>
      <c r="Q23" s="9">
        <f>COUNTIFS(明细!BG:BG,A23&amp;B23&amp;C23,明细!AO:AO,"完工",明细!AV:AV,"未收到")</f>
        <v>0</v>
      </c>
      <c r="R23" s="9">
        <f>COUNTIFS(明细!BG:BG,A23&amp;B23&amp;C23,明细!AO:AO,"完工",明细!AV:AV,"&gt;0",明细!AW:AW,"&gt;0")</f>
        <v>0</v>
      </c>
      <c r="S23" s="27" t="e">
        <f t="shared" si="2"/>
        <v>#DIV/0!</v>
      </c>
      <c r="T23" s="9">
        <f>COUNTIFS(明细!BG:BG,A23&amp;B23&amp;C23,明细!AO:AO,"完工",明细!AV:AV,"收到",明细!AW:AW,"&lt;&gt;",明细!AY:AY,"入录中")</f>
        <v>0</v>
      </c>
      <c r="U23" s="9">
        <f>COUNTIFS(明细!BG:BG,A23&amp;B23&amp;C23,明细!AO:AO,"完工",明细!AV:AV,"收到",明细!AW:AW,"&lt;&gt;",明细!AY:AY,"已入录")</f>
        <v>0</v>
      </c>
      <c r="V23" s="9">
        <f>COUNTIFS(明细!BG:BG,A23&amp;B23&amp;C23,明细!AO:AO,"完工",明细!AV:AV,"收到",明细!AW:AW,"&lt;&gt;",明细!BA:BA,"是")</f>
        <v>0</v>
      </c>
      <c r="W23" s="9">
        <f>COUNTIFS(明细!BG:BG,A23&amp;B23&amp;C23,明细!AO:AO,"完工",明细!AV:AV,"收到",明细!AW:AW,"&lt;&gt;",明细!BA:BA,"是",明细!BB:BB,"是")</f>
        <v>0</v>
      </c>
      <c r="X23" s="9">
        <f>COUNTIFS(明细!BG:BG,A23&amp;B23&amp;C23,明细!AO:AO,"完工",明细!AV:AV,"收到",明细!AW:AW,"&lt;&gt;",明细!BE:BE,"审核通过")</f>
        <v>0</v>
      </c>
    </row>
    <row r="24" spans="1:24" x14ac:dyDescent="0.15">
      <c r="A24" s="29" t="s">
        <v>55</v>
      </c>
      <c r="B24" s="29" t="s">
        <v>73</v>
      </c>
      <c r="C24" s="7" t="s">
        <v>63</v>
      </c>
      <c r="D24" s="9">
        <f>COUNTIFS(明细!BG:BG,A24&amp;B24&amp;C24)</f>
        <v>0</v>
      </c>
      <c r="E24" s="9">
        <f>COUNTIFS(明细!BG:BG,A24&amp;B24&amp;C24,明细!AO:AO,"完工")</f>
        <v>0</v>
      </c>
      <c r="F24" s="9">
        <f>COUNTIFS(明细!BG:BG,A24&amp;B24&amp;C24,明细!AO:AO,"在建")</f>
        <v>0</v>
      </c>
      <c r="G24" s="9">
        <f>COUNTIFS(明细!BG:BG,A24&amp;B24&amp;C24,明细!AO:AO,"未开工")</f>
        <v>0</v>
      </c>
      <c r="H24" s="9">
        <f>COUNTIFS(明细!BG:BG,A24&amp;B24&amp;C24,明细!AO:AO,"受阻")</f>
        <v>0</v>
      </c>
      <c r="I24" s="9">
        <f>COUNTIFS(明细!BG:BG,A24&amp;B24&amp;C24,明细!AO:AO,"无法实施")</f>
        <v>0</v>
      </c>
      <c r="J24" s="9">
        <f>COUNTIFS(明细!BG:BG,A24&amp;B24&amp;C24,明细!AO:AO,"传输已达")</f>
        <v>0</v>
      </c>
      <c r="K24" s="9">
        <f>COUNTIFS(明细!BG:BG,A24&amp;B24&amp;C24,明细!AO:AO,"地址错误")</f>
        <v>0</v>
      </c>
      <c r="L24" s="23" t="e">
        <f t="shared" si="5"/>
        <v>#DIV/0!</v>
      </c>
      <c r="M24" s="9">
        <f>COUNTIFS(明细!BG:BG,A24&amp;B24&amp;C24,明细!AO:AO,"完工",明细!AS:AS,"&gt;0")</f>
        <v>0</v>
      </c>
      <c r="N24" s="23" t="e">
        <f t="shared" si="6"/>
        <v>#DIV/0!</v>
      </c>
      <c r="O24" s="9">
        <f>COUNTIFS(明细!BG:BG,A24&amp;B24&amp;C24,明细!AO:AO,"完工",明细!AV:AV,"&gt;0")</f>
        <v>0</v>
      </c>
      <c r="P24" s="9">
        <f>COUNTIFS(明细!BG:BG,A24&amp;B24&amp;C24,明细!AO:AO,"完工",明细!AV:AV,"退回")</f>
        <v>0</v>
      </c>
      <c r="Q24" s="9">
        <f>COUNTIFS(明细!BG:BG,A24&amp;B24&amp;C24,明细!AO:AO,"完工",明细!AV:AV,"未收到")</f>
        <v>0</v>
      </c>
      <c r="R24" s="9">
        <f>COUNTIFS(明细!BG:BG,A24&amp;B24&amp;C24,明细!AO:AO,"完工",明细!AV:AV,"&gt;0",明细!AW:AW,"&gt;0")</f>
        <v>0</v>
      </c>
      <c r="S24" s="27" t="e">
        <f t="shared" si="2"/>
        <v>#DIV/0!</v>
      </c>
      <c r="T24" s="9">
        <f>COUNTIFS(明细!BG:BG,A24&amp;B24&amp;C24,明细!AO:AO,"完工",明细!AV:AV,"收到",明细!AW:AW,"&lt;&gt;",明细!AY:AY,"入录中")</f>
        <v>0</v>
      </c>
      <c r="U24" s="9">
        <f>COUNTIFS(明细!BG:BG,A24&amp;B24&amp;C24,明细!AO:AO,"完工",明细!AV:AV,"收到",明细!AW:AW,"&lt;&gt;",明细!AY:AY,"已入录")</f>
        <v>0</v>
      </c>
      <c r="V24" s="9">
        <f>COUNTIFS(明细!BG:BG,A24&amp;B24&amp;C24,明细!AO:AO,"完工",明细!AV:AV,"收到",明细!AW:AW,"&lt;&gt;",明细!BA:BA,"是")</f>
        <v>0</v>
      </c>
      <c r="W24" s="9">
        <f>COUNTIFS(明细!BG:BG,A24&amp;B24&amp;C24,明细!AO:AO,"完工",明细!AV:AV,"收到",明细!AW:AW,"&lt;&gt;",明细!BA:BA,"是",明细!BB:BB,"是")</f>
        <v>0</v>
      </c>
      <c r="X24" s="9">
        <f>COUNTIFS(明细!BG:BG,A24&amp;B24&amp;C24,明细!AO:AO,"完工",明细!AV:AV,"收到",明细!AW:AW,"&lt;&gt;",明细!BE:BE,"审核通过")</f>
        <v>0</v>
      </c>
    </row>
    <row r="25" spans="1:24" x14ac:dyDescent="0.15">
      <c r="A25" s="29" t="s">
        <v>55</v>
      </c>
      <c r="B25" s="29" t="s">
        <v>73</v>
      </c>
      <c r="C25" s="7" t="s">
        <v>64</v>
      </c>
      <c r="D25" s="9">
        <f>COUNTIFS(明细!BG:BG,A25&amp;B25&amp;C25)</f>
        <v>0</v>
      </c>
      <c r="E25" s="9">
        <f>COUNTIFS(明细!BG:BG,A25&amp;B25&amp;C25,明细!AO:AO,"完工")</f>
        <v>0</v>
      </c>
      <c r="F25" s="9">
        <f>COUNTIFS(明细!BG:BG,A25&amp;B25&amp;C25,明细!AO:AO,"在建")</f>
        <v>0</v>
      </c>
      <c r="G25" s="9">
        <f>COUNTIFS(明细!BG:BG,A25&amp;B25&amp;C25,明细!AO:AO,"未开工")</f>
        <v>0</v>
      </c>
      <c r="H25" s="9">
        <f>COUNTIFS(明细!BG:BG,A25&amp;B25&amp;C25,明细!AO:AO,"受阻")</f>
        <v>0</v>
      </c>
      <c r="I25" s="9">
        <f>COUNTIFS(明细!BG:BG,A25&amp;B25&amp;C25,明细!AO:AO,"无法实施")</f>
        <v>0</v>
      </c>
      <c r="J25" s="9">
        <f>COUNTIFS(明细!BG:BG,A25&amp;B25&amp;C25,明细!AO:AO,"传输已达")</f>
        <v>0</v>
      </c>
      <c r="K25" s="9">
        <f>COUNTIFS(明细!BG:BG,A25&amp;B25&amp;C25,明细!AO:AO,"地址错误")</f>
        <v>0</v>
      </c>
      <c r="L25" s="23" t="e">
        <f t="shared" si="5"/>
        <v>#DIV/0!</v>
      </c>
      <c r="M25" s="9">
        <f>COUNTIFS(明细!BG:BG,A25&amp;B25&amp;C25,明细!AO:AO,"完工",明细!AS:AS,"&gt;0")</f>
        <v>0</v>
      </c>
      <c r="N25" s="23" t="e">
        <f t="shared" si="6"/>
        <v>#DIV/0!</v>
      </c>
      <c r="O25" s="9">
        <f>COUNTIFS(明细!BG:BG,A25&amp;B25&amp;C25,明细!AO:AO,"完工",明细!AV:AV,"&gt;0")</f>
        <v>0</v>
      </c>
      <c r="P25" s="9">
        <f>COUNTIFS(明细!BG:BG,A25&amp;B25&amp;C25,明细!AO:AO,"完工",明细!AV:AV,"退回")</f>
        <v>0</v>
      </c>
      <c r="Q25" s="9">
        <f>COUNTIFS(明细!BG:BG,A25&amp;B25&amp;C25,明细!AO:AO,"完工",明细!AV:AV,"未收到")</f>
        <v>0</v>
      </c>
      <c r="R25" s="9">
        <f>COUNTIFS(明细!BG:BG,A25&amp;B25&amp;C25,明细!AO:AO,"完工",明细!AV:AV,"&gt;0",明细!AW:AW,"&gt;0")</f>
        <v>0</v>
      </c>
      <c r="S25" s="27" t="e">
        <f t="shared" si="2"/>
        <v>#DIV/0!</v>
      </c>
      <c r="T25" s="9">
        <f>COUNTIFS(明细!BG:BG,A25&amp;B25&amp;C25,明细!AO:AO,"完工",明细!AV:AV,"收到",明细!AW:AW,"&lt;&gt;",明细!AY:AY,"入录中")</f>
        <v>0</v>
      </c>
      <c r="U25" s="9">
        <f>COUNTIFS(明细!BG:BG,A25&amp;B25&amp;C25,明细!AO:AO,"完工",明细!AV:AV,"收到",明细!AW:AW,"&lt;&gt;",明细!AY:AY,"已入录")</f>
        <v>0</v>
      </c>
      <c r="V25" s="9">
        <f>COUNTIFS(明细!BG:BG,A25&amp;B25&amp;C25,明细!AO:AO,"完工",明细!AV:AV,"收到",明细!AW:AW,"&lt;&gt;",明细!BA:BA,"是")</f>
        <v>0</v>
      </c>
      <c r="W25" s="9">
        <f>COUNTIFS(明细!BG:BG,A25&amp;B25&amp;C25,明细!AO:AO,"完工",明细!AV:AV,"收到",明细!AW:AW,"&lt;&gt;",明细!BA:BA,"是",明细!BB:BB,"是")</f>
        <v>0</v>
      </c>
      <c r="X25" s="9">
        <f>COUNTIFS(明细!BG:BG,A25&amp;B25&amp;C25,明细!AO:AO,"完工",明细!AV:AV,"收到",明细!AW:AW,"&lt;&gt;",明细!BE:BE,"审核通过")</f>
        <v>0</v>
      </c>
    </row>
    <row r="26" spans="1:24" x14ac:dyDescent="0.15">
      <c r="A26" s="7" t="s">
        <v>56</v>
      </c>
      <c r="B26" s="29" t="s">
        <v>73</v>
      </c>
      <c r="C26" s="7" t="s">
        <v>63</v>
      </c>
      <c r="D26" s="9">
        <f>COUNTIFS(明细!BG:BG,A26&amp;B26&amp;C26)</f>
        <v>0</v>
      </c>
      <c r="E26" s="9">
        <f>COUNTIFS(明细!BG:BG,A26&amp;B26&amp;C26,明细!AO:AO,"完工")</f>
        <v>0</v>
      </c>
      <c r="F26" s="9">
        <f>COUNTIFS(明细!BG:BG,A26&amp;B26&amp;C26,明细!AO:AO,"在建")</f>
        <v>0</v>
      </c>
      <c r="G26" s="9">
        <f>COUNTIFS(明细!BG:BG,A26&amp;B26&amp;C26,明细!AO:AO,"未开工")</f>
        <v>0</v>
      </c>
      <c r="H26" s="9">
        <f>COUNTIFS(明细!BG:BG,A26&amp;B26&amp;C26,明细!AO:AO,"受阻")</f>
        <v>0</v>
      </c>
      <c r="I26" s="9">
        <f>COUNTIFS(明细!BG:BG,A26&amp;B26&amp;C26,明细!AO:AO,"无法实施")</f>
        <v>0</v>
      </c>
      <c r="J26" s="9">
        <f>COUNTIFS(明细!BG:BG,A26&amp;B26&amp;C26,明细!AO:AO,"传输已达")</f>
        <v>0</v>
      </c>
      <c r="K26" s="9">
        <f>COUNTIFS(明细!BG:BG,A26&amp;B26&amp;C26,明细!AO:AO,"地址错误")</f>
        <v>0</v>
      </c>
      <c r="L26" s="23" t="e">
        <f t="shared" si="0"/>
        <v>#DIV/0!</v>
      </c>
      <c r="M26" s="9">
        <f>COUNTIFS(明细!BG:BG,A26&amp;B26&amp;C26,明细!AO:AO,"完工",明细!AS:AS,"&gt;0")</f>
        <v>0</v>
      </c>
      <c r="N26" s="23" t="e">
        <f t="shared" si="1"/>
        <v>#DIV/0!</v>
      </c>
      <c r="O26" s="9">
        <f>COUNTIFS(明细!BG:BG,A26&amp;B26&amp;C26,明细!AO:AO,"完工",明细!AV:AV,"&gt;0")</f>
        <v>0</v>
      </c>
      <c r="P26" s="9">
        <f>COUNTIFS(明细!BG:BG,A26&amp;B26&amp;C26,明细!AO:AO,"完工",明细!AV:AV,"退回")</f>
        <v>0</v>
      </c>
      <c r="Q26" s="9">
        <f>COUNTIFS(明细!BG:BG,A26&amp;B26&amp;C26,明细!AO:AO,"完工",明细!AV:AV,"未收到")</f>
        <v>0</v>
      </c>
      <c r="R26" s="9">
        <f>COUNTIFS(明细!BG:BG,A26&amp;B26&amp;C26,明细!AO:AO,"完工",明细!AV:AV,"&gt;0",明细!AW:AW,"&gt;0")</f>
        <v>0</v>
      </c>
      <c r="S26" s="27" t="e">
        <f t="shared" si="2"/>
        <v>#DIV/0!</v>
      </c>
      <c r="T26" s="9">
        <f>COUNTIFS(明细!BG:BG,A26&amp;B26&amp;C26,明细!AO:AO,"完工",明细!AV:AV,"收到",明细!AW:AW,"&lt;&gt;",明细!AY:AY,"入录中")</f>
        <v>0</v>
      </c>
      <c r="U26" s="9">
        <f>COUNTIFS(明细!BG:BG,A26&amp;B26&amp;C26,明细!AO:AO,"完工",明细!AV:AV,"收到",明细!AW:AW,"&lt;&gt;",明细!AY:AY,"已入录")</f>
        <v>0</v>
      </c>
      <c r="V26" s="9">
        <f>COUNTIFS(明细!BG:BG,A26&amp;B26&amp;C26,明细!AO:AO,"完工",明细!AV:AV,"收到",明细!AW:AW,"&lt;&gt;",明细!BA:BA,"是")</f>
        <v>0</v>
      </c>
      <c r="W26" s="9">
        <f>COUNTIFS(明细!BG:BG,A26&amp;B26&amp;C26,明细!AO:AO,"完工",明细!AV:AV,"收到",明细!AW:AW,"&lt;&gt;",明细!BA:BA,"是",明细!BB:BB,"是")</f>
        <v>0</v>
      </c>
      <c r="X26" s="9">
        <f>COUNTIFS(明细!BG:BG,A26&amp;B26&amp;C26,明细!AO:AO,"完工",明细!AV:AV,"收到",明细!AW:AW,"&lt;&gt;",明细!BE:BE,"审核通过")</f>
        <v>0</v>
      </c>
    </row>
    <row r="27" spans="1:24" x14ac:dyDescent="0.15">
      <c r="A27" s="7" t="s">
        <v>56</v>
      </c>
      <c r="B27" s="29" t="s">
        <v>73</v>
      </c>
      <c r="C27" s="7" t="s">
        <v>64</v>
      </c>
      <c r="D27" s="9">
        <f>COUNTIFS(明细!BG:BG,A27&amp;B27&amp;C27)</f>
        <v>0</v>
      </c>
      <c r="E27" s="9">
        <f>COUNTIFS(明细!BG:BG,A27&amp;B27&amp;C27,明细!AO:AO,"完工")</f>
        <v>0</v>
      </c>
      <c r="F27" s="9">
        <f>COUNTIFS(明细!BG:BG,A27&amp;B27&amp;C27,明细!AO:AO,"在建")</f>
        <v>0</v>
      </c>
      <c r="G27" s="9">
        <f>COUNTIFS(明细!BG:BG,A27&amp;B27&amp;C27,明细!AO:AO,"未开工")</f>
        <v>0</v>
      </c>
      <c r="H27" s="9">
        <f>COUNTIFS(明细!BG:BG,A27&amp;B27&amp;C27,明细!AO:AO,"受阻")</f>
        <v>0</v>
      </c>
      <c r="I27" s="9">
        <f>COUNTIFS(明细!BG:BG,A27&amp;B27&amp;C27,明细!AO:AO,"无法实施")</f>
        <v>0</v>
      </c>
      <c r="J27" s="9">
        <f>COUNTIFS(明细!BG:BG,A27&amp;B27&amp;C27,明细!AO:AO,"传输已达")</f>
        <v>0</v>
      </c>
      <c r="K27" s="9">
        <f>COUNTIFS(明细!BG:BG,A27&amp;B27&amp;C27,明细!AO:AO,"地址错误")</f>
        <v>0</v>
      </c>
      <c r="L27" s="23" t="e">
        <f t="shared" si="0"/>
        <v>#DIV/0!</v>
      </c>
      <c r="M27" s="9">
        <f>COUNTIFS(明细!BG:BG,A27&amp;B27&amp;C27,明细!AO:AO,"完工",明细!AS:AS,"&gt;0")</f>
        <v>0</v>
      </c>
      <c r="N27" s="23" t="e">
        <f t="shared" si="1"/>
        <v>#DIV/0!</v>
      </c>
      <c r="O27" s="9">
        <f>COUNTIFS(明细!BG:BG,A27&amp;B27&amp;C27,明细!AO:AO,"完工",明细!AV:AV,"&gt;0")</f>
        <v>0</v>
      </c>
      <c r="P27" s="9">
        <f>COUNTIFS(明细!BG:BG,A27&amp;B27&amp;C27,明细!AO:AO,"完工",明细!AV:AV,"退回")</f>
        <v>0</v>
      </c>
      <c r="Q27" s="9">
        <f>COUNTIFS(明细!BG:BG,A27&amp;B27&amp;C27,明细!AO:AO,"完工",明细!AV:AV,"未收到")</f>
        <v>0</v>
      </c>
      <c r="R27" s="9">
        <f>COUNTIFS(明细!BG:BG,A27&amp;B27&amp;C27,明细!AO:AO,"完工",明细!AV:AV,"&gt;0",明细!AW:AW,"&gt;0")</f>
        <v>0</v>
      </c>
      <c r="S27" s="27" t="e">
        <f t="shared" si="2"/>
        <v>#DIV/0!</v>
      </c>
      <c r="T27" s="9">
        <f>COUNTIFS(明细!BG:BG,A27&amp;B27&amp;C27,明细!AO:AO,"完工",明细!AV:AV,"收到",明细!AW:AW,"&lt;&gt;",明细!AY:AY,"入录中")</f>
        <v>0</v>
      </c>
      <c r="U27" s="9">
        <f>COUNTIFS(明细!BG:BG,A27&amp;B27&amp;C27,明细!AO:AO,"完工",明细!AV:AV,"收到",明细!AW:AW,"&lt;&gt;",明细!AY:AY,"已入录")</f>
        <v>0</v>
      </c>
      <c r="V27" s="9">
        <f>COUNTIFS(明细!BG:BG,A27&amp;B27&amp;C27,明细!AO:AO,"完工",明细!AV:AV,"收到",明细!AW:AW,"&lt;&gt;",明细!BA:BA,"是")</f>
        <v>0</v>
      </c>
      <c r="W27" s="9">
        <f>COUNTIFS(明细!BG:BG,A27&amp;B27&amp;C27,明细!AO:AO,"完工",明细!AV:AV,"收到",明细!AW:AW,"&lt;&gt;",明细!BA:BA,"是",明细!BB:BB,"是")</f>
        <v>0</v>
      </c>
      <c r="X27" s="9">
        <f>COUNTIFS(明细!BG:BG,A27&amp;B27&amp;C27,明细!AO:AO,"完工",明细!AV:AV,"收到",明细!AW:AW,"&lt;&gt;",明细!BE:BE,"审核通过")</f>
        <v>0</v>
      </c>
    </row>
    <row r="28" spans="1:24" x14ac:dyDescent="0.15">
      <c r="A28" s="29" t="s">
        <v>57</v>
      </c>
      <c r="B28" s="29" t="s">
        <v>73</v>
      </c>
      <c r="C28" s="7" t="s">
        <v>63</v>
      </c>
      <c r="D28" s="9">
        <f>COUNTIFS(明细!BG:BG,A28&amp;B28&amp;C28)</f>
        <v>0</v>
      </c>
      <c r="E28" s="9">
        <f>COUNTIFS(明细!BG:BG,A28&amp;B28&amp;C28,明细!AO:AO,"完工")</f>
        <v>0</v>
      </c>
      <c r="F28" s="9">
        <f>COUNTIFS(明细!BG:BG,A28&amp;B28&amp;C28,明细!AO:AO,"在建")</f>
        <v>0</v>
      </c>
      <c r="G28" s="9">
        <f>COUNTIFS(明细!BG:BG,A28&amp;B28&amp;C28,明细!AO:AO,"未开工")</f>
        <v>0</v>
      </c>
      <c r="H28" s="9">
        <f>COUNTIFS(明细!BG:BG,A28&amp;B28&amp;C28,明细!AO:AO,"受阻")</f>
        <v>0</v>
      </c>
      <c r="I28" s="9">
        <f>COUNTIFS(明细!BG:BG,A28&amp;B28&amp;C28,明细!AO:AO,"无法实施")</f>
        <v>0</v>
      </c>
      <c r="J28" s="9">
        <f>COUNTIFS(明细!BG:BG,A28&amp;B28&amp;C28,明细!AO:AO,"传输已达")</f>
        <v>0</v>
      </c>
      <c r="K28" s="9">
        <f>COUNTIFS(明细!BG:BG,A28&amp;B28&amp;C28,明细!AO:AO,"地址错误")</f>
        <v>0</v>
      </c>
      <c r="L28" s="23" t="e">
        <f t="shared" si="0"/>
        <v>#DIV/0!</v>
      </c>
      <c r="M28" s="9">
        <f>COUNTIFS(明细!BG:BG,A28&amp;B28&amp;C28,明细!AO:AO,"完工",明细!AS:AS,"&gt;0")</f>
        <v>0</v>
      </c>
      <c r="N28" s="23" t="e">
        <f t="shared" si="1"/>
        <v>#DIV/0!</v>
      </c>
      <c r="O28" s="9">
        <f>COUNTIFS(明细!BG:BG,A28&amp;B28&amp;C28,明细!AO:AO,"完工",明细!AV:AV,"&gt;0")</f>
        <v>0</v>
      </c>
      <c r="P28" s="9">
        <f>COUNTIFS(明细!BG:BG,A28&amp;B28&amp;C28,明细!AO:AO,"完工",明细!AV:AV,"退回")</f>
        <v>0</v>
      </c>
      <c r="Q28" s="9">
        <f>COUNTIFS(明细!BG:BG,A28&amp;B28&amp;C28,明细!AO:AO,"完工",明细!AV:AV,"未收到")</f>
        <v>0</v>
      </c>
      <c r="R28" s="9">
        <f>COUNTIFS(明细!BG:BG,A28&amp;B28&amp;C28,明细!AO:AO,"完工",明细!AV:AV,"&gt;0",明细!AW:AW,"&gt;0")</f>
        <v>0</v>
      </c>
      <c r="S28" s="27" t="e">
        <f t="shared" si="2"/>
        <v>#DIV/0!</v>
      </c>
      <c r="T28" s="9">
        <f>COUNTIFS(明细!BG:BG,A28&amp;B28&amp;C28,明细!AO:AO,"完工",明细!AV:AV,"收到",明细!AW:AW,"&lt;&gt;",明细!AY:AY,"入录中")</f>
        <v>0</v>
      </c>
      <c r="U28" s="9">
        <f>COUNTIFS(明细!BG:BG,A28&amp;B28&amp;C28,明细!AO:AO,"完工",明细!AV:AV,"收到",明细!AW:AW,"&lt;&gt;",明细!AY:AY,"已入录")</f>
        <v>0</v>
      </c>
      <c r="V28" s="9">
        <f>COUNTIFS(明细!BG:BG,A28&amp;B28&amp;C28,明细!AO:AO,"完工",明细!AV:AV,"收到",明细!AW:AW,"&lt;&gt;",明细!BA:BA,"是")</f>
        <v>0</v>
      </c>
      <c r="W28" s="9">
        <f>COUNTIFS(明细!BG:BG,A28&amp;B28&amp;C28,明细!AO:AO,"完工",明细!AV:AV,"收到",明细!AW:AW,"&lt;&gt;",明细!BA:BA,"是",明细!BB:BB,"是")</f>
        <v>0</v>
      </c>
      <c r="X28" s="9">
        <f>COUNTIFS(明细!BG:BG,A28&amp;B28&amp;C28,明细!AO:AO,"完工",明细!AV:AV,"收到",明细!AW:AW,"&lt;&gt;",明细!BE:BE,"审核通过")</f>
        <v>0</v>
      </c>
    </row>
    <row r="29" spans="1:24" x14ac:dyDescent="0.15">
      <c r="A29" s="29" t="s">
        <v>57</v>
      </c>
      <c r="B29" s="29" t="s">
        <v>73</v>
      </c>
      <c r="C29" s="7" t="s">
        <v>64</v>
      </c>
      <c r="D29" s="9">
        <f>COUNTIFS(明细!BG:BG,A29&amp;B29&amp;C29)</f>
        <v>0</v>
      </c>
      <c r="E29" s="9">
        <f>COUNTIFS(明细!BG:BG,A29&amp;B29&amp;C29,明细!AO:AO,"完工")</f>
        <v>0</v>
      </c>
      <c r="F29" s="9">
        <f>COUNTIFS(明细!BG:BG,A29&amp;B29&amp;C29,明细!AO:AO,"在建")</f>
        <v>0</v>
      </c>
      <c r="G29" s="9">
        <f>COUNTIFS(明细!BG:BG,A29&amp;B29&amp;C29,明细!AO:AO,"未开工")</f>
        <v>0</v>
      </c>
      <c r="H29" s="9">
        <f>COUNTIFS(明细!BG:BG,A29&amp;B29&amp;C29,明细!AO:AO,"受阻")</f>
        <v>0</v>
      </c>
      <c r="I29" s="9">
        <f>COUNTIFS(明细!BG:BG,A29&amp;B29&amp;C29,明细!AO:AO,"无法实施")</f>
        <v>0</v>
      </c>
      <c r="J29" s="9">
        <f>COUNTIFS(明细!BG:BG,A29&amp;B29&amp;C29,明细!AO:AO,"传输已达")</f>
        <v>0</v>
      </c>
      <c r="K29" s="9">
        <f>COUNTIFS(明细!BG:BG,A29&amp;B29&amp;C29,明细!AO:AO,"地址错误")</f>
        <v>0</v>
      </c>
      <c r="L29" s="23" t="e">
        <f t="shared" si="0"/>
        <v>#DIV/0!</v>
      </c>
      <c r="M29" s="9">
        <f>COUNTIFS(明细!BG:BG,A29&amp;B29&amp;C29,明细!AO:AO,"完工",明细!AS:AS,"&gt;0")</f>
        <v>0</v>
      </c>
      <c r="N29" s="23" t="e">
        <f t="shared" si="1"/>
        <v>#DIV/0!</v>
      </c>
      <c r="O29" s="9">
        <f>COUNTIFS(明细!BG:BG,A29&amp;B29&amp;C29,明细!AO:AO,"完工",明细!AV:AV,"&gt;0")</f>
        <v>0</v>
      </c>
      <c r="P29" s="9">
        <f>COUNTIFS(明细!BG:BG,A29&amp;B29&amp;C29,明细!AO:AO,"完工",明细!AV:AV,"退回")</f>
        <v>0</v>
      </c>
      <c r="Q29" s="9">
        <f>COUNTIFS(明细!BG:BG,A29&amp;B29&amp;C29,明细!AO:AO,"完工",明细!AV:AV,"未收到")</f>
        <v>0</v>
      </c>
      <c r="R29" s="9">
        <f>COUNTIFS(明细!BG:BG,A29&amp;B29&amp;C29,明细!AO:AO,"完工",明细!AV:AV,"&gt;0",明细!AW:AW,"&gt;0")</f>
        <v>0</v>
      </c>
      <c r="S29" s="27" t="e">
        <f t="shared" si="2"/>
        <v>#DIV/0!</v>
      </c>
      <c r="T29" s="9">
        <f>COUNTIFS(明细!BG:BG,A29&amp;B29&amp;C29,明细!AO:AO,"完工",明细!AV:AV,"收到",明细!AW:AW,"&lt;&gt;",明细!AY:AY,"入录中")</f>
        <v>0</v>
      </c>
      <c r="U29" s="9">
        <f>COUNTIFS(明细!BG:BG,A29&amp;B29&amp;C29,明细!AO:AO,"完工",明细!AV:AV,"收到",明细!AW:AW,"&lt;&gt;",明细!AY:AY,"已入录")</f>
        <v>0</v>
      </c>
      <c r="V29" s="9">
        <f>COUNTIFS(明细!BG:BG,A29&amp;B29&amp;C29,明细!AO:AO,"完工",明细!AV:AV,"收到",明细!AW:AW,"&lt;&gt;",明细!BA:BA,"是")</f>
        <v>0</v>
      </c>
      <c r="W29" s="9">
        <f>COUNTIFS(明细!BG:BG,A29&amp;B29&amp;C29,明细!AO:AO,"完工",明细!AV:AV,"收到",明细!AW:AW,"&lt;&gt;",明细!BA:BA,"是",明细!BB:BB,"是")</f>
        <v>0</v>
      </c>
      <c r="X29" s="9">
        <f>COUNTIFS(明细!BG:BG,A29&amp;B29&amp;C29,明细!AO:AO,"完工",明细!AV:AV,"收到",明细!AW:AW,"&lt;&gt;",明细!BE:BE,"审核通过")</f>
        <v>0</v>
      </c>
    </row>
    <row r="30" spans="1:24" x14ac:dyDescent="0.15">
      <c r="A30" s="7" t="s">
        <v>58</v>
      </c>
      <c r="B30" s="29" t="s">
        <v>73</v>
      </c>
      <c r="C30" s="7" t="s">
        <v>63</v>
      </c>
      <c r="D30" s="9">
        <f>COUNTIFS(明细!BG:BG,A30&amp;B30&amp;C30)</f>
        <v>0</v>
      </c>
      <c r="E30" s="9">
        <f>COUNTIFS(明细!BG:BG,A30&amp;B30&amp;C30,明细!AO:AO,"完工")</f>
        <v>0</v>
      </c>
      <c r="F30" s="9">
        <f>COUNTIFS(明细!BG:BG,A30&amp;B30&amp;C30,明细!AO:AO,"在建")</f>
        <v>0</v>
      </c>
      <c r="G30" s="9">
        <f>COUNTIFS(明细!BG:BG,A30&amp;B30&amp;C30,明细!AO:AO,"未开工")</f>
        <v>0</v>
      </c>
      <c r="H30" s="9">
        <f>COUNTIFS(明细!BG:BG,A30&amp;B30&amp;C30,明细!AO:AO,"受阻")</f>
        <v>0</v>
      </c>
      <c r="I30" s="9">
        <f>COUNTIFS(明细!BG:BG,A30&amp;B30&amp;C30,明细!AO:AO,"无法实施")</f>
        <v>0</v>
      </c>
      <c r="J30" s="9">
        <f>COUNTIFS(明细!BG:BG,A30&amp;B30&amp;C30,明细!AO:AO,"传输已达")</f>
        <v>0</v>
      </c>
      <c r="K30" s="9">
        <f>COUNTIFS(明细!BG:BG,A30&amp;B30&amp;C30,明细!AO:AO,"地址错误")</f>
        <v>0</v>
      </c>
      <c r="L30" s="23" t="e">
        <f t="shared" si="0"/>
        <v>#DIV/0!</v>
      </c>
      <c r="M30" s="9">
        <f>COUNTIFS(明细!BG:BG,A30&amp;B30&amp;C30,明细!AO:AO,"完工",明细!AS:AS,"&gt;0")</f>
        <v>0</v>
      </c>
      <c r="N30" s="23" t="e">
        <f t="shared" si="1"/>
        <v>#DIV/0!</v>
      </c>
      <c r="O30" s="9">
        <f>COUNTIFS(明细!BG:BG,A30&amp;B30&amp;C30,明细!AO:AO,"完工",明细!AV:AV,"&gt;0")</f>
        <v>0</v>
      </c>
      <c r="P30" s="9">
        <f>COUNTIFS(明细!BG:BG,A30&amp;B30&amp;C30,明细!AO:AO,"完工",明细!AV:AV,"退回")</f>
        <v>0</v>
      </c>
      <c r="Q30" s="9">
        <f>COUNTIFS(明细!BG:BG,A30&amp;B30&amp;C30,明细!AO:AO,"完工",明细!AV:AV,"未收到")</f>
        <v>0</v>
      </c>
      <c r="R30" s="9">
        <f>COUNTIFS(明细!BG:BG,A30&amp;B30&amp;C30,明细!AO:AO,"完工",明细!AV:AV,"&gt;0",明细!AW:AW,"&gt;0")</f>
        <v>0</v>
      </c>
      <c r="S30" s="27" t="e">
        <f t="shared" si="2"/>
        <v>#DIV/0!</v>
      </c>
      <c r="T30" s="9">
        <f>COUNTIFS(明细!BG:BG,A30&amp;B30&amp;C30,明细!AO:AO,"完工",明细!AV:AV,"收到",明细!AW:AW,"&lt;&gt;",明细!AY:AY,"入录中")</f>
        <v>0</v>
      </c>
      <c r="U30" s="9">
        <f>COUNTIFS(明细!BG:BG,A30&amp;B30&amp;C30,明细!AO:AO,"完工",明细!AV:AV,"收到",明细!AW:AW,"&lt;&gt;",明细!AY:AY,"已入录")</f>
        <v>0</v>
      </c>
      <c r="V30" s="9">
        <f>COUNTIFS(明细!BG:BG,A30&amp;B30&amp;C30,明细!AO:AO,"完工",明细!AV:AV,"收到",明细!AW:AW,"&lt;&gt;",明细!BA:BA,"是")</f>
        <v>0</v>
      </c>
      <c r="W30" s="9">
        <f>COUNTIFS(明细!BG:BG,A30&amp;B30&amp;C30,明细!AO:AO,"完工",明细!AV:AV,"收到",明细!AW:AW,"&lt;&gt;",明细!BA:BA,"是",明细!BB:BB,"是")</f>
        <v>0</v>
      </c>
      <c r="X30" s="9">
        <f>COUNTIFS(明细!BG:BG,A30&amp;B30&amp;C30,明细!AO:AO,"完工",明细!AV:AV,"收到",明细!AW:AW,"&lt;&gt;",明细!BE:BE,"审核通过")</f>
        <v>0</v>
      </c>
    </row>
    <row r="31" spans="1:24" x14ac:dyDescent="0.15">
      <c r="A31" s="7" t="s">
        <v>58</v>
      </c>
      <c r="B31" s="29" t="s">
        <v>73</v>
      </c>
      <c r="C31" s="7" t="s">
        <v>64</v>
      </c>
      <c r="D31" s="9">
        <f>COUNTIFS(明细!BG:BG,A31&amp;B31&amp;C31)</f>
        <v>0</v>
      </c>
      <c r="E31" s="9">
        <f>COUNTIFS(明细!BG:BG,A31&amp;B31&amp;C31,明细!AO:AO,"完工")</f>
        <v>0</v>
      </c>
      <c r="F31" s="9">
        <f>COUNTIFS(明细!BG:BG,A31&amp;B31&amp;C31,明细!AO:AO,"在建")</f>
        <v>0</v>
      </c>
      <c r="G31" s="9">
        <f>COUNTIFS(明细!BG:BG,A31&amp;B31&amp;C31,明细!AO:AO,"未开工")</f>
        <v>0</v>
      </c>
      <c r="H31" s="9">
        <f>COUNTIFS(明细!BG:BG,A31&amp;B31&amp;C31,明细!AO:AO,"受阻")</f>
        <v>0</v>
      </c>
      <c r="I31" s="9">
        <f>COUNTIFS(明细!BG:BG,A31&amp;B31&amp;C31,明细!AO:AO,"无法实施")</f>
        <v>0</v>
      </c>
      <c r="J31" s="9">
        <f>COUNTIFS(明细!BG:BG,A31&amp;B31&amp;C31,明细!AO:AO,"传输已达")</f>
        <v>0</v>
      </c>
      <c r="K31" s="9">
        <f>COUNTIFS(明细!BG:BG,A31&amp;B31&amp;C31,明细!AO:AO,"地址错误")</f>
        <v>0</v>
      </c>
      <c r="L31" s="23" t="e">
        <f t="shared" si="0"/>
        <v>#DIV/0!</v>
      </c>
      <c r="M31" s="9">
        <f>COUNTIFS(明细!BG:BG,A31&amp;B31&amp;C31,明细!AO:AO,"完工",明细!AS:AS,"&gt;0")</f>
        <v>0</v>
      </c>
      <c r="N31" s="23" t="e">
        <f t="shared" si="1"/>
        <v>#DIV/0!</v>
      </c>
      <c r="O31" s="9">
        <f>COUNTIFS(明细!BG:BG,A31&amp;B31&amp;C31,明细!AO:AO,"完工",明细!AV:AV,"&gt;0")</f>
        <v>0</v>
      </c>
      <c r="P31" s="9">
        <f>COUNTIFS(明细!BG:BG,A31&amp;B31&amp;C31,明细!AO:AO,"完工",明细!AV:AV,"退回")</f>
        <v>0</v>
      </c>
      <c r="Q31" s="9">
        <f>COUNTIFS(明细!BG:BG,A31&amp;B31&amp;C31,明细!AO:AO,"完工",明细!AV:AV,"未收到")</f>
        <v>0</v>
      </c>
      <c r="R31" s="9">
        <f>COUNTIFS(明细!BG:BG,A31&amp;B31&amp;C31,明细!AO:AO,"完工",明细!AV:AV,"&gt;0",明细!AW:AW,"&gt;0")</f>
        <v>0</v>
      </c>
      <c r="S31" s="27" t="e">
        <f t="shared" si="2"/>
        <v>#DIV/0!</v>
      </c>
      <c r="T31" s="9">
        <f>COUNTIFS(明细!BG:BG,A31&amp;B31&amp;C31,明细!AO:AO,"完工",明细!AV:AV,"收到",明细!AW:AW,"&lt;&gt;",明细!AY:AY,"入录中")</f>
        <v>0</v>
      </c>
      <c r="U31" s="9">
        <f>COUNTIFS(明细!BG:BG,A31&amp;B31&amp;C31,明细!AO:AO,"完工",明细!AV:AV,"收到",明细!AW:AW,"&lt;&gt;",明细!AY:AY,"已入录")</f>
        <v>0</v>
      </c>
      <c r="V31" s="9">
        <f>COUNTIFS(明细!BG:BG,A31&amp;B31&amp;C31,明细!AO:AO,"完工",明细!AV:AV,"收到",明细!AW:AW,"&lt;&gt;",明细!BA:BA,"是")</f>
        <v>0</v>
      </c>
      <c r="W31" s="9">
        <f>COUNTIFS(明细!BG:BG,A31&amp;B31&amp;C31,明细!AO:AO,"完工",明细!AV:AV,"收到",明细!AW:AW,"&lt;&gt;",明细!BA:BA,"是",明细!BB:BB,"是")</f>
        <v>0</v>
      </c>
      <c r="X31" s="9">
        <f>COUNTIFS(明细!BG:BG,A31&amp;B31&amp;C31,明细!AO:AO,"完工",明细!AV:AV,"收到",明细!AW:AW,"&lt;&gt;",明细!BE:BE,"审核通过")</f>
        <v>0</v>
      </c>
    </row>
    <row r="32" spans="1:24" x14ac:dyDescent="0.15">
      <c r="A32" s="7" t="s">
        <v>59</v>
      </c>
      <c r="B32" s="29" t="s">
        <v>73</v>
      </c>
      <c r="C32" s="7" t="s">
        <v>63</v>
      </c>
      <c r="D32" s="9">
        <f>COUNTIFS(明细!BG:BG,A32&amp;B32&amp;C32)</f>
        <v>0</v>
      </c>
      <c r="E32" s="9">
        <f>COUNTIFS(明细!BG:BG,A32&amp;B32&amp;C32,明细!AO:AO,"完工")</f>
        <v>0</v>
      </c>
      <c r="F32" s="9">
        <f>COUNTIFS(明细!BG:BG,A32&amp;B32&amp;C32,明细!AO:AO,"在建")</f>
        <v>0</v>
      </c>
      <c r="G32" s="9">
        <f>COUNTIFS(明细!BG:BG,A32&amp;B32&amp;C32,明细!AO:AO,"未开工")</f>
        <v>0</v>
      </c>
      <c r="H32" s="9">
        <f>COUNTIFS(明细!BG:BG,A32&amp;B32&amp;C32,明细!AO:AO,"受阻")</f>
        <v>0</v>
      </c>
      <c r="I32" s="9">
        <f>COUNTIFS(明细!BG:BG,A32&amp;B32&amp;C32,明细!AO:AO,"无法实施")</f>
        <v>0</v>
      </c>
      <c r="J32" s="9">
        <f>COUNTIFS(明细!BG:BG,A32&amp;B32&amp;C32,明细!AO:AO,"传输已达")</f>
        <v>0</v>
      </c>
      <c r="K32" s="9">
        <f>COUNTIFS(明细!BG:BG,A32&amp;B32&amp;C32,明细!AO:AO,"地址错误")</f>
        <v>0</v>
      </c>
      <c r="L32" s="23" t="e">
        <f t="shared" si="0"/>
        <v>#DIV/0!</v>
      </c>
      <c r="M32" s="9">
        <f>COUNTIFS(明细!BG:BG,A32&amp;B32&amp;C32,明细!AO:AO,"完工",明细!AS:AS,"&gt;0")</f>
        <v>0</v>
      </c>
      <c r="N32" s="23" t="e">
        <f t="shared" si="1"/>
        <v>#DIV/0!</v>
      </c>
      <c r="O32" s="9">
        <f>COUNTIFS(明细!BG:BG,A32&amp;B32&amp;C32,明细!AO:AO,"完工",明细!AV:AV,"&gt;0")</f>
        <v>0</v>
      </c>
      <c r="P32" s="9">
        <f>COUNTIFS(明细!BG:BG,A32&amp;B32&amp;C32,明细!AO:AO,"完工",明细!AV:AV,"退回")</f>
        <v>0</v>
      </c>
      <c r="Q32" s="9">
        <f>COUNTIFS(明细!BG:BG,A32&amp;B32&amp;C32,明细!AO:AO,"完工",明细!AV:AV,"未收到")</f>
        <v>0</v>
      </c>
      <c r="R32" s="9">
        <f>COUNTIFS(明细!BG:BG,A32&amp;B32&amp;C32,明细!AO:AO,"完工",明细!AV:AV,"&gt;0",明细!AW:AW,"&gt;0")</f>
        <v>0</v>
      </c>
      <c r="S32" s="27" t="e">
        <f t="shared" si="2"/>
        <v>#DIV/0!</v>
      </c>
      <c r="T32" s="9">
        <f>COUNTIFS(明细!BG:BG,A32&amp;B32&amp;C32,明细!AO:AO,"完工",明细!AV:AV,"收到",明细!AW:AW,"&lt;&gt;",明细!AY:AY,"入录中")</f>
        <v>0</v>
      </c>
      <c r="U32" s="9">
        <f>COUNTIFS(明细!BG:BG,A32&amp;B32&amp;C32,明细!AO:AO,"完工",明细!AV:AV,"收到",明细!AW:AW,"&lt;&gt;",明细!AY:AY,"已入录")</f>
        <v>0</v>
      </c>
      <c r="V32" s="9">
        <f>COUNTIFS(明细!BG:BG,A32&amp;B32&amp;C32,明细!AO:AO,"完工",明细!AV:AV,"收到",明细!AW:AW,"&lt;&gt;",明细!BA:BA,"是")</f>
        <v>0</v>
      </c>
      <c r="W32" s="9">
        <f>COUNTIFS(明细!BG:BG,A32&amp;B32&amp;C32,明细!AO:AO,"完工",明细!AV:AV,"收到",明细!AW:AW,"&lt;&gt;",明细!BA:BA,"是",明细!BB:BB,"是")</f>
        <v>0</v>
      </c>
      <c r="X32" s="9">
        <f>COUNTIFS(明细!BG:BG,A32&amp;B32&amp;C32,明细!AO:AO,"完工",明细!AV:AV,"收到",明细!AW:AW,"&lt;&gt;",明细!BE:BE,"审核通过")</f>
        <v>0</v>
      </c>
    </row>
    <row r="33" spans="1:24" x14ac:dyDescent="0.15">
      <c r="A33" s="7" t="s">
        <v>59</v>
      </c>
      <c r="B33" s="29" t="s">
        <v>73</v>
      </c>
      <c r="C33" s="7" t="s">
        <v>64</v>
      </c>
      <c r="D33" s="9">
        <f>COUNTIFS(明细!BG:BG,A33&amp;B33&amp;C33)</f>
        <v>0</v>
      </c>
      <c r="E33" s="9">
        <f>COUNTIFS(明细!BG:BG,A33&amp;B33&amp;C33,明细!AO:AO,"完工")</f>
        <v>0</v>
      </c>
      <c r="F33" s="9">
        <f>COUNTIFS(明细!BG:BG,A33&amp;B33&amp;C33,明细!AO:AO,"在建")</f>
        <v>0</v>
      </c>
      <c r="G33" s="9">
        <f>COUNTIFS(明细!BG:BG,A33&amp;B33&amp;C33,明细!AO:AO,"未开工")</f>
        <v>0</v>
      </c>
      <c r="H33" s="9">
        <f>COUNTIFS(明细!BG:BG,A33&amp;B33&amp;C33,明细!AO:AO,"受阻")</f>
        <v>0</v>
      </c>
      <c r="I33" s="9">
        <f>COUNTIFS(明细!BG:BG,A33&amp;B33&amp;C33,明细!AO:AO,"无法实施")</f>
        <v>0</v>
      </c>
      <c r="J33" s="9">
        <f>COUNTIFS(明细!BG:BG,A33&amp;B33&amp;C33,明细!AO:AO,"传输已达")</f>
        <v>0</v>
      </c>
      <c r="K33" s="9">
        <f>COUNTIFS(明细!BG:BG,A33&amp;B33&amp;C33,明细!AO:AO,"地址错误")</f>
        <v>0</v>
      </c>
      <c r="L33" s="23" t="e">
        <f t="shared" si="0"/>
        <v>#DIV/0!</v>
      </c>
      <c r="M33" s="9">
        <f>COUNTIFS(明细!BG:BG,A33&amp;B33&amp;C33,明细!AO:AO,"完工",明细!AS:AS,"&gt;0")</f>
        <v>0</v>
      </c>
      <c r="N33" s="23" t="e">
        <f t="shared" si="1"/>
        <v>#DIV/0!</v>
      </c>
      <c r="O33" s="9">
        <f>COUNTIFS(明细!BG:BG,A33&amp;B33&amp;C33,明细!AO:AO,"完工",明细!AV:AV,"&gt;0")</f>
        <v>0</v>
      </c>
      <c r="P33" s="9">
        <f>COUNTIFS(明细!BG:BG,A33&amp;B33&amp;C33,明细!AO:AO,"完工",明细!AV:AV,"退回")</f>
        <v>0</v>
      </c>
      <c r="Q33" s="9">
        <f>COUNTIFS(明细!BG:BG,A33&amp;B33&amp;C33,明细!AO:AO,"完工",明细!AV:AV,"未收到")</f>
        <v>0</v>
      </c>
      <c r="R33" s="9">
        <f>COUNTIFS(明细!BG:BG,A33&amp;B33&amp;C33,明细!AO:AO,"完工",明细!AV:AV,"&gt;0",明细!AW:AW,"&gt;0")</f>
        <v>0</v>
      </c>
      <c r="S33" s="27" t="e">
        <f t="shared" si="2"/>
        <v>#DIV/0!</v>
      </c>
      <c r="T33" s="9">
        <f>COUNTIFS(明细!BG:BG,A33&amp;B33&amp;C33,明细!AO:AO,"完工",明细!AV:AV,"收到",明细!AW:AW,"&lt;&gt;",明细!AY:AY,"入录中")</f>
        <v>0</v>
      </c>
      <c r="U33" s="9">
        <f>COUNTIFS(明细!BG:BG,A33&amp;B33&amp;C33,明细!AO:AO,"完工",明细!AV:AV,"收到",明细!AW:AW,"&lt;&gt;",明细!AY:AY,"已入录")</f>
        <v>0</v>
      </c>
      <c r="V33" s="9">
        <f>COUNTIFS(明细!BG:BG,A33&amp;B33&amp;C33,明细!AO:AO,"完工",明细!AV:AV,"收到",明细!AW:AW,"&lt;&gt;",明细!BA:BA,"是")</f>
        <v>0</v>
      </c>
      <c r="W33" s="9">
        <f>COUNTIFS(明细!BG:BG,A33&amp;B33&amp;C33,明细!AO:AO,"完工",明细!AV:AV,"收到",明细!AW:AW,"&lt;&gt;",明细!BA:BA,"是",明细!BB:BB,"是")</f>
        <v>0</v>
      </c>
      <c r="X33" s="9">
        <f>COUNTIFS(明细!BG:BG,A33&amp;B33&amp;C33,明细!AO:AO,"完工",明细!AV:AV,"收到",明细!AW:AW,"&lt;&gt;",明细!BE:BE,"审核通过")</f>
        <v>0</v>
      </c>
    </row>
    <row r="34" spans="1:24" x14ac:dyDescent="0.15">
      <c r="A34" s="114" t="s">
        <v>72</v>
      </c>
      <c r="B34" s="114"/>
      <c r="C34" s="114"/>
      <c r="D34" s="28">
        <f t="shared" ref="D34:K34" si="7">SUM(D2:D33)</f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8">
        <f t="shared" si="7"/>
        <v>0</v>
      </c>
      <c r="I34" s="28">
        <f t="shared" si="7"/>
        <v>0</v>
      </c>
      <c r="J34" s="28">
        <f t="shared" si="7"/>
        <v>0</v>
      </c>
      <c r="K34" s="28">
        <f t="shared" si="7"/>
        <v>0</v>
      </c>
      <c r="L34" s="27" t="e">
        <f t="shared" si="0"/>
        <v>#DIV/0!</v>
      </c>
      <c r="M34" s="28">
        <f>SUM(M2:M33)</f>
        <v>0</v>
      </c>
      <c r="N34" s="27" t="e">
        <f t="shared" si="1"/>
        <v>#DIV/0!</v>
      </c>
      <c r="O34" s="28">
        <f>SUM(O2:O33)</f>
        <v>0</v>
      </c>
      <c r="P34" s="28">
        <f>SUM(P2:P33)</f>
        <v>0</v>
      </c>
      <c r="Q34" s="28">
        <f t="shared" ref="Q34:R34" si="8">SUM(Q2:Q33)</f>
        <v>0</v>
      </c>
      <c r="R34" s="28">
        <f t="shared" si="8"/>
        <v>0</v>
      </c>
      <c r="S34" s="27" t="e">
        <f t="shared" si="2"/>
        <v>#DIV/0!</v>
      </c>
      <c r="T34" s="28">
        <f>SUM(T2:T33)</f>
        <v>0</v>
      </c>
      <c r="U34" s="28">
        <f>SUM(U2:U33)</f>
        <v>0</v>
      </c>
      <c r="V34" s="28">
        <f>SUM(V2:V33)</f>
        <v>0</v>
      </c>
      <c r="W34" s="28">
        <f>SUM(W2:W33)</f>
        <v>0</v>
      </c>
      <c r="X34" s="28">
        <f>SUM(X2:X33)</f>
        <v>0</v>
      </c>
    </row>
    <row r="37" spans="1:24" x14ac:dyDescent="0.15">
      <c r="B37" s="26" t="s">
        <v>71</v>
      </c>
    </row>
  </sheetData>
  <mergeCells count="1">
    <mergeCell ref="A34:C34"/>
  </mergeCells>
  <phoneticPr fontId="15" type="noConversion"/>
  <conditionalFormatting sqref="L2:L33">
    <cfRule type="cellIs" dxfId="2" priority="3" stopIfTrue="1" operator="lessThan">
      <formula>$L$34</formula>
    </cfRule>
  </conditionalFormatting>
  <conditionalFormatting sqref="N2:N33">
    <cfRule type="cellIs" dxfId="1" priority="2" stopIfTrue="1" operator="lessThan">
      <formula>$N$34</formula>
    </cfRule>
  </conditionalFormatting>
  <conditionalFormatting sqref="S2:S34">
    <cfRule type="cellIs" dxfId="0" priority="1" stopIfTrue="1" operator="lessThan">
      <formula>$S$34</formula>
    </cfRule>
  </conditionalFormatting>
  <hyperlinks>
    <hyperlink ref="B37" location="目录!A1" display="返回首页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明细</vt:lpstr>
      <vt:lpstr>设计邮设明细</vt:lpstr>
      <vt:lpstr>监理公诚明细</vt:lpstr>
      <vt:lpstr>浦东施工表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2014-03-09T11:49:01Z</dcterms:created>
  <dc:creator>周皓</dc:creator>
  <cp:lastModifiedBy>Microsoft Office 用户</cp:lastModifiedBy>
  <cp:lastPrinted>2014-10-15T05:18:54Z</cp:lastPrinted>
  <dcterms:modified xsi:type="dcterms:W3CDTF">2015-06-25T07:42:21Z</dcterms:modified>
</cp:coreProperties>
</file>