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defaultThemeVersion="166925"/>
  <mc:AlternateContent xmlns:mc="http://schemas.openxmlformats.org/markup-compatibility/2006">
    <mc:Choice Requires="x15">
      <x15ac:absPath xmlns:x15ac="http://schemas.microsoft.com/office/spreadsheetml/2010/11/ac" url="/Users/outlander/PythonProjects/XLS/"/>
    </mc:Choice>
  </mc:AlternateContent>
  <xr:revisionPtr revIDLastSave="0" documentId="13_ncr:1_{98743B38-7294-B74A-A2BE-C3D7418ED3F4}" xr6:coauthVersionLast="47" xr6:coauthVersionMax="47" xr10:uidLastSave="{00000000-0000-0000-0000-000000000000}"/>
  <bookViews>
    <workbookView xWindow="0" yWindow="760" windowWidth="34560" windowHeight="15720" xr2:uid="{CCC74600-639F-41EA-B067-A0EE50361895}"/>
  </bookViews>
  <sheets>
    <sheet name="Sheet1" sheetId="3" r:id="rId1"/>
    <sheet name="Inventory Tracker" sheetId="1" r:id="rId2"/>
    <sheet name="Tables" sheetId="2" r:id="rId3"/>
  </sheets>
  <definedNames>
    <definedName name="_xlnm._FilterDatabase" localSheetId="1" hidden="1">'Inventory Tracker'!$B$3:$K$22</definedName>
    <definedName name="Products">Table1[]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calcChain.xml><?xml version="1.0" encoding="utf-8"?>
<calcChain xmlns="http://schemas.openxmlformats.org/spreadsheetml/2006/main">
  <c r="J15" i="1" l="1" a="1"/>
  <c r="J15" i="1" s="1"/>
  <c r="I5" i="1" a="1"/>
  <c r="I5" i="1" s="1"/>
  <c r="J20" i="1" a="1"/>
  <c r="J20" i="1" s="1"/>
  <c r="J21" i="1" s="1" a="1"/>
  <c r="J21" i="1" s="1"/>
  <c r="J22" i="1" s="1" a="1"/>
  <c r="J22" i="1" s="1"/>
  <c r="J13" i="1" a="1"/>
  <c r="J13" i="1" s="1"/>
  <c r="J14" i="1" s="1" a="1"/>
  <c r="J14" i="1" s="1"/>
  <c r="J16" i="1" s="1" a="1"/>
  <c r="J16" i="1" s="1"/>
  <c r="J17" i="1" s="1" a="1"/>
  <c r="J17" i="1" s="1"/>
  <c r="J18" i="1" s="1" a="1"/>
  <c r="J18" i="1" s="1"/>
  <c r="J7" i="1" a="1"/>
  <c r="J7" i="1" s="1"/>
  <c r="J11" i="1" s="1" a="1"/>
  <c r="J11" i="1" s="1"/>
  <c r="J12" i="1" s="1" a="1"/>
  <c r="J12" i="1" s="1"/>
  <c r="J5" i="1" a="1"/>
  <c r="J5" i="1" s="1"/>
  <c r="J6" i="1" s="1" a="1"/>
  <c r="J6" i="1" s="1"/>
  <c r="J8" i="1" s="1" a="1"/>
  <c r="J8" i="1" s="1"/>
  <c r="J9" i="1" s="1" a="1"/>
  <c r="J9" i="1" s="1"/>
  <c r="J10" i="1" s="1" a="1"/>
  <c r="J10" i="1" s="1"/>
  <c r="I4" i="1"/>
  <c r="J4" i="1"/>
  <c r="D18" i="1"/>
  <c r="D19" i="1"/>
  <c r="D20" i="1"/>
  <c r="D21" i="1"/>
  <c r="D22" i="1"/>
  <c r="F18" i="1"/>
  <c r="F19" i="1"/>
  <c r="F20" i="1"/>
  <c r="F21" i="1"/>
  <c r="F22" i="1"/>
  <c r="D17" i="1"/>
  <c r="F17" i="1"/>
  <c r="D16" i="1"/>
  <c r="F16" i="1"/>
  <c r="D13" i="1"/>
  <c r="D15" i="1"/>
  <c r="D14" i="1"/>
  <c r="D12" i="1"/>
  <c r="D11" i="1"/>
  <c r="D10" i="1"/>
  <c r="D9" i="1"/>
  <c r="D8" i="1"/>
  <c r="D7" i="1"/>
  <c r="D6" i="1"/>
  <c r="D5" i="1"/>
  <c r="D4" i="1"/>
  <c r="F15" i="1"/>
  <c r="F14" i="1"/>
  <c r="F13" i="1"/>
  <c r="I13" i="1" s="1" a="1"/>
  <c r="I13" i="1" s="1"/>
  <c r="I14" i="1" s="1" a="1"/>
  <c r="I14" i="1" s="1"/>
  <c r="F12" i="1"/>
  <c r="F11" i="1"/>
  <c r="F10" i="1"/>
  <c r="F9" i="1"/>
  <c r="F8" i="1"/>
  <c r="F7" i="1"/>
  <c r="F6" i="1"/>
  <c r="F5" i="1"/>
  <c r="F4" i="1"/>
  <c r="I3" i="2" a="1"/>
  <c r="I3" i="2" s="1"/>
  <c r="T4" i="1"/>
  <c r="I6" i="1" l="1" a="1"/>
  <c r="I6" i="1" s="1"/>
  <c r="I8" i="1" s="1" a="1"/>
  <c r="I8" i="1" s="1"/>
  <c r="I9" i="1" s="1" a="1"/>
  <c r="I9" i="1" s="1"/>
  <c r="I10" i="1" s="1" a="1"/>
  <c r="I10" i="1" s="1"/>
  <c r="I16" i="1" a="1"/>
  <c r="I16" i="1" s="1"/>
  <c r="I17" i="1" s="1" a="1"/>
  <c r="I17" i="1" s="1"/>
  <c r="I18" i="1" s="1" a="1"/>
  <c r="I18" i="1" s="1"/>
  <c r="I15" i="1" a="1"/>
  <c r="I15" i="1" s="1"/>
  <c r="N12" i="1"/>
  <c r="I7" i="1" l="1" a="1"/>
  <c r="I7" i="1" s="1"/>
  <c r="J19" i="1" a="1"/>
  <c r="J19" i="1" s="1"/>
  <c r="I11" i="1" a="1"/>
  <c r="I11" i="1" s="1"/>
  <c r="I12" i="1" s="1" a="1"/>
  <c r="I12" i="1" s="1"/>
  <c r="I19" i="1" s="1" a="1"/>
  <c r="I19" i="1" s="1"/>
  <c r="I20" i="1" s="1" a="1"/>
  <c r="I20" i="1" s="1"/>
  <c r="I21" i="1" s="1" a="1"/>
  <c r="I21" i="1" s="1"/>
  <c r="I22" i="1" s="1" a="1"/>
  <c r="I22" i="1" s="1"/>
  <c r="K6" i="1"/>
  <c r="K7" i="1" l="1"/>
  <c r="K13" i="1"/>
  <c r="K14" i="1" l="1"/>
  <c r="K15" i="1" l="1"/>
  <c r="K16" i="1"/>
  <c r="K17" i="1" l="1"/>
  <c r="K18" i="1" l="1"/>
  <c r="K19" i="1"/>
  <c r="K20" i="1" l="1"/>
  <c r="K21" i="1" l="1"/>
  <c r="K22" i="1" l="1"/>
  <c r="K4" i="1"/>
  <c r="K8" i="1" l="1"/>
  <c r="K5" i="1"/>
  <c r="K9" i="1" l="1"/>
  <c r="K10" i="1" l="1"/>
  <c r="K11" i="1" l="1"/>
  <c r="K12" i="1"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<sst xmlns="http://schemas.openxmlformats.org/spreadsheetml/2006/main" count="130" uniqueCount="58">
  <si>
    <t>Date</t>
  </si>
  <si>
    <t>Item Code</t>
  </si>
  <si>
    <t>Item Name</t>
  </si>
  <si>
    <t>Transaction Type</t>
  </si>
  <si>
    <t>Store Type</t>
  </si>
  <si>
    <t>Storekeeper</t>
  </si>
  <si>
    <t>RUNNING TOTALS</t>
  </si>
  <si>
    <t>Storekeeper Running Totals</t>
  </si>
  <si>
    <t>Main Store Running Totals</t>
  </si>
  <si>
    <t>30 Col</t>
  </si>
  <si>
    <t>C3434</t>
  </si>
  <si>
    <t>Products</t>
  </si>
  <si>
    <t>Code</t>
  </si>
  <si>
    <t>Name</t>
  </si>
  <si>
    <t>MinXferSize</t>
  </si>
  <si>
    <t>C3069</t>
  </si>
  <si>
    <t>1.8 EC</t>
  </si>
  <si>
    <t>C3990</t>
  </si>
  <si>
    <t>DS 4 EC</t>
  </si>
  <si>
    <t>C3264</t>
  </si>
  <si>
    <t>R Gold</t>
  </si>
  <si>
    <t>C3395</t>
  </si>
  <si>
    <t>240SC R</t>
  </si>
  <si>
    <t>C3241</t>
  </si>
  <si>
    <t>50 WG</t>
  </si>
  <si>
    <t>Unit</t>
  </si>
  <si>
    <t>ml</t>
  </si>
  <si>
    <t>gm</t>
  </si>
  <si>
    <t>Codes4DVal</t>
  </si>
  <si>
    <t>Qty</t>
  </si>
  <si>
    <t>Initialization</t>
  </si>
  <si>
    <t>Main Store</t>
  </si>
  <si>
    <t>Refill Flag</t>
  </si>
  <si>
    <t>Issue</t>
  </si>
  <si>
    <t>LastLine</t>
  </si>
  <si>
    <t>Refill Storekeeper</t>
  </si>
  <si>
    <t>Transfer</t>
  </si>
  <si>
    <t>Add</t>
  </si>
  <si>
    <t>Cell I4</t>
  </si>
  <si>
    <t>Through the use of the LET function, I define a few "local variables" for use in this formula</t>
  </si>
  <si>
    <r>
      <rPr>
        <b/>
        <sz val="11"/>
        <color rgb="FFFF0000"/>
        <rFont val="Calibri (Body)"/>
      </rPr>
      <t>Tr</t>
    </r>
    <r>
      <rPr>
        <sz val="11"/>
        <color theme="1"/>
        <rFont val="Calibri"/>
        <family val="2"/>
        <scheme val="minor"/>
      </rPr>
      <t xml:space="preserve"> contains the first two characters of the Transaction name</t>
    </r>
  </si>
  <si>
    <r>
      <rPr>
        <b/>
        <sz val="11"/>
        <color rgb="FFFF0000"/>
        <rFont val="Calibri (Body)"/>
      </rPr>
      <t>St</t>
    </r>
    <r>
      <rPr>
        <sz val="11"/>
        <color theme="1"/>
        <rFont val="Calibri"/>
        <family val="2"/>
        <scheme val="minor"/>
      </rPr>
      <t xml:space="preserve"> contains the first two characters of the Store name</t>
    </r>
  </si>
  <si>
    <r>
      <rPr>
        <b/>
        <sz val="11"/>
        <color rgb="FFFF0000"/>
        <rFont val="Calibri (Body)"/>
      </rPr>
      <t>qty</t>
    </r>
    <r>
      <rPr>
        <sz val="11"/>
        <color theme="1"/>
        <rFont val="Calibri"/>
        <family val="2"/>
        <scheme val="minor"/>
      </rPr>
      <t xml:space="preserve"> contains the quantity in cell column H (in this case H4)</t>
    </r>
  </si>
  <si>
    <r>
      <t xml:space="preserve">So then the </t>
    </r>
    <r>
      <rPr>
        <b/>
        <sz val="11"/>
        <color rgb="FFFF0000"/>
        <rFont val="Calibri (Body)"/>
      </rPr>
      <t>IF</t>
    </r>
    <r>
      <rPr>
        <sz val="11"/>
        <color theme="1"/>
        <rFont val="Calibri"/>
        <family val="2"/>
        <scheme val="minor"/>
      </rPr>
      <t xml:space="preserve"> function just refers to them for the first row, always used for "Initialization" of one of the two stores</t>
    </r>
  </si>
  <si>
    <t>Cell J4 is essentially the same, just directed at the Main Store.</t>
  </si>
  <si>
    <r>
      <rPr>
        <b/>
        <sz val="11"/>
        <color rgb="FFFF0000"/>
        <rFont val="Calibri (Body)"/>
      </rPr>
      <t>St, Tr, qty</t>
    </r>
    <r>
      <rPr>
        <sz val="11"/>
        <color theme="1"/>
        <rFont val="Calibri"/>
        <family val="2"/>
        <scheme val="minor"/>
      </rPr>
      <t xml:space="preserve"> are the same as above</t>
    </r>
  </si>
  <si>
    <r>
      <rPr>
        <b/>
        <sz val="11"/>
        <color rgb="FFFF0000"/>
        <rFont val="Calibri (Body)"/>
      </rPr>
      <t>CurBal</t>
    </r>
    <r>
      <rPr>
        <sz val="11"/>
        <color theme="1"/>
        <rFont val="Calibri"/>
        <family val="2"/>
        <scheme val="minor"/>
      </rPr>
      <t xml:space="preserve"> retrieves and uses in one of the IFS the most recent balance in the Running Total column</t>
    </r>
  </si>
  <si>
    <r>
      <rPr>
        <b/>
        <sz val="11"/>
        <color rgb="FFFF0000"/>
        <rFont val="Calibri (Body)"/>
      </rPr>
      <t>LowBaL</t>
    </r>
    <r>
      <rPr>
        <sz val="11"/>
        <color theme="1"/>
        <rFont val="Calibri"/>
        <family val="2"/>
        <scheme val="minor"/>
      </rPr>
      <t xml:space="preserve"> does the same in the Transfer calculation, with a twist because it happens in a line where the transaction occurs from the Main Store, so it needs to look at the most recent Sstorekeeper line</t>
    </r>
  </si>
  <si>
    <r>
      <t xml:space="preserve">=LET(St,LEFT(E5,2),Tr,LEFT(G5,2),qty,H5,CurBal,INDEX([Storekeeper Running Totals],XMATCH([@LastLine],$F$4:F4,0,-1)),    LowBal,INDEX([Storekeeper Running Totals],XMATCH(CONCAT([@[Item Code]],"St"),$F$4:F4,0,-1)),
IFERROR(
</t>
    </r>
    <r>
      <rPr>
        <b/>
        <sz val="11"/>
        <color rgb="FFFF0000"/>
        <rFont val="Calibri (Body)"/>
      </rPr>
      <t>IFS(
AND(St="St",Tr="Is"),CurBal-qty,
AND(St="Ma",Tr="Tr"),LowBal+qty,
AND(St="St",Tr="In"),qty)</t>
    </r>
    <r>
      <rPr>
        <sz val="11"/>
        <color theme="1"/>
        <rFont val="Calibri"/>
        <family val="2"/>
        <scheme val="minor"/>
      </rPr>
      <t>,""))</t>
    </r>
  </si>
  <si>
    <t>the highlighted portion of the LET formula is where all the real work is done, with the values that have been pre-defined</t>
  </si>
  <si>
    <t>Cell I5, with comparable formula in J5</t>
  </si>
  <si>
    <t xml:space="preserve"> Product No</t>
  </si>
  <si>
    <t>Inventory</t>
  </si>
  <si>
    <t>Price</t>
  </si>
  <si>
    <t>Supplier</t>
  </si>
  <si>
    <t>AAA Company</t>
  </si>
  <si>
    <t>BBB Company</t>
  </si>
  <si>
    <t>CCC Company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</si>
</sst>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_);[Red]\(0.00\)"/>
    <numFmt numFmtId="165" formatCode="0_);[Red]\(0\)"/>
    <numFmt numFmtId="168" formatCode="0;[Red]0"/>
  </numFmts>
  <fonts count="10" x14ac:knownFonts="1">
    <font>
      <sz val="11"/>
      <color theme="1"/>
      <name val="Calibri"/>
      <family val="2"/>
      <scheme val="minor"/>
    </font>
    <font>
      <sz val="11"/>
      <color theme="1"/>
      <name val="Calibri Light"/>
      <family val="2"/>
      <scheme val="major"/>
    </font>
    <font>
      <u/>
      <sz val="11"/>
      <color theme="1"/>
      <name val="Calibri"/>
      <family val="2"/>
      <scheme val="minor"/>
    </font>
    <font>
      <sz val="12"/>
      <color rgb="FF333333"/>
      <name val="Calibri"/>
      <family val="2"/>
      <scheme val="minor"/>
    </font>
    <font>
      <b/>
      <sz val="12"/>
      <color rgb="FF333333"/>
      <name val="Calibri"/>
      <family val="2"/>
      <scheme val="minor"/>
    </font>
    <font>
      <b/>
      <sz val="8"/>
      <color theme="0"/>
      <name val="Tahoma"/>
      <family val="2"/>
    </font>
    <font>
      <sz val="11"/>
      <color rgb="FFFF0000"/>
      <name val="Calibri"/>
      <family val="2"/>
      <scheme val="minor"/>
    </font>
    <font>
      <b/>
      <sz val="11"/>
      <color rgb="FFFF0000"/>
      <name val="Calibri (Body)"/>
    </font>
    <font>
      <sz val="8"/>
      <name val="Calibri"/>
      <family val="2"/>
      <scheme val="minor"/>
    </font>
    <font>
      <b/>
      <sz val="11"/>
      <color theme="1"/>
      <name val="Calibri"/>
      <family val="2"/>
      <scheme val="minor"/>
    </font>
  </fonts>
  <fills count="6">
    <fill>
      <patternFill patternType="none"/>
    </fill>
    <fill>
      <patternFill patternType="gray125"/>
    </fill>
    <fill>
      <patternFill patternType="solid">
        <fgColor theme="0" tint="-4.9989318521683403E-2"/>
        <bgColor indexed="64"/>
      </patternFill>
    </fill>
    <fill>
      <patternFill patternType="solid">
        <fgColor theme="4" tint="0.79998168889431442"/>
        <bgColor indexed="64"/>
      </patternFill>
    </fill>
    <fill>
      <patternFill patternType="solid">
        <fgColor theme="0"/>
        <bgColor indexed="64"/>
      </patternFill>
    </fill>
    <fill>
      <patternFill patternType="solid">
        <fgColor theme="4"/>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30">
    <xf numFmtId="0" fontId="0" fillId="0" borderId="0" xfId="0"/>
    <xf numFmtId="164" fontId="0" fillId="0" borderId="0" xfId="0" applyNumberFormat="1"/>
    <xf numFmtId="0" fontId="0" fillId="0" borderId="0" xfId="0" applyAlignment="1">
      <alignment horizontal="center"/>
    </xf>
    <xf numFmtId="0" fontId="0" fillId="0" borderId="1" xfId="0" applyBorder="1" applyAlignment="1">
      <alignment horizontal="center"/>
    </xf>
    <xf numFmtId="0" fontId="0" fillId="0" borderId="0" xfId="0" applyAlignment="1">
      <alignment horizontal="center" vertical="center" wrapText="1"/>
    </xf>
    <xf numFmtId="164" fontId="0" fillId="0" borderId="0" xfId="0" applyNumberFormat="1" applyAlignment="1">
      <alignment horizontal="center"/>
    </xf>
    <xf numFmtId="0" fontId="1" fillId="4" borderId="1" xfId="0" applyFont="1" applyFill="1" applyBorder="1" applyAlignment="1">
      <alignment horizontal="center"/>
    </xf>
    <xf numFmtId="0" fontId="2" fillId="0" borderId="0" xfId="0" applyFont="1" applyAlignment="1">
      <alignment horizontal="right"/>
    </xf>
    <xf numFmtId="0" fontId="3" fillId="0" borderId="0" xfId="0" applyFont="1"/>
    <xf numFmtId="0" fontId="4" fillId="0" borderId="0" xfId="0" applyFont="1"/>
    <xf numFmtId="0" fontId="1" fillId="4" borderId="4" xfId="0" applyFont="1" applyFill="1" applyBorder="1" applyAlignment="1">
      <alignment horizontal="center"/>
    </xf>
    <xf numFmtId="0" fontId="0" fillId="0" borderId="4" xfId="0" applyBorder="1" applyAlignment="1">
      <alignment horizontal="center"/>
    </xf>
    <xf numFmtId="0" fontId="5" fillId="5" borderId="2" xfId="0" applyFont="1" applyFill="1" applyBorder="1" applyAlignment="1">
      <alignment horizontal="center" vertical="center" wrapText="1"/>
    </xf>
    <xf numFmtId="0" fontId="5" fillId="5" borderId="3" xfId="0" applyFont="1" applyFill="1" applyBorder="1" applyAlignment="1">
      <alignment horizontal="center" vertical="center" wrapText="1"/>
    </xf>
    <xf numFmtId="164" fontId="5" fillId="5" borderId="3" xfId="0" applyNumberFormat="1" applyFont="1" applyFill="1" applyBorder="1" applyAlignment="1">
      <alignment horizontal="center" vertical="center" wrapText="1"/>
    </xf>
    <xf numFmtId="14" fontId="0" fillId="0" borderId="1" xfId="0" applyNumberFormat="1" applyBorder="1" applyAlignment="1">
      <alignment horizontal="center"/>
    </xf>
    <xf numFmtId="14" fontId="0" fillId="0" borderId="4" xfId="0" applyNumberFormat="1" applyBorder="1" applyAlignment="1">
      <alignment horizontal="center"/>
    </xf>
    <xf numFmtId="0" fontId="6" fillId="0" borderId="1" xfId="0" applyFont="1" applyBorder="1" applyAlignment="1">
      <alignment horizontal="center"/>
    </xf>
    <xf numFmtId="0" fontId="6" fillId="0" borderId="4" xfId="0" applyFont="1" applyBorder="1" applyAlignment="1">
      <alignment horizontal="center"/>
    </xf>
    <xf numFmtId="0" fontId="0" fillId="0" borderId="1" xfId="0" quotePrefix="1" applyBorder="1" applyAlignment="1">
      <alignment horizontal="center" wrapText="1"/>
    </xf>
    <xf numFmtId="14" fontId="0" fillId="4" borderId="4" xfId="0" applyNumberFormat="1" applyFill="1" applyBorder="1" applyAlignment="1">
      <alignment horizontal="center"/>
    </xf>
    <xf numFmtId="165" fontId="0" fillId="2" borderId="4" xfId="0" applyNumberFormat="1" applyFill="1" applyBorder="1" applyAlignment="1">
      <alignment horizontal="center"/>
    </xf>
    <xf numFmtId="165" fontId="0" fillId="2" borderId="1" xfId="0" applyNumberFormat="1" applyFill="1" applyBorder="1" applyAlignment="1">
      <alignment horizontal="center"/>
    </xf>
    <xf numFmtId="0" fontId="0" fillId="0" borderId="0" xfId="0" applyAlignment="1">
      <alignment wrapText="1"/>
    </xf>
    <xf numFmtId="0" fontId="0" fillId="0" borderId="0" xfId="0" quotePrefix="1" applyAlignment="1">
      <alignment wrapText="1"/>
    </xf>
    <xf numFmtId="0" fontId="0" fillId="0" borderId="0" xfId="0" applyAlignment="1">
      <alignment vertical="top" wrapText="1"/>
    </xf>
    <xf numFmtId="0" fontId="9" fillId="0" borderId="0" xfId="0" applyFont="1"/>
    <xf numFmtId="0" fontId="0" fillId="3" borderId="1" xfId="0" applyFill="1" applyBorder="1" applyAlignment="1">
      <alignment horizontal="center"/>
    </xf>
    <xf numFmtId="168" fontId="0" fillId="0" borderId="0" xfId="0" applyNumberFormat="1"/>
    <xf numFmtId="0" fontId="0" fillId="0" borderId="0" xfId="0" applyNumberFormat="1"/>
  </cellXfs>
  <cellStyles count="1">
    <cellStyle name="Normal" xfId="0" builtinId="0"/>
  </cellStyles>
  <dxfs count="23">
    <dxf>
      <font>
        <b/>
        <i val="0"/>
        <color theme="1"/>
      </font>
    </dxf>
    <dxf>
      <font>
        <color rgb="FFC00000"/>
      </font>
      <border>
        <left style="thin">
          <color rgb="FF9C0006"/>
        </left>
        <right style="thin">
          <color rgb="FF9C0006"/>
        </right>
        <top style="thin">
          <color rgb="FF9C0006"/>
        </top>
        <bottom style="thin">
          <color rgb="FF9C0006"/>
        </bottom>
      </border>
    </dxf>
    <dxf>
      <font>
        <b/>
        <i val="0"/>
        <color theme="1"/>
      </font>
    </dxf>
    <dxf>
      <font>
        <color rgb="FFC00000"/>
      </font>
      <border>
        <left style="thin">
          <color rgb="FF9C0006"/>
        </left>
        <right style="thin">
          <color rgb="FF9C0006"/>
        </right>
        <top style="thin">
          <color rgb="FF9C0006"/>
        </top>
        <bottom style="thin">
          <color rgb="FF9C0006"/>
        </bottom>
      </border>
    </dxf>
    <dxf>
      <font>
        <b/>
        <i val="0"/>
        <strike val="0"/>
        <condense val="0"/>
        <extend val="0"/>
        <outline val="0"/>
        <shadow val="0"/>
        <u val="none"/>
        <vertAlign val="baseline"/>
        <sz val="12"/>
        <color rgb="FF333333"/>
        <name val="Calibri"/>
        <family val="2"/>
        <scheme val="minor"/>
      </font>
    </dxf>
    <dxf>
      <font>
        <b/>
        <i val="0"/>
        <strike val="0"/>
        <condense val="0"/>
        <extend val="0"/>
        <outline val="0"/>
        <shadow val="0"/>
        <u val="none"/>
        <vertAlign val="baseline"/>
        <sz val="12"/>
        <color rgb="FF333333"/>
        <name val="Calibri"/>
        <family val="2"/>
        <scheme val="minor"/>
      </font>
    </dxf>
    <dxf>
      <font>
        <b val="0"/>
        <i val="0"/>
        <strike val="0"/>
        <condense val="0"/>
        <extend val="0"/>
        <outline val="0"/>
        <shadow val="0"/>
        <u val="none"/>
        <vertAlign val="baseline"/>
        <sz val="12"/>
        <color rgb="FF333333"/>
        <name val="Calibri"/>
        <family val="2"/>
        <scheme val="minor"/>
      </font>
    </dxf>
    <dxf>
      <font>
        <b val="0"/>
        <i val="0"/>
        <strike val="0"/>
        <condense val="0"/>
        <extend val="0"/>
        <outline val="0"/>
        <shadow val="0"/>
        <u val="none"/>
        <vertAlign val="baseline"/>
        <sz val="12"/>
        <color rgb="FF333333"/>
        <name val="Calibri"/>
        <family val="2"/>
        <scheme val="minor"/>
      </font>
    </dxf>
    <dxf>
      <font>
        <strike val="0"/>
        <outline val="0"/>
        <shadow val="0"/>
        <u val="none"/>
        <vertAlign val="baseline"/>
        <sz val="11"/>
        <color rgb="FFFF0000"/>
        <name val="Calibri"/>
        <family val="2"/>
        <scheme val="minor"/>
      </font>
      <numFmt numFmtId="0" formatCode="General"/>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border>
    </dxf>
    <dxf>
      <numFmt numFmtId="0" formatCode="General"/>
      <fill>
        <patternFill patternType="solid">
          <fgColor indexed="64"/>
          <bgColor theme="0" tint="-4.9989318521683403E-2"/>
        </patternFill>
      </fill>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border>
    </dxf>
    <dxf>
      <numFmt numFmtId="0" formatCode="General"/>
      <fill>
        <patternFill patternType="solid">
          <fgColor indexed="64"/>
          <bgColor theme="0" tint="-4.9989318521683403E-2"/>
        </patternFill>
      </fill>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164" formatCode="0.00_);[Red]\(0.00\)"/>
      <fill>
        <patternFill patternType="solid">
          <fgColor indexed="64"/>
          <bgColor theme="0" tint="-4.9989318521683403E-2"/>
        </patternFill>
      </fill>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Light"/>
        <family val="2"/>
        <scheme val="major"/>
      </font>
      <fill>
        <patternFill patternType="solid">
          <fgColor indexed="64"/>
          <bgColor theme="0"/>
        </patternFill>
      </fill>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0" formatCode="General"/>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9"/>
        <color theme="1"/>
        <name val="Tahoma"/>
        <family val="2"/>
        <scheme val="none"/>
      </font>
      <fill>
        <patternFill patternType="solid">
          <fgColor indexed="64"/>
          <bgColor theme="0"/>
        </patternFill>
      </fill>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Light"/>
        <family val="2"/>
        <scheme val="major"/>
      </font>
      <fill>
        <patternFill patternType="solid">
          <fgColor indexed="64"/>
          <bgColor theme="0"/>
        </patternFill>
      </fill>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Light"/>
        <family val="2"/>
        <scheme val="major"/>
      </font>
      <fill>
        <patternFill patternType="solid">
          <fgColor indexed="64"/>
          <bgColor theme="0"/>
        </patternFill>
      </fill>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66" formatCode="m/d/yy"/>
      <fill>
        <patternFill patternType="solid">
          <fgColor indexed="64"/>
          <bgColor theme="0"/>
        </patternFill>
      </fill>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fill>
        <patternFill patternType="solid">
          <fgColor indexed="64"/>
          <bgColor theme="0" tint="-4.9989318521683403E-2"/>
        </patternFill>
      </fill>
      <alignment horizontal="center" vertical="bottom" textRotation="0" wrapText="0" indent="0" justifyLastLine="0" shrinkToFit="0" readingOrder="0"/>
    </dxf>
    <dxf>
      <border outline="0">
        <bottom style="thin">
          <color indexed="64"/>
        </bottom>
      </border>
    </dxf>
    <dxf>
      <font>
        <strike val="0"/>
        <outline val="0"/>
        <shadow val="0"/>
        <u val="none"/>
        <vertAlign val="baseline"/>
        <sz val="8"/>
        <color theme="0"/>
        <name val="Tahoma"/>
        <family val="2"/>
        <scheme val="none"/>
      </font>
      <fill>
        <patternFill patternType="solid">
          <fgColor indexed="64"/>
          <bgColor theme="4"/>
        </patternFill>
      </fill>
    </dxf>
  </dxfs>
  <tableStyles count="0" defaultTableStyle="TableStyleMedium2" defaultPivotStyle="PivotStyleLight16"/>
  <colors>
    <mruColors>
      <color rgb="FF01FF74"/>
      <color rgb="FF07F9E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12</xdr:col>
      <xdr:colOff>825500</xdr:colOff>
      <xdr:row>3</xdr:row>
      <xdr:rowOff>50800</xdr:rowOff>
    </xdr:from>
    <xdr:to>
      <xdr:col>17</xdr:col>
      <xdr:colOff>114300</xdr:colOff>
      <xdr:row>21</xdr:row>
      <xdr:rowOff>88900</xdr:rowOff>
    </xdr:to>
    <xdr:sp macro="" textlink="">
      <xdr:nvSpPr>
        <xdr:cNvPr id="2" name="TextBox 1">
          <a:extLst>
            <a:ext uri="{FF2B5EF4-FFF2-40B4-BE49-F238E27FC236}">
              <a16:creationId xmlns:a16="http://schemas.microsoft.com/office/drawing/2014/main" id="{0C7229B6-0D25-24C2-9E27-5916781107FF}"/>
            </a:ext>
          </a:extLst>
        </xdr:cNvPr>
        <xdr:cNvSpPr txBox="1"/>
      </xdr:nvSpPr>
      <xdr:spPr>
        <a:xfrm>
          <a:off x="10680700" y="927100"/>
          <a:ext cx="3860800" cy="41529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I've used the LET function</a:t>
          </a:r>
          <a:r>
            <a:rPr lang="en-US" sz="1100" baseline="0"/>
            <a:t> in columns I and J to track ruing totals for Storekeeper and Main Store. </a:t>
          </a:r>
        </a:p>
        <a:p>
          <a:endParaRPr lang="en-US" sz="1100" baseline="0"/>
        </a:p>
        <a:p>
          <a:r>
            <a:rPr lang="en-US" sz="1100" baseline="0"/>
            <a:t>The first line formulas are different....I couldn't reliably copy the formuas below into that row for some reason, but since you'll only use the first row once, and it will be for initialization of one of the two columns, it should not be a problem. From there on, the formulas should work.</a:t>
          </a:r>
        </a:p>
        <a:p>
          <a:endParaRPr lang="en-US" sz="1100" baseline="0"/>
        </a:p>
        <a:p>
          <a:r>
            <a:rPr lang="en-US" sz="1100" baseline="0"/>
            <a:t>You'll notice that I've written this so that the final column appears in red whenever the quantity in the Storekeeper column falls below a threshhold that is set in the Table on the second tab. When that happens, the "Refill" shows what you were saying is the minimum "refill" order. Because those are now in a table, all those quantities can be managed to whatever is realistic.</a:t>
          </a:r>
        </a:p>
        <a:p>
          <a:endParaRPr lang="en-US" sz="1100" baseline="0"/>
        </a:p>
        <a:p>
          <a:r>
            <a:rPr lang="en-US" sz="1100" baseline="0"/>
            <a:t>The Transfer transaction is the only one that causes math to be performed in both columns; since the idea is that stock is transferred from Main Store to Storekeeper, that quantity is subtracted from the running total for that product in Main, but added to the running total for that product in Storekeeper.Inv</a:t>
          </a:r>
        </a:p>
      </xdr:txBody>
    </xdr: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38D49CC-11EF-EC4D-BD08-3A488B42F081}" name="Table2" displayName="Table2" ref="B3:K22" totalsRowShown="0" headerRowDxfId="22" dataDxfId="20" headerRowBorderDxfId="21" tableBorderDxfId="19" totalsRowBorderDxfId="18">
  <tableColumns count="10">
    <tableColumn id="1" xr3:uid="{C1878CBB-B8AB-DD43-91EE-FF9F413D232C}" name="Date" dataDxfId="17"/>
    <tableColumn id="2" xr3:uid="{126A985A-4C8D-EF40-91D3-12DBF0171A17}" name="Item Code" dataDxfId="16"/>
    <tableColumn id="3" xr3:uid="{7A0FB134-B9F6-E941-AB29-C87BB494FE29}" name="Item Name" dataDxfId="15">
      <calculatedColumnFormula>IFERROR(VLOOKUP(C4,Table1[[Code]:[Name]],2),"")</calculatedColumnFormula>
    </tableColumn>
    <tableColumn id="4" xr3:uid="{C38F1166-88FB-0944-92CF-B88B45EAD271}" name="Store Type" dataDxfId="14"/>
    <tableColumn id="11" xr3:uid="{D8F7A29E-840E-2A4C-9BB0-31B9ECC92036}" name="LastLine" dataDxfId="13">
      <calculatedColumnFormula>Table2[[#This Row],[Item Code]]&amp;LEFT(Table2[[#This Row],[Store Type]],2)</calculatedColumnFormula>
    </tableColumn>
    <tableColumn id="5" xr3:uid="{C16EBB84-48FB-0F43-BF9A-8EFC440DDB9C}" name="Transaction Type" dataDxfId="12"/>
    <tableColumn id="6" xr3:uid="{12D59913-8E30-9647-96DA-B191AB0CC551}" name="Qty" dataDxfId="11"/>
    <tableColumn id="7" xr3:uid="{95E1FD7C-F935-1E40-A4F8-4EB979648E13}" name="Storekeeper Running Totals" dataDxfId="10"/>
    <tableColumn id="8" xr3:uid="{6E98423A-2E69-DB44-80EC-2ECF92C5423B}" name="Main Store Running Totals" dataDxfId="9">
      <calculatedColumnFormula array="1">_xlfn.LET(_xlpm.St,LEFT(E4,2),_xlpm.Tr,LEFT(G4,2),_xlpm.qty,H4,_xlpm.CurBal,INDEX(Table2[Main Store Running Totals],_xlfn.XMATCH(Table2[[#This Row],[LastLine]],F3:F$4,0,-1)),
_xlfn.IFS(AND(_xlpm.St="Ma",_xlpm.Tr="Is"),_xlpm.CurBal-_xlpm.qty,
AND(_xlpm.St="St",_xlpm.Tr="In"),_xlpm.qty))</calculatedColumnFormula>
    </tableColumn>
    <tableColumn id="9" xr3:uid="{9F1A981E-C1F2-784F-8B6F-52FD8637F972}" name="Refill Storekeeper" dataDxfId="8">
      <calculatedColumnFormula>IFERROR(IF(AND(Table2[[#This Row],[Store Type]]="Storekeeper",Table2[[#This Row],[Storekeeper Running Totals]]&lt;VLOOKUP(Table2[[#This Row],[Item Code]],Table1[],4,0)),TEXT(VLOOKUP(Table2[[#This Row],[Item Code]],Table1[],3,0),"0")&amp;" "&amp;VLOOKUP(Table2[[#This Row],[Item Code]],Table1[],5,0),""),"")</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312A871-77A1-6047-BBF0-B08ADA659C38}" name="Table1" displayName="Table1" ref="A3:E9" totalsRowShown="0">
  <sortState xmlns:xlrd2="http://schemas.microsoft.com/office/spreadsheetml/2017/richdata2" ref="A4:E9">
    <sortCondition ref="A4:A9"/>
  </sortState>
  <tableColumns count="5">
    <tableColumn id="1" xr3:uid="{ACAAD9C2-0C60-A548-8A4F-CA8EFFF40C83}" name="Code" dataDxfId="7"/>
    <tableColumn id="2" xr3:uid="{6EBCBEEC-C399-5A43-856E-8C682390FEF4}" name="Name" dataDxfId="6"/>
    <tableColumn id="3" xr3:uid="{560A7815-A375-8544-B739-28FB815C130E}" name="MinXferSize" dataDxfId="5"/>
    <tableColumn id="5" xr3:uid="{AAA9B632-8DFA-7548-8EFF-FB731A9E9D7F}" name="Refill Flag" dataDxfId="4"/>
    <tableColumn id="4" xr3:uid="{49243D72-EE65-584C-AEC3-0179D9CC082F}" name="Unit"/>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91DC10-3758-9C41-8BC9-BCB0F27715F6}">
  <dimension ref="A1:D30"/>
  <sheetViews>
    <sheetView tabSelected="1" workbookViewId="0">
      <selection activeCell="C5" sqref="C5"/>
    </sheetView>
  </sheetViews>
  <sheetFormatPr baseColWidth="10" defaultRowHeight="15" x14ac:dyDescent="0.2"/>
  <sheetData>
    <row r="1" spans="1:4" x14ac:dyDescent="0.2">
      <c r="A1" s="26" t="s">
        <v>51</v>
      </c>
      <c r="B1" s="26" t="s">
        <v>52</v>
      </c>
      <c r="C1" s="26" t="s">
        <v>53</v>
      </c>
      <c r="D1" s="26" t="s">
        <v>54</v>
      </c>
    </row>
    <row r="2" spans="1:4" x14ac:dyDescent="0.2">
      <c r="A2">
        <v>1</v>
      </c>
      <c r="B2" s="28">
        <v>20</v>
      </c>
      <c r="C2" s="28">
        <v>20</v>
      </c>
      <c r="D2" t="s">
        <v>55</v>
      </c>
    </row>
    <row r="3" spans="1:4" x14ac:dyDescent="0.2">
      <c r="A3">
        <v>2</v>
      </c>
      <c r="B3" s="29">
        <v>20</v>
      </c>
      <c r="C3" s="29">
        <v>20</v>
      </c>
      <c r="D3" t="s">
        <v>56</v>
      </c>
    </row>
    <row r="4" spans="1:4" x14ac:dyDescent="0.2">
      <c r="A4">
        <v>3</v>
      </c>
      <c r="B4" s="29">
        <v>21</v>
      </c>
      <c r="C4" s="29">
        <v>21</v>
      </c>
      <c r="D4" t="s">
        <v>57</v>
      </c>
    </row>
    <row r="5" spans="1:4" x14ac:dyDescent="0.2">
      <c r="A5">
        <v>4</v>
      </c>
      <c r="B5" s="29">
        <v>22</v>
      </c>
      <c r="C5" s="29">
        <v>22</v>
      </c>
      <c r="D5" t="s">
        <v>55</v>
      </c>
    </row>
    <row r="6" spans="1:4" x14ac:dyDescent="0.2">
      <c r="A6">
        <v>5</v>
      </c>
      <c r="B6" s="29">
        <v>23</v>
      </c>
      <c r="C6" s="29">
        <v>23</v>
      </c>
      <c r="D6" t="s">
        <v>56</v>
      </c>
    </row>
    <row r="7" spans="1:4" x14ac:dyDescent="0.2">
      <c r="A7">
        <v>6</v>
      </c>
      <c r="B7" s="29">
        <v>24</v>
      </c>
      <c r="C7" s="29">
        <v>24</v>
      </c>
      <c r="D7" t="s">
        <v>57</v>
      </c>
    </row>
    <row r="8" spans="1:4" x14ac:dyDescent="0.2">
      <c r="A8">
        <v>7</v>
      </c>
      <c r="B8" s="29">
        <v>25</v>
      </c>
      <c r="C8" s="29">
        <v>25</v>
      </c>
      <c r="D8" t="s">
        <v>55</v>
      </c>
    </row>
    <row r="9" spans="1:4" x14ac:dyDescent="0.2">
      <c r="A9">
        <v>8</v>
      </c>
      <c r="B9" s="29">
        <v>26</v>
      </c>
      <c r="C9" s="29">
        <v>26</v>
      </c>
      <c r="D9" t="s">
        <v>56</v>
      </c>
    </row>
    <row r="10" spans="1:4" x14ac:dyDescent="0.2">
      <c r="A10">
        <v>9</v>
      </c>
      <c r="B10" s="29">
        <v>27</v>
      </c>
      <c r="C10" s="29">
        <v>27</v>
      </c>
      <c r="D10" t="s">
        <v>57</v>
      </c>
    </row>
    <row r="11" spans="1:4" x14ac:dyDescent="0.2">
      <c r="A11">
        <v>10</v>
      </c>
      <c r="B11" s="29">
        <v>28</v>
      </c>
      <c r="C11" s="29">
        <v>28</v>
      </c>
      <c r="D11" t="s">
        <v>55</v>
      </c>
    </row>
    <row r="12" spans="1:4" x14ac:dyDescent="0.2">
      <c r="A12">
        <v>11</v>
      </c>
      <c r="B12" s="29">
        <v>29</v>
      </c>
      <c r="C12" s="29">
        <v>29</v>
      </c>
      <c r="D12" t="s">
        <v>56</v>
      </c>
    </row>
    <row r="13" spans="1:4" x14ac:dyDescent="0.2">
      <c r="A13">
        <v>12</v>
      </c>
      <c r="B13" s="29">
        <v>30</v>
      </c>
      <c r="C13" s="29">
        <v>30</v>
      </c>
      <c r="D13" t="s">
        <v>57</v>
      </c>
    </row>
    <row r="14" spans="1:4" x14ac:dyDescent="0.2">
      <c r="A14">
        <v>13</v>
      </c>
      <c r="B14" s="29">
        <v>31</v>
      </c>
      <c r="C14" s="29">
        <v>31</v>
      </c>
      <c r="D14" t="s">
        <v>55</v>
      </c>
    </row>
    <row r="15" spans="1:4" x14ac:dyDescent="0.2">
      <c r="A15">
        <v>14</v>
      </c>
      <c r="B15" s="29">
        <v>32</v>
      </c>
      <c r="C15" s="29">
        <v>32</v>
      </c>
      <c r="D15" t="s">
        <v>56</v>
      </c>
    </row>
    <row r="16" spans="1:4" x14ac:dyDescent="0.2">
      <c r="A16">
        <v>15</v>
      </c>
      <c r="B16" s="29">
        <v>33</v>
      </c>
      <c r="C16" s="29">
        <v>33</v>
      </c>
      <c r="D16" t="s">
        <v>57</v>
      </c>
    </row>
    <row r="17" spans="1:4" x14ac:dyDescent="0.2">
      <c r="A17">
        <v>16</v>
      </c>
      <c r="B17" s="29">
        <v>34</v>
      </c>
      <c r="C17" s="29">
        <v>34</v>
      </c>
      <c r="D17" t="s">
        <v>55</v>
      </c>
    </row>
    <row r="18" spans="1:4" x14ac:dyDescent="0.2">
      <c r="A18">
        <v>17</v>
      </c>
      <c r="B18" s="29">
        <v>35</v>
      </c>
      <c r="C18" s="29">
        <v>35</v>
      </c>
      <c r="D18" t="s">
        <v>56</v>
      </c>
    </row>
    <row r="19" spans="1:4" x14ac:dyDescent="0.2">
      <c r="A19">
        <v>18</v>
      </c>
      <c r="B19" s="29">
        <v>36</v>
      </c>
      <c r="C19" s="29">
        <v>36</v>
      </c>
      <c r="D19" t="s">
        <v>57</v>
      </c>
    </row>
    <row r="20" spans="1:4" x14ac:dyDescent="0.2">
      <c r="A20">
        <v>19</v>
      </c>
      <c r="B20" s="29">
        <v>37</v>
      </c>
      <c r="C20" s="29">
        <v>37</v>
      </c>
      <c r="D20" t="s">
        <v>55</v>
      </c>
    </row>
    <row r="21" spans="1:4" x14ac:dyDescent="0.2">
      <c r="A21">
        <v>20</v>
      </c>
      <c r="B21" s="29">
        <v>38</v>
      </c>
      <c r="C21" s="29">
        <v>38</v>
      </c>
      <c r="D21" t="s">
        <v>56</v>
      </c>
    </row>
    <row r="22" spans="1:4" x14ac:dyDescent="0.2">
      <c r="A22">
        <v>21</v>
      </c>
      <c r="B22" s="29">
        <v>39</v>
      </c>
      <c r="C22" s="29">
        <v>39</v>
      </c>
      <c r="D22" t="s">
        <v>55</v>
      </c>
    </row>
    <row r="23" spans="1:4" x14ac:dyDescent="0.2">
      <c r="A23">
        <v>22</v>
      </c>
      <c r="B23" s="29">
        <v>40</v>
      </c>
      <c r="C23" s="29">
        <v>40</v>
      </c>
      <c r="D23" t="s">
        <v>56</v>
      </c>
    </row>
    <row r="24" spans="1:4" x14ac:dyDescent="0.2">
      <c r="A24">
        <v>23</v>
      </c>
      <c r="B24" s="29">
        <v>41</v>
      </c>
      <c r="C24" s="29">
        <v>41</v>
      </c>
      <c r="D24" t="s">
        <v>55</v>
      </c>
    </row>
    <row r="25" spans="1:4" x14ac:dyDescent="0.2">
      <c r="A25">
        <v>24</v>
      </c>
      <c r="B25" s="29">
        <v>42</v>
      </c>
      <c r="C25" s="29">
        <v>42</v>
      </c>
      <c r="D25" t="s">
        <v>56</v>
      </c>
    </row>
    <row r="26" spans="1:4" x14ac:dyDescent="0.2">
      <c r="A26">
        <v>25</v>
      </c>
      <c r="B26" s="29">
        <v>43</v>
      </c>
      <c r="C26" s="29">
        <v>43</v>
      </c>
      <c r="D26" t="s">
        <v>55</v>
      </c>
    </row>
    <row r="27" spans="1:4" x14ac:dyDescent="0.2">
      <c r="A27">
        <v>26</v>
      </c>
      <c r="B27" s="29">
        <v>44</v>
      </c>
      <c r="C27" s="29">
        <v>44</v>
      </c>
      <c r="D27" t="s">
        <v>56</v>
      </c>
    </row>
    <row r="28" spans="1:4" x14ac:dyDescent="0.2">
      <c r="A28">
        <v>27</v>
      </c>
      <c r="B28" s="29">
        <v>45</v>
      </c>
      <c r="C28" s="29">
        <v>45</v>
      </c>
      <c r="D28" t="s">
        <v>55</v>
      </c>
    </row>
    <row r="29" spans="1:4" x14ac:dyDescent="0.2">
      <c r="A29">
        <v>28</v>
      </c>
      <c r="B29" s="29">
        <v>46</v>
      </c>
      <c r="C29" s="29">
        <v>46</v>
      </c>
      <c r="D29" t="s">
        <v>56</v>
      </c>
    </row>
    <row r="30" spans="1:4" x14ac:dyDescent="0.2">
      <c r="A30">
        <v>29</v>
      </c>
      <c r="B30" s="29">
        <v>47</v>
      </c>
      <c r="C30" s="29">
        <v>47</v>
      </c>
      <c r="D30" t="s">
        <v>57</v>
      </c>
    </row>
  </sheetData>
  <phoneticPr fontId="8"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36AABD-A580-4C02-A791-9A7D7430A0C6}">
  <dimension ref="B2:T27"/>
  <sheetViews>
    <sheetView topLeftCell="B1" workbookViewId="0">
      <selection activeCell="F3" sqref="F3"/>
    </sheetView>
  </sheetViews>
  <sheetFormatPr baseColWidth="10" defaultColWidth="8.83203125" defaultRowHeight="18" customHeight="1" x14ac:dyDescent="0.2"/>
  <cols>
    <col min="1" max="1" width="3.1640625" customWidth="1"/>
    <col min="3" max="3" width="10.83203125" bestFit="1" customWidth="1"/>
    <col min="4" max="4" width="11.1640625" customWidth="1"/>
    <col min="5" max="5" width="13.1640625" bestFit="1" customWidth="1"/>
    <col min="6" max="6" width="13.1640625" customWidth="1"/>
    <col min="7" max="7" width="14.83203125" customWidth="1"/>
    <col min="8" max="8" width="9.1640625" bestFit="1" customWidth="1"/>
    <col min="9" max="9" width="12" style="5" customWidth="1"/>
    <col min="10" max="10" width="14.1640625" style="5" customWidth="1"/>
    <col min="11" max="11" width="10" style="2" customWidth="1"/>
    <col min="13" max="13" width="12.1640625" customWidth="1"/>
    <col min="14" max="14" width="22.33203125" customWidth="1"/>
    <col min="15" max="15" width="7.5" style="2" customWidth="1"/>
    <col min="16" max="16" width="9.1640625" style="2"/>
    <col min="20" max="20" width="94.5" customWidth="1"/>
  </cols>
  <sheetData>
    <row r="2" spans="2:20" ht="18" customHeight="1" x14ac:dyDescent="0.2">
      <c r="B2" s="27" t="s">
        <v>6</v>
      </c>
      <c r="C2" s="27"/>
      <c r="D2" s="27"/>
      <c r="E2" s="27"/>
      <c r="F2" s="27"/>
      <c r="G2" s="27"/>
      <c r="H2" s="27"/>
      <c r="I2" s="27"/>
      <c r="J2" s="27"/>
      <c r="K2" s="27"/>
    </row>
    <row r="3" spans="2:20" s="4" customFormat="1" ht="18" customHeight="1" x14ac:dyDescent="0.2">
      <c r="B3" s="12" t="s">
        <v>0</v>
      </c>
      <c r="C3" s="13" t="s">
        <v>1</v>
      </c>
      <c r="D3" s="13" t="s">
        <v>2</v>
      </c>
      <c r="E3" s="13" t="s">
        <v>4</v>
      </c>
      <c r="F3" s="13" t="s">
        <v>34</v>
      </c>
      <c r="G3" s="13" t="s">
        <v>3</v>
      </c>
      <c r="H3" s="13" t="s">
        <v>29</v>
      </c>
      <c r="I3" s="13" t="s">
        <v>7</v>
      </c>
      <c r="J3" s="14" t="s">
        <v>8</v>
      </c>
      <c r="K3" s="13" t="s">
        <v>35</v>
      </c>
    </row>
    <row r="4" spans="2:20" ht="18" customHeight="1" x14ac:dyDescent="0.2">
      <c r="B4" s="15">
        <v>44986</v>
      </c>
      <c r="C4" s="3" t="s">
        <v>10</v>
      </c>
      <c r="D4" s="3" t="str">
        <f>IFERROR(VLOOKUP(C4,Table1[[Code]:[Name]],2),"")</f>
        <v>30 Col</v>
      </c>
      <c r="E4" s="3" t="s">
        <v>5</v>
      </c>
      <c r="F4" s="3" t="str">
        <f>Table2[[#This Row],[Item Code]]&amp;LEFT(Table2[[#This Row],[Store Type]],2)</f>
        <v>C3434St</v>
      </c>
      <c r="G4" s="3" t="s">
        <v>30</v>
      </c>
      <c r="H4" s="3">
        <v>1000</v>
      </c>
      <c r="I4" s="3">
        <f>_xlfn.LET(_xlpm.St,LEFT(E4,2),_xlpm.Tr,LEFT(G4,2),_xlpm.qty,H4,IF(AND(_xlpm.St="St",_xlpm.Tr="In"),_xlpm.qty,""))</f>
        <v>1000</v>
      </c>
      <c r="J4" s="3" t="str">
        <f>_xlfn.LET(_xlpm.St,LEFT(E4,2),_xlpm.Tr,LEFT(G4,2),_xlpm.qty,H4,IF(AND(_xlpm.St="Ma",_xlpm.Tr="In"),_xlpm.qty,""))</f>
        <v/>
      </c>
      <c r="K4" s="17" t="str">
        <f>IFERROR(IF(AND(Table2[[#This Row],[Store Type]]="Storekeeper",Table2[[#This Row],[Storekeeper Running Totals]]&lt;VLOOKUP(Table2[[#This Row],[Item Code]],Table1[],4,0)),TEXT(VLOOKUP(Table2[[#This Row],[Item Code]],Table1[],3,0),"0")&amp;" "&amp;VLOOKUP(Table2[[#This Row],[Item Code]],Table1[],5,0),""),"")</f>
        <v/>
      </c>
      <c r="L4" s="1"/>
      <c r="S4" t="s">
        <v>38</v>
      </c>
      <c r="T4" t="str">
        <f ca="1">_xlfn.FORMULATEXT(I4)</f>
        <v>=_xlfn.LET(_xlpm.St;LEFT(E4;2);_xlpm.Tr;LEFT(G4;2);_xlpm.qty;H4;IF(AND(_xlpm.St="St";_xlpm.Tr="In");_xlpm.qty;""))</v>
      </c>
    </row>
    <row r="5" spans="2:20" ht="18" customHeight="1" x14ac:dyDescent="0.2">
      <c r="B5" s="15">
        <v>44986</v>
      </c>
      <c r="C5" s="3" t="s">
        <v>10</v>
      </c>
      <c r="D5" s="3" t="str">
        <f>IFERROR(VLOOKUP(C5,Table1[[Code]:[Name]],2),"")</f>
        <v>30 Col</v>
      </c>
      <c r="E5" s="3" t="s">
        <v>5</v>
      </c>
      <c r="F5" s="3" t="str">
        <f>Table2[[#This Row],[Item Code]]&amp;LEFT(Table2[[#This Row],[Store Type]],2)</f>
        <v>C3434St</v>
      </c>
      <c r="G5" s="3" t="s">
        <v>33</v>
      </c>
      <c r="H5" s="3">
        <v>50</v>
      </c>
      <c r="I5" s="19" cm="1">
        <f t="array" ref="I5">_xlfn.LET(_xlpm.St,LEFT(E5,2),_xlpm.Tr,LEFT(G5,2),_xlpm.qty,H5,_xlpm.CurBal,INDEX(Table2[Storekeeper Running Totals],_xlfn.XMATCH(Table2[[#This Row],[LastLine]],$F$4:F4,0,-1)),_xlpm.LowBal,INDEX(Table2[Storekeeper Running Totals],_xlfn.XMATCH(_xlfn.CONCAT(Table2[[#This Row],[Item Code]],"St"),$F$4:F4,0,-1)),
IFERROR(
_xlfn.IFS(
AND(_xlpm.St="St",_xlpm.Tr="Is"),_xlpm.CurBal-_xlpm.qty,
AND(_xlpm.St="Ma",_xlpm.Tr="Tr"),_xlpm.LowBal+_xlpm.qty,
AND(_xlpm.St="St",_xlpm.Tr="In"),_xlpm.qty),""))</f>
        <v>950</v>
      </c>
      <c r="J5" s="19" t="str" cm="1">
        <f t="array" ref="J5">_xlfn.LET(_xlpm.St,LEFT(E5,2),_xlpm.Tr,LEFT(G5,2),_xlpm.qty,H5,_xlpm.CurBal,INDEX(Table2[Main Store Running Totals],_xlfn.XMATCH(Table2[[#This Row],[LastLine]],F$4:F4,0,-1)),
IFERROR(
_xlfn.IFS(
AND(_xlpm.St="Ma",_xlpm.Tr="Tr"),_xlpm.CurBal-_xlpm.qty,
AND(_xlpm.St="Ma",_xlpm.Tr="In"),_xlpm.qty,
AND(_xlpm.St="Ma",_xlpm.Tr="Ad"),_xlpm.CurBal+_xlpm.qty),
""))</f>
        <v/>
      </c>
      <c r="K5" s="17" t="str">
        <f>IFERROR(IF(AND(Table2[[#This Row],[Store Type]]="Storekeeper",Table2[[#This Row],[Storekeeper Running Totals]]&lt;VLOOKUP(Table2[[#This Row],[Item Code]],Table1[],4,0)),TEXT(VLOOKUP(Table2[[#This Row],[Item Code]],Table1[],3,0),"0")&amp;" "&amp;VLOOKUP(Table2[[#This Row],[Item Code]],Table1[],5,0),""),"")</f>
        <v/>
      </c>
      <c r="L5" s="1"/>
      <c r="T5" t="s">
        <v>39</v>
      </c>
    </row>
    <row r="6" spans="2:20" ht="18" customHeight="1" x14ac:dyDescent="0.2">
      <c r="B6" s="15">
        <v>44986</v>
      </c>
      <c r="C6" s="3" t="s">
        <v>10</v>
      </c>
      <c r="D6" s="3" t="str">
        <f>IFERROR(VLOOKUP(C6,Table1[[Code]:[Name]],2),"")</f>
        <v>30 Col</v>
      </c>
      <c r="E6" s="3" t="s">
        <v>5</v>
      </c>
      <c r="F6" s="3" t="str">
        <f>Table2[[#This Row],[Item Code]]&amp;LEFT(Table2[[#This Row],[Store Type]],2)</f>
        <v>C3434St</v>
      </c>
      <c r="G6" s="3" t="s">
        <v>33</v>
      </c>
      <c r="H6" s="3">
        <v>600</v>
      </c>
      <c r="I6" s="19" cm="1">
        <f t="array" ref="I6">_xlfn.LET(_xlpm.St,LEFT(E6,2),_xlpm.Tr,LEFT(G6,2),_xlpm.qty,H6,_xlpm.CurBal,INDEX(Table2[Storekeeper Running Totals],_xlfn.XMATCH(Table2[[#This Row],[LastLine]],$F$4:F5,0,-1)),_xlpm.LowBal,INDEX(Table2[Storekeeper Running Totals],_xlfn.XMATCH(_xlfn.CONCAT(Table2[[#This Row],[Item Code]],"St"),$F$4:F5,0,-1)),
IFERROR(_xlfn.IFS(
AND(_xlpm.St="St",_xlpm.Tr="Is"),_xlpm.CurBal-_xlpm.qty,
AND(_xlpm.St="Ma",_xlpm.Tr="Tr"),_xlpm.LowBal+_xlpm.qty,
AND(_xlpm.St="St",_xlpm.Tr="In"),_xlpm.qty),""))</f>
        <v>350</v>
      </c>
      <c r="J6" s="19" t="str" cm="1">
        <f t="array" ref="J6">_xlfn.LET(_xlpm.St,LEFT(E6,2),_xlpm.Tr,LEFT(G6,2),_xlpm.qty,H6,_xlpm.CurBal,INDEX(Table2[Main Store Running Totals],_xlfn.XMATCH(Table2[[#This Row],[LastLine]],F$4:F5,0,-1)),
IFERROR(
_xlfn.IFS(
AND(_xlpm.St="Ma",_xlpm.Tr="Tr"),_xlpm.CurBal-_xlpm.qty,
AND(_xlpm.St="Ma",_xlpm.Tr="In"),_xlpm.qty,
AND(_xlpm.St="Ma",_xlpm.Tr="Ad"),_xlpm.CurBal+_xlpm.qty),
""))</f>
        <v/>
      </c>
      <c r="K6" s="17" t="str">
        <f>IFERROR(IF(AND(Table2[[#This Row],[Store Type]]="Storekeeper",Table2[[#This Row],[Storekeeper Running Totals]]&lt;VLOOKUP(Table2[[#This Row],[Item Code]],Table1[],4,0)),TEXT(VLOOKUP(Table2[[#This Row],[Item Code]],Table1[],3,0),"0")&amp;" "&amp;VLOOKUP(Table2[[#This Row],[Item Code]],Table1[],5,0),""),"")</f>
        <v/>
      </c>
      <c r="L6" s="1"/>
      <c r="T6" t="s">
        <v>41</v>
      </c>
    </row>
    <row r="7" spans="2:20" ht="18" customHeight="1" x14ac:dyDescent="0.2">
      <c r="B7" s="15">
        <v>44986</v>
      </c>
      <c r="C7" s="3" t="s">
        <v>10</v>
      </c>
      <c r="D7" s="3" t="str">
        <f>IFERROR(VLOOKUP(C7,Table1[[Code]:[Name]],2),"")</f>
        <v>30 Col</v>
      </c>
      <c r="E7" s="3" t="s">
        <v>31</v>
      </c>
      <c r="F7" s="3" t="str">
        <f>Table2[[#This Row],[Item Code]]&amp;LEFT(Table2[[#This Row],[Store Type]],2)</f>
        <v>C3434Ma</v>
      </c>
      <c r="G7" s="3" t="s">
        <v>30</v>
      </c>
      <c r="H7" s="3">
        <v>5000</v>
      </c>
      <c r="I7" s="19" t="str" cm="1">
        <f t="array" ref="I7">_xlfn.LET(_xlpm.St,LEFT(E7,2),_xlpm.Tr,LEFT(G7,2),_xlpm.qty,H7,_xlpm.CurBal,INDEX(Table2[Storekeeper Running Totals],_xlfn.XMATCH(Table2[[#This Row],[LastLine]],$F$4:F6,0,-1)),_xlpm.LowBal,INDEX(Table2[Storekeeper Running Totals],_xlfn.XMATCH(_xlfn.CONCAT(Table2[[#This Row],[Item Code]],"St"),$F$4:F6,0,-1)),
IFERROR(_xlfn.IFS(
AND(_xlpm.St="St",_xlpm.Tr="Is"),_xlpm.CurBal-_xlpm.qty,
AND(_xlpm.St="Ma",_xlpm.Tr="Tr"),_xlpm.LowBal+_xlpm.qty,
AND(_xlpm.St="St",_xlpm.Tr="In"),_xlpm.qty),""))</f>
        <v/>
      </c>
      <c r="J7" s="19" cm="1">
        <f t="array" ref="J7">_xlfn.LET(_xlpm.St,LEFT(E7,2),_xlpm.Tr,LEFT(G7,2),_xlpm.qty,H7,_xlpm.CurBal,INDEX(Table2[Main Store Running Totals],_xlfn.XMATCH(Table2[[#This Row],[LastLine]],F$4:F6,0,-1)),
IFERROR(
_xlfn.IFS(
AND(_xlpm.St="Ma",_xlpm.Tr="Tr"),_xlpm.CurBal-_xlpm.qty,
AND(_xlpm.St="Ma",_xlpm.Tr="In"),_xlpm.qty,
AND(_xlpm.St="Ma",_xlpm.Tr="Ad"),_xlpm.CurBal+_xlpm.qty),
""))</f>
        <v>5000</v>
      </c>
      <c r="K7" s="17" t="str">
        <f>IFERROR(IF(AND(Table2[[#This Row],[Store Type]]="Storekeeper",Table2[[#This Row],[Storekeeper Running Totals]]&lt;VLOOKUP(Table2[[#This Row],[Item Code]],Table1[],4,0)),TEXT(VLOOKUP(Table2[[#This Row],[Item Code]],Table1[],3,0),"0")&amp;" "&amp;VLOOKUP(Table2[[#This Row],[Item Code]],Table1[],5,0),""),"")</f>
        <v/>
      </c>
      <c r="L7" s="1"/>
      <c r="T7" t="s">
        <v>40</v>
      </c>
    </row>
    <row r="8" spans="2:20" ht="18" customHeight="1" x14ac:dyDescent="0.2">
      <c r="B8" s="15">
        <v>45005</v>
      </c>
      <c r="C8" s="3" t="s">
        <v>10</v>
      </c>
      <c r="D8" s="3" t="str">
        <f>IFERROR(VLOOKUP(C8,Table1[[Code]:[Name]],2),"")</f>
        <v>30 Col</v>
      </c>
      <c r="E8" s="3" t="s">
        <v>5</v>
      </c>
      <c r="F8" s="3" t="str">
        <f>Table2[[#This Row],[Item Code]]&amp;LEFT(Table2[[#This Row],[Store Type]],2)</f>
        <v>C3434St</v>
      </c>
      <c r="G8" s="3" t="s">
        <v>33</v>
      </c>
      <c r="H8" s="3">
        <v>30</v>
      </c>
      <c r="I8" s="19" cm="1">
        <f t="array" ref="I8">_xlfn.LET(_xlpm.St,LEFT(E8,2),_xlpm.Tr,LEFT(G8,2),_xlpm.qty,H8,_xlpm.CurBal,INDEX(Table2[Storekeeper Running Totals],_xlfn.XMATCH(Table2[[#This Row],[LastLine]],$F$4:F7,0,-1)),_xlpm.LowBal,INDEX(Table2[Storekeeper Running Totals],_xlfn.XMATCH(_xlfn.CONCAT(Table2[[#This Row],[Item Code]],"St"),$F$4:F7,0,-1)),
IFERROR(_xlfn.IFS(
AND(_xlpm.St="St",_xlpm.Tr="Is"),_xlpm.CurBal-_xlpm.qty,
AND(_xlpm.St="Ma",_xlpm.Tr="Tr"),_xlpm.LowBal+_xlpm.qty,
AND(_xlpm.St="St",_xlpm.Tr="In"),_xlpm.qty),""))</f>
        <v>320</v>
      </c>
      <c r="J8" s="19" t="str" cm="1">
        <f t="array" ref="J8">_xlfn.LET(_xlpm.St,LEFT(E8,2),_xlpm.Tr,LEFT(G8,2),_xlpm.qty,H8,_xlpm.CurBal,INDEX(Table2[Main Store Running Totals],_xlfn.XMATCH(Table2[[#This Row],[LastLine]],F$4:F7,0,-1)),
IFERROR(
_xlfn.IFS(
AND(_xlpm.St="Ma",_xlpm.Tr="Tr"),_xlpm.CurBal-_xlpm.qty,
AND(_xlpm.St="Ma",_xlpm.Tr="In"),_xlpm.qty,
AND(_xlpm.St="Ma",_xlpm.Tr="Ad"),_xlpm.CurBal+_xlpm.qty),
""))</f>
        <v/>
      </c>
      <c r="K8" s="17" t="str">
        <f>IFERROR(IF(AND(Table2[[#This Row],[Store Type]]="Storekeeper",Table2[[#This Row],[Storekeeper Running Totals]]&lt;VLOOKUP(Table2[[#This Row],[Item Code]],Table1[],4,0)),TEXT(VLOOKUP(Table2[[#This Row],[Item Code]],Table1[],3,0),"0")&amp;" "&amp;VLOOKUP(Table2[[#This Row],[Item Code]],Table1[],5,0),""),"")</f>
        <v/>
      </c>
      <c r="L8" s="1"/>
      <c r="T8" t="s">
        <v>42</v>
      </c>
    </row>
    <row r="9" spans="2:20" ht="18" customHeight="1" x14ac:dyDescent="0.2">
      <c r="B9" s="15">
        <v>45006</v>
      </c>
      <c r="C9" s="3" t="s">
        <v>10</v>
      </c>
      <c r="D9" s="3" t="str">
        <f>IFERROR(VLOOKUP(C9,Table1[[Code]:[Name]],2),"")</f>
        <v>30 Col</v>
      </c>
      <c r="E9" s="3" t="s">
        <v>5</v>
      </c>
      <c r="F9" s="3" t="str">
        <f>Table2[[#This Row],[Item Code]]&amp;LEFT(Table2[[#This Row],[Store Type]],2)</f>
        <v>C3434St</v>
      </c>
      <c r="G9" s="3" t="s">
        <v>33</v>
      </c>
      <c r="H9" s="3">
        <v>30</v>
      </c>
      <c r="I9" s="19" cm="1">
        <f t="array" ref="I9">_xlfn.LET(_xlpm.St,LEFT(E9,2),_xlpm.Tr,LEFT(G9,2),_xlpm.qty,H9,_xlpm.CurBal,INDEX(Table2[Storekeeper Running Totals],_xlfn.XMATCH(Table2[[#This Row],[LastLine]],$F$4:F8,0,-1)),_xlpm.LowBal,INDEX(Table2[Storekeeper Running Totals],_xlfn.XMATCH(_xlfn.CONCAT(Table2[[#This Row],[Item Code]],"St"),$F$4:F8,0,-1)),
IFERROR(_xlfn.IFS(
AND(_xlpm.St="St",_xlpm.Tr="Is"),_xlpm.CurBal-_xlpm.qty,
AND(_xlpm.St="Ma",_xlpm.Tr="Tr"),_xlpm.LowBal+_xlpm.qty,
AND(_xlpm.St="St",_xlpm.Tr="In"),_xlpm.qty),""))</f>
        <v>290</v>
      </c>
      <c r="J9" s="19" t="str" cm="1">
        <f t="array" ref="J9">_xlfn.LET(_xlpm.St,LEFT(E9,2),_xlpm.Tr,LEFT(G9,2),_xlpm.qty,H9,_xlpm.CurBal,INDEX(Table2[Main Store Running Totals],_xlfn.XMATCH(Table2[[#This Row],[LastLine]],F$4:F8,0,-1)),
IFERROR(
_xlfn.IFS(
AND(_xlpm.St="Ma",_xlpm.Tr="Tr"),_xlpm.CurBal-_xlpm.qty,
AND(_xlpm.St="Ma",_xlpm.Tr="In"),_xlpm.qty,
AND(_xlpm.St="Ma",_xlpm.Tr="Ad"),_xlpm.CurBal+_xlpm.qty),
""))</f>
        <v/>
      </c>
      <c r="K9" s="17" t="str">
        <f>IFERROR(IF(AND(Table2[[#This Row],[Store Type]]="Storekeeper",Table2[[#This Row],[Storekeeper Running Totals]]&lt;VLOOKUP(Table2[[#This Row],[Item Code]],Table1[],4,0)),TEXT(VLOOKUP(Table2[[#This Row],[Item Code]],Table1[],3,0),"0")&amp;" "&amp;VLOOKUP(Table2[[#This Row],[Item Code]],Table1[],5,0),""),"")</f>
        <v/>
      </c>
      <c r="L9" s="1"/>
      <c r="T9" t="s">
        <v>43</v>
      </c>
    </row>
    <row r="10" spans="2:20" ht="18" customHeight="1" x14ac:dyDescent="0.2">
      <c r="B10" s="15">
        <v>45007</v>
      </c>
      <c r="C10" s="3" t="s">
        <v>10</v>
      </c>
      <c r="D10" s="3" t="str">
        <f>IFERROR(VLOOKUP(C10,Table1[[Code]:[Name]],2),"")</f>
        <v>30 Col</v>
      </c>
      <c r="E10" s="3" t="s">
        <v>5</v>
      </c>
      <c r="F10" s="3" t="str">
        <f>Table2[[#This Row],[Item Code]]&amp;LEFT(Table2[[#This Row],[Store Type]],2)</f>
        <v>C3434St</v>
      </c>
      <c r="G10" s="3" t="s">
        <v>33</v>
      </c>
      <c r="H10" s="3">
        <v>200</v>
      </c>
      <c r="I10" s="19" cm="1">
        <f t="array" ref="I10">_xlfn.LET(_xlpm.St,LEFT(E10,2),_xlpm.Tr,LEFT(G10,2),_xlpm.qty,H10,_xlpm.CurBal,INDEX(Table2[Storekeeper Running Totals],_xlfn.XMATCH(Table2[[#This Row],[LastLine]],$F$4:F9,0,-1)),_xlpm.LowBal,INDEX(Table2[Storekeeper Running Totals],_xlfn.XMATCH(_xlfn.CONCAT(Table2[[#This Row],[Item Code]],"St"),$F$4:F9,0,-1)),
IFERROR(_xlfn.IFS(
AND(_xlpm.St="St",_xlpm.Tr="Is"),_xlpm.CurBal-_xlpm.qty,
AND(_xlpm.St="Ma",_xlpm.Tr="Tr"),_xlpm.LowBal+_xlpm.qty,
AND(_xlpm.St="St",_xlpm.Tr="In"),_xlpm.qty),""))</f>
        <v>90</v>
      </c>
      <c r="J10" s="19" t="str" cm="1">
        <f t="array" ref="J10">_xlfn.LET(_xlpm.St,LEFT(E10,2),_xlpm.Tr,LEFT(G10,2),_xlpm.qty,H10,_xlpm.CurBal,INDEX(Table2[Main Store Running Totals],_xlfn.XMATCH(Table2[[#This Row],[LastLine]],F$4:F9,0,-1)),
IFERROR(
_xlfn.IFS(
AND(_xlpm.St="Ma",_xlpm.Tr="Tr"),_xlpm.CurBal-_xlpm.qty,
AND(_xlpm.St="Ma",_xlpm.Tr="In"),_xlpm.qty,
AND(_xlpm.St="Ma",_xlpm.Tr="Ad"),_xlpm.CurBal+_xlpm.qty),
""))</f>
        <v/>
      </c>
      <c r="K10" s="17" t="str">
        <f>IFERROR(IF(AND(Table2[[#This Row],[Store Type]]="Storekeeper",Table2[[#This Row],[Storekeeper Running Totals]]&lt;VLOOKUP(Table2[[#This Row],[Item Code]],Table1[],4,0)),TEXT(VLOOKUP(Table2[[#This Row],[Item Code]],Table1[],3,0),"0")&amp;" "&amp;VLOOKUP(Table2[[#This Row],[Item Code]],Table1[],5,0),""),"")</f>
        <v>1000 ml</v>
      </c>
      <c r="L10" s="1"/>
      <c r="T10" t="s">
        <v>44</v>
      </c>
    </row>
    <row r="11" spans="2:20" ht="18" customHeight="1" x14ac:dyDescent="0.2">
      <c r="B11" s="15">
        <v>45008</v>
      </c>
      <c r="C11" s="3" t="s">
        <v>10</v>
      </c>
      <c r="D11" s="3" t="str">
        <f>IFERROR(VLOOKUP(C11,Table1[[Code]:[Name]],2),"")</f>
        <v>30 Col</v>
      </c>
      <c r="E11" s="3" t="s">
        <v>31</v>
      </c>
      <c r="F11" s="3" t="str">
        <f>Table2[[#This Row],[Item Code]]&amp;LEFT(Table2[[#This Row],[Store Type]],2)</f>
        <v>C3434Ma</v>
      </c>
      <c r="G11" s="3" t="s">
        <v>36</v>
      </c>
      <c r="H11" s="3">
        <v>1000</v>
      </c>
      <c r="I11" s="19" cm="1">
        <f t="array" ref="I11">_xlfn.LET(_xlpm.St,LEFT(E11,2),_xlpm.Tr,LEFT(G11,2),_xlpm.qty,H11,_xlpm.CurBal,INDEX(Table2[Storekeeper Running Totals],_xlfn.XMATCH(Table2[[#This Row],[LastLine]],$F$4:F10,0,-1)),_xlpm.LowBal,INDEX(Table2[Storekeeper Running Totals],_xlfn.XMATCH(_xlfn.CONCAT(Table2[[#This Row],[Item Code]],"St"),$F$4:F10,0,-1)),
IFERROR(_xlfn.IFS(
AND(_xlpm.St="St",_xlpm.Tr="Is"),_xlpm.CurBal-_xlpm.qty,
AND(_xlpm.St="Ma",_xlpm.Tr="Tr"),_xlpm.LowBal+_xlpm.qty,
AND(_xlpm.St="St",_xlpm.Tr="In"),_xlpm.qty),""))</f>
        <v>1090</v>
      </c>
      <c r="J11" s="19" cm="1">
        <f t="array" ref="J11">_xlfn.LET(_xlpm.St,LEFT(E11,2),_xlpm.Tr,LEFT(G11,2),_xlpm.qty,H11,_xlpm.CurBal,INDEX(Table2[Main Store Running Totals],_xlfn.XMATCH(Table2[[#This Row],[LastLine]],F$4:F10,0,-1)),
IFERROR(
_xlfn.IFS(
AND(_xlpm.St="Ma",_xlpm.Tr="Tr"),_xlpm.CurBal-_xlpm.qty,
AND(_xlpm.St="Ma",_xlpm.Tr="In"),_xlpm.qty,
AND(_xlpm.St="Ma",_xlpm.Tr="Ad"),_xlpm.CurBal+_xlpm.qty),
""))</f>
        <v>4000</v>
      </c>
      <c r="K11" s="17" t="str">
        <f>IFERROR(IF(AND(Table2[[#This Row],[Store Type]]="Storekeeper",Table2[[#This Row],[Storekeeper Running Totals]]&lt;VLOOKUP(Table2[[#This Row],[Item Code]],Table1[],4,0)),TEXT(VLOOKUP(Table2[[#This Row],[Item Code]],Table1[],3,0),"0")&amp;" "&amp;VLOOKUP(Table2[[#This Row],[Item Code]],Table1[],5,0),""),"")</f>
        <v/>
      </c>
      <c r="L11" s="1"/>
    </row>
    <row r="12" spans="2:20" ht="18" customHeight="1" x14ac:dyDescent="0.2">
      <c r="B12" s="15">
        <v>45009</v>
      </c>
      <c r="C12" s="3" t="s">
        <v>10</v>
      </c>
      <c r="D12" s="3" t="str">
        <f>IFERROR(VLOOKUP(C12,Table1[[Code]:[Name]],2),"")</f>
        <v>30 Col</v>
      </c>
      <c r="E12" s="3" t="s">
        <v>31</v>
      </c>
      <c r="F12" s="3" t="str">
        <f>Table2[[#This Row],[Item Code]]&amp;LEFT(Table2[[#This Row],[Store Type]],2)</f>
        <v>C3434Ma</v>
      </c>
      <c r="G12" s="3" t="s">
        <v>37</v>
      </c>
      <c r="H12" s="3">
        <v>500</v>
      </c>
      <c r="I12" s="19" t="str" cm="1">
        <f t="array" ref="I12">_xlfn.LET(_xlpm.St,LEFT(E12,2),_xlpm.Tr,LEFT(G12,2),_xlpm.qty,H12,_xlpm.CurBal,INDEX(Table2[Storekeeper Running Totals],_xlfn.XMATCH(Table2[[#This Row],[LastLine]],$F$4:F11,0,-1)),_xlpm.LowBal,INDEX(Table2[Storekeeper Running Totals],_xlfn.XMATCH(_xlfn.CONCAT(Table2[[#This Row],[Item Code]],"St"),$F$4:F11,0,-1)),
IFERROR(_xlfn.IFS(
AND(_xlpm.St="St",_xlpm.Tr="Is"),_xlpm.CurBal-_xlpm.qty,
AND(_xlpm.St="Ma",_xlpm.Tr="Tr"),_xlpm.LowBal+_xlpm.qty,
AND(_xlpm.St="St",_xlpm.Tr="In"),_xlpm.qty),""))</f>
        <v/>
      </c>
      <c r="J12" s="19" cm="1">
        <f t="array" ref="J12">_xlfn.LET(_xlpm.St,LEFT(E12,2),_xlpm.Tr,LEFT(G12,2),_xlpm.qty,H12,_xlpm.CurBal,INDEX(Table2[Main Store Running Totals],_xlfn.XMATCH(Table2[[#This Row],[LastLine]],F$4:F11,0,-1)),
IFERROR(
_xlfn.IFS(
AND(_xlpm.St="Ma",_xlpm.Tr="Tr"),_xlpm.CurBal-_xlpm.qty,
AND(_xlpm.St="Ma",_xlpm.Tr="In"),_xlpm.qty,
AND(_xlpm.St="Ma",_xlpm.Tr="Ad"),_xlpm.CurBal+_xlpm.qty),
""))</f>
        <v>4500</v>
      </c>
      <c r="K12" s="17" t="str">
        <f>IFERROR(IF(AND(Table2[[#This Row],[Store Type]]="Storekeeper",Table2[[#This Row],[Storekeeper Running Totals]]&lt;VLOOKUP(Table2[[#This Row],[Item Code]],Table1[],4,0)),TEXT(VLOOKUP(Table2[[#This Row],[Item Code]],Table1[],3,0),"0")&amp;" "&amp;VLOOKUP(Table2[[#This Row],[Item Code]],Table1[],5,0),""),"")</f>
        <v/>
      </c>
      <c r="L12" s="1"/>
      <c r="N12">
        <f>_xlfn.XMATCH(C11&amp;"Storekeeper",F4:F10,0-1)</f>
        <v>1</v>
      </c>
      <c r="T12" s="24"/>
    </row>
    <row r="13" spans="2:20" ht="18" customHeight="1" x14ac:dyDescent="0.2">
      <c r="B13" s="15">
        <v>45010</v>
      </c>
      <c r="C13" s="3" t="s">
        <v>23</v>
      </c>
      <c r="D13" s="3" t="str">
        <f>IFERROR(VLOOKUP(C13,Table1[[Code]:[Name]],2),"")</f>
        <v>50 WG</v>
      </c>
      <c r="E13" s="3" t="s">
        <v>5</v>
      </c>
      <c r="F13" s="3" t="str">
        <f>Table2[[#This Row],[Item Code]]&amp;LEFT(Table2[[#This Row],[Store Type]],2)</f>
        <v>C3241St</v>
      </c>
      <c r="G13" s="3" t="s">
        <v>30</v>
      </c>
      <c r="H13" s="3">
        <v>2000</v>
      </c>
      <c r="I13" s="19" cm="1">
        <f t="array" ref="I13">_xlfn.LET(_xlpm.St,LEFT(E13,2),_xlpm.Tr,LEFT(G13,2),_xlpm.qty,H13,_xlpm.CurBal,INDEX(Table2[Storekeeper Running Totals],_xlfn.XMATCH(Table2[[#This Row],[LastLine]],$F$4:F12,0,-1)),_xlpm.LowBal,INDEX(Table2[Storekeeper Running Totals],_xlfn.XMATCH(_xlfn.CONCAT(Table2[[#This Row],[Item Code]],"St"),$F$4:F12,0,-1)),
IFERROR(_xlfn.IFS(
AND(_xlpm.St="St",_xlpm.Tr="Is"),_xlpm.CurBal-_xlpm.qty,
AND(_xlpm.St="Ma",_xlpm.Tr="Tr"),_xlpm.LowBal+_xlpm.qty,
AND(_xlpm.St="St",_xlpm.Tr="In"),_xlpm.qty),""))</f>
        <v>2000</v>
      </c>
      <c r="J13" s="19" t="str" cm="1">
        <f t="array" ref="J13">_xlfn.LET(_xlpm.St,LEFT(E13,2),_xlpm.Tr,LEFT(G13,2),_xlpm.qty,H13,_xlpm.CurBal,INDEX(Table2[Main Store Running Totals],_xlfn.XMATCH(Table2[[#This Row],[LastLine]],F$4:F12,0,-1)),
IFERROR(
_xlfn.IFS(
AND(_xlpm.St="Ma",_xlpm.Tr="Tr"),_xlpm.CurBal-_xlpm.qty,
AND(_xlpm.St="Ma",_xlpm.Tr="In"),_xlpm.qty,
AND(_xlpm.St="Ma",_xlpm.Tr="Ad"),_xlpm.CurBal+_xlpm.qty),
""))</f>
        <v/>
      </c>
      <c r="K13" s="17" t="str">
        <f>IFERROR(IF(AND(Table2[[#This Row],[Store Type]]="Storekeeper",Table2[[#This Row],[Storekeeper Running Totals]]&lt;VLOOKUP(Table2[[#This Row],[Item Code]],Table1[],4,0)),TEXT(VLOOKUP(Table2[[#This Row],[Item Code]],Table1[],3,0),"0")&amp;" "&amp;VLOOKUP(Table2[[#This Row],[Item Code]],Table1[],5,0),""),"")</f>
        <v/>
      </c>
      <c r="L13" s="1"/>
      <c r="T13" s="23"/>
    </row>
    <row r="14" spans="2:20" ht="18" customHeight="1" x14ac:dyDescent="0.2">
      <c r="B14" s="15">
        <v>45011</v>
      </c>
      <c r="C14" s="3" t="s">
        <v>23</v>
      </c>
      <c r="D14" s="3" t="str">
        <f>IFERROR(VLOOKUP(C14,Table1[[Code]:[Name]],2),"")</f>
        <v>50 WG</v>
      </c>
      <c r="E14" s="3" t="s">
        <v>5</v>
      </c>
      <c r="F14" s="3" t="str">
        <f>Table2[[#This Row],[Item Code]]&amp;LEFT(Table2[[#This Row],[Store Type]],2)</f>
        <v>C3241St</v>
      </c>
      <c r="G14" s="3" t="s">
        <v>33</v>
      </c>
      <c r="H14" s="3">
        <v>500</v>
      </c>
      <c r="I14" s="19" cm="1">
        <f t="array" ref="I14">_xlfn.LET(_xlpm.St,LEFT(E14,2),_xlpm.Tr,LEFT(G14,2),_xlpm.qty,H14,_xlpm.CurBal,INDEX(Table2[Storekeeper Running Totals],_xlfn.XMATCH(Table2[[#This Row],[LastLine]],$F$4:F13,0,-1)),_xlpm.LowBal,INDEX(Table2[Storekeeper Running Totals],_xlfn.XMATCH(_xlfn.CONCAT(Table2[[#This Row],[Item Code]],"St"),$F$4:F13,0,-1)),
IFERROR(_xlfn.IFS(
AND(_xlpm.St="St",_xlpm.Tr="Is"),_xlpm.CurBal-_xlpm.qty,
AND(_xlpm.St="Ma",_xlpm.Tr="Tr"),_xlpm.LowBal+_xlpm.qty,
AND(_xlpm.St="St",_xlpm.Tr="In"),_xlpm.qty),""))</f>
        <v>1500</v>
      </c>
      <c r="J14" s="19" t="str" cm="1">
        <f t="array" ref="J14">_xlfn.LET(_xlpm.St,LEFT(E14,2),_xlpm.Tr,LEFT(G14,2),_xlpm.qty,H14,_xlpm.CurBal,INDEX(Table2[Main Store Running Totals],_xlfn.XMATCH(Table2[[#This Row],[LastLine]],F$4:F13,0,-1)),
IFERROR(
_xlfn.IFS(
AND(_xlpm.St="Ma",_xlpm.Tr="Tr"),_xlpm.CurBal-_xlpm.qty,
AND(_xlpm.St="Ma",_xlpm.Tr="In"),_xlpm.qty,
AND(_xlpm.St="Ma",_xlpm.Tr="Ad"),_xlpm.CurBal+_xlpm.qty),
""))</f>
        <v/>
      </c>
      <c r="K14" s="17" t="str">
        <f>IFERROR(IF(AND(Table2[[#This Row],[Store Type]]="Storekeeper",Table2[[#This Row],[Storekeeper Running Totals]]&lt;VLOOKUP(Table2[[#This Row],[Item Code]],Table1[],4,0)),TEXT(VLOOKUP(Table2[[#This Row],[Item Code]],Table1[],3,0),"0")&amp;" "&amp;VLOOKUP(Table2[[#This Row],[Item Code]],Table1[],5,0),""),"")</f>
        <v/>
      </c>
      <c r="L14" s="1"/>
    </row>
    <row r="15" spans="2:20" ht="18" customHeight="1" x14ac:dyDescent="0.2">
      <c r="B15" s="16">
        <v>45011</v>
      </c>
      <c r="C15" s="11" t="s">
        <v>23</v>
      </c>
      <c r="D15" s="3" t="str">
        <f>IFERROR(VLOOKUP(C15,Table1[[Code]:[Name]],2),"")</f>
        <v>50 WG</v>
      </c>
      <c r="E15" s="11" t="s">
        <v>31</v>
      </c>
      <c r="F15" s="11" t="str">
        <f>Table2[[#This Row],[Item Code]]&amp;LEFT(Table2[[#This Row],[Store Type]],2)</f>
        <v>C3241Ma</v>
      </c>
      <c r="G15" s="11" t="s">
        <v>30</v>
      </c>
      <c r="H15" s="11">
        <v>3000</v>
      </c>
      <c r="I15" s="19" t="str" cm="1">
        <f t="array" ref="I15">_xlfn.LET(_xlpm.St,LEFT(E15,2),_xlpm.Tr,LEFT(G15,2),_xlpm.qty,H15,_xlpm.CurBal,INDEX(Table2[Storekeeper Running Totals],_xlfn.XMATCH(Table2[[#This Row],[LastLine]],$F$4:F14,0,-1)),_xlpm.LowBal,INDEX(Table2[Storekeeper Running Totals],_xlfn.XMATCH(_xlfn.CONCAT(Table2[[#This Row],[Item Code]],"St"),$F$4:F14,0,-1)),
IFERROR(_xlfn.IFS(
AND(_xlpm.St="St",_xlpm.Tr="Is"),_xlpm.CurBal-_xlpm.qty,
AND(_xlpm.St="Ma",_xlpm.Tr="Tr"),_xlpm.LowBal+_xlpm.qty,
AND(_xlpm.St="St",_xlpm.Tr="In"),_xlpm.qty),""))</f>
        <v/>
      </c>
      <c r="J15" s="19" cm="1">
        <f t="array" ref="J15">_xlfn.LET(_xlpm.St,LEFT(E15,2),_xlpm.Tr,LEFT(G15,2),_xlpm.qty,H15,_xlpm.CurBal,INDEX(Table2[Main Store Running Totals],_xlfn.XMATCH(Table2[[#This Row],[LastLine]],F$4:F14,0,-1)),
IFERROR(
_xlfn.IFS(
AND(_xlpm.St="Ma",_xlpm.Tr="Tr"),_xlpm.CurBal-_xlpm.qty,
AND(_xlpm.St="Ma",_xlpm.Tr="In"),_xlpm.qty,
AND(_xlpm.St="Ma",_xlpm.Tr="Ad"),_xlpm.CurBal+_xlpm.qty),
""))</f>
        <v>3000</v>
      </c>
      <c r="K15" s="18" t="str">
        <f>IFERROR(IF(AND(Table2[[#This Row],[Store Type]]="Storekeeper",Table2[[#This Row],[Storekeeper Running Totals]]&lt;VLOOKUP(Table2[[#This Row],[Item Code]],Table1[],4,0)),TEXT(VLOOKUP(Table2[[#This Row],[Item Code]],Table1[],3,0),"0")&amp;" "&amp;VLOOKUP(Table2[[#This Row],[Item Code]],Table1[],5,0),""),"")</f>
        <v/>
      </c>
    </row>
    <row r="16" spans="2:20" ht="18" customHeight="1" x14ac:dyDescent="0.2">
      <c r="B16" s="20">
        <v>45011</v>
      </c>
      <c r="C16" s="10" t="s">
        <v>23</v>
      </c>
      <c r="D16" s="10" t="str">
        <f>IFERROR(VLOOKUP(C16,Table1[[Code]:[Name]],2),"")</f>
        <v>50 WG</v>
      </c>
      <c r="E16" s="11" t="s">
        <v>5</v>
      </c>
      <c r="F16" s="11" t="str">
        <f>Table2[[#This Row],[Item Code]]&amp;LEFT(Table2[[#This Row],[Store Type]],2)</f>
        <v>C3241St</v>
      </c>
      <c r="G16" s="10" t="s">
        <v>33</v>
      </c>
      <c r="H16" s="21">
        <v>750</v>
      </c>
      <c r="I16" s="19" cm="1">
        <f t="array" ref="I16">_xlfn.LET(_xlpm.St,LEFT(E16,2),_xlpm.Tr,LEFT(G16,2),_xlpm.qty,H16,_xlpm.CurBal,INDEX(Table2[Storekeeper Running Totals],_xlfn.XMATCH(Table2[[#This Row],[LastLine]],$F$4:F15,0,-1)),_xlpm.LowBal,INDEX(Table2[Storekeeper Running Totals],_xlfn.XMATCH(_xlfn.CONCAT(Table2[[#This Row],[Item Code]],"St"),$F$4:F15,0,-1)),
IFERROR(_xlfn.IFS(
AND(_xlpm.St="St",_xlpm.Tr="Is"),_xlpm.CurBal-_xlpm.qty,
AND(_xlpm.St="Ma",_xlpm.Tr="Tr"),_xlpm.LowBal+_xlpm.qty,
AND(_xlpm.St="St",_xlpm.Tr="In"),_xlpm.qty),""))</f>
        <v>750</v>
      </c>
      <c r="J16" s="19" t="str" cm="1">
        <f t="array" ref="J16">_xlfn.LET(_xlpm.St,LEFT(E16,2),_xlpm.Tr,LEFT(G16,2),_xlpm.qty,H16,_xlpm.CurBal,INDEX(Table2[Main Store Running Totals],_xlfn.XMATCH(Table2[[#This Row],[LastLine]],F$4:F15,0,-1)),
IFERROR(
_xlfn.IFS(
AND(_xlpm.St="Ma",_xlpm.Tr="Tr"),_xlpm.CurBal-_xlpm.qty,
AND(_xlpm.St="Ma",_xlpm.Tr="In"),_xlpm.qty,
AND(_xlpm.St="Ma",_xlpm.Tr="Ad"),_xlpm.CurBal+_xlpm.qty),
""))</f>
        <v/>
      </c>
      <c r="K16" s="18" t="str">
        <f>IFERROR(IF(AND(Table2[[#This Row],[Store Type]]="Storekeeper",Table2[[#This Row],[Storekeeper Running Totals]]&lt;VLOOKUP(Table2[[#This Row],[Item Code]],Table1[],4,0)),TEXT(VLOOKUP(Table2[[#This Row],[Item Code]],Table1[],3,0),"0")&amp;" "&amp;VLOOKUP(Table2[[#This Row],[Item Code]],Table1[],5,0),""),"")</f>
        <v/>
      </c>
    </row>
    <row r="17" spans="2:20" ht="18" customHeight="1" x14ac:dyDescent="0.2">
      <c r="B17" s="20">
        <v>45011</v>
      </c>
      <c r="C17" s="10" t="s">
        <v>23</v>
      </c>
      <c r="D17" s="10" t="str">
        <f>IFERROR(VLOOKUP(C17,Table1[[Code]:[Name]],2),"")</f>
        <v>50 WG</v>
      </c>
      <c r="E17" s="11" t="s">
        <v>5</v>
      </c>
      <c r="F17" s="11" t="str">
        <f>Table2[[#This Row],[Item Code]]&amp;LEFT(Table2[[#This Row],[Store Type]],2)</f>
        <v>C3241St</v>
      </c>
      <c r="G17" s="10" t="s">
        <v>33</v>
      </c>
      <c r="H17" s="21">
        <v>50</v>
      </c>
      <c r="I17" s="19" cm="1">
        <f t="array" ref="I17">_xlfn.LET(_xlpm.St,LEFT(E17,2),_xlpm.Tr,LEFT(G17,2),_xlpm.qty,H17,_xlpm.CurBal,INDEX(Table2[Storekeeper Running Totals],_xlfn.XMATCH(Table2[[#This Row],[LastLine]],$F$4:F16,0,-1)),_xlpm.LowBal,INDEX(Table2[Storekeeper Running Totals],_xlfn.XMATCH(_xlfn.CONCAT(Table2[[#This Row],[Item Code]],"St"),$F$4:F16,0,-1)),
IFERROR(_xlfn.IFS(
AND(_xlpm.St="St",_xlpm.Tr="Is"),_xlpm.CurBal-_xlpm.qty,
AND(_xlpm.St="Ma",_xlpm.Tr="Tr"),_xlpm.LowBal+_xlpm.qty,
AND(_xlpm.St="St",_xlpm.Tr="In"),_xlpm.qty),""))</f>
        <v>700</v>
      </c>
      <c r="J17" s="19" t="str" cm="1">
        <f t="array" ref="J17">_xlfn.LET(_xlpm.St,LEFT(E17,2),_xlpm.Tr,LEFT(G17,2),_xlpm.qty,H17,_xlpm.CurBal,INDEX(Table2[Main Store Running Totals],_xlfn.XMATCH(Table2[[#This Row],[LastLine]],F$4:F16,0,-1)),
IFERROR(
_xlfn.IFS(
AND(_xlpm.St="Ma",_xlpm.Tr="Tr"),_xlpm.CurBal-_xlpm.qty,
AND(_xlpm.St="Ma",_xlpm.Tr="In"),_xlpm.qty,
AND(_xlpm.St="Ma",_xlpm.Tr="Ad"),_xlpm.CurBal+_xlpm.qty),
""))</f>
        <v/>
      </c>
      <c r="K17" s="18" t="str">
        <f>IFERROR(IF(AND(Table2[[#This Row],[Store Type]]="Storekeeper",Table2[[#This Row],[Storekeeper Running Totals]]&lt;VLOOKUP(Table2[[#This Row],[Item Code]],Table1[],4,0)),TEXT(VLOOKUP(Table2[[#This Row],[Item Code]],Table1[],3,0),"0")&amp;" "&amp;VLOOKUP(Table2[[#This Row],[Item Code]],Table1[],5,0),""),"")</f>
        <v/>
      </c>
    </row>
    <row r="18" spans="2:20" ht="18" customHeight="1" x14ac:dyDescent="0.2">
      <c r="B18" s="20">
        <v>45011</v>
      </c>
      <c r="C18" s="6" t="s">
        <v>23</v>
      </c>
      <c r="D18" s="6" t="str">
        <f>IFERROR(VLOOKUP(C18,Table1[[Code]:[Name]],2),"")</f>
        <v>50 WG</v>
      </c>
      <c r="E18" s="11" t="s">
        <v>5</v>
      </c>
      <c r="F18" s="3" t="str">
        <f>Table2[[#This Row],[Item Code]]&amp;LEFT(Table2[[#This Row],[Store Type]],2)</f>
        <v>C3241St</v>
      </c>
      <c r="G18" s="6" t="s">
        <v>33</v>
      </c>
      <c r="H18" s="22">
        <v>50</v>
      </c>
      <c r="I18" s="19" cm="1">
        <f t="array" ref="I18">_xlfn.LET(_xlpm.St,LEFT(E18,2),_xlpm.Tr,LEFT(G18,2),_xlpm.qty,H18,_xlpm.CurBal,INDEX(Table2[Storekeeper Running Totals],_xlfn.XMATCH(Table2[[#This Row],[LastLine]],$F$4:F17,0,-1)),_xlpm.LowBal,INDEX(Table2[Storekeeper Running Totals],_xlfn.XMATCH(_xlfn.CONCAT(Table2[[#This Row],[Item Code]],"St"),$F$4:F17,0,-1)),
IFERROR(_xlfn.IFS(
AND(_xlpm.St="St",_xlpm.Tr="Is"),_xlpm.CurBal-_xlpm.qty,
AND(_xlpm.St="Ma",_xlpm.Tr="Tr"),_xlpm.LowBal+_xlpm.qty,
AND(_xlpm.St="St",_xlpm.Tr="In"),_xlpm.qty),""))</f>
        <v>650</v>
      </c>
      <c r="J18" s="19" t="str" cm="1">
        <f t="array" ref="J18">_xlfn.LET(_xlpm.St,LEFT(E18,2),_xlpm.Tr,LEFT(G18,2),_xlpm.qty,H18,_xlpm.CurBal,INDEX(Table2[Main Store Running Totals],_xlfn.XMATCH(Table2[[#This Row],[LastLine]],F$4:F17,0,-1)),
IFERROR(
_xlfn.IFS(
AND(_xlpm.St="Ma",_xlpm.Tr="Tr"),_xlpm.CurBal-_xlpm.qty,
AND(_xlpm.St="Ma",_xlpm.Tr="In"),_xlpm.qty,
AND(_xlpm.St="Ma",_xlpm.Tr="Ad"),_xlpm.CurBal+_xlpm.qty),
""))</f>
        <v/>
      </c>
      <c r="K18" s="18" t="str">
        <f>IFERROR(IF(AND(Table2[[#This Row],[Store Type]]="Storekeeper",Table2[[#This Row],[Storekeeper Running Totals]]&lt;VLOOKUP(Table2[[#This Row],[Item Code]],Table1[],4,0)),TEXT(VLOOKUP(Table2[[#This Row],[Item Code]],Table1[],3,0),"0")&amp;" "&amp;VLOOKUP(Table2[[#This Row],[Item Code]],Table1[],5,0),""),"")</f>
        <v/>
      </c>
    </row>
    <row r="19" spans="2:20" ht="18" customHeight="1" x14ac:dyDescent="0.2">
      <c r="B19" s="20">
        <v>45012</v>
      </c>
      <c r="C19" s="6" t="s">
        <v>10</v>
      </c>
      <c r="D19" s="6" t="str">
        <f>IFERROR(VLOOKUP(C19,Table1[[Code]:[Name]],2),"")</f>
        <v>30 Col</v>
      </c>
      <c r="E19" s="11" t="s">
        <v>31</v>
      </c>
      <c r="F19" s="3" t="str">
        <f>Table2[[#This Row],[Item Code]]&amp;LEFT(Table2[[#This Row],[Store Type]],2)</f>
        <v>C3434Ma</v>
      </c>
      <c r="G19" s="6" t="s">
        <v>37</v>
      </c>
      <c r="H19" s="22">
        <v>2000</v>
      </c>
      <c r="I19" s="19" t="str" cm="1">
        <f t="array" ref="I19">_xlfn.LET(_xlpm.St,LEFT(E19,2),_xlpm.Tr,LEFT(G19,2),_xlpm.qty,H19,_xlpm.CurBal,INDEX(Table2[Storekeeper Running Totals],_xlfn.XMATCH(Table2[[#This Row],[LastLine]],$F$4:F18,0,-1)),_xlpm.LowBal,INDEX(Table2[Storekeeper Running Totals],_xlfn.XMATCH(_xlfn.CONCAT(Table2[[#This Row],[Item Code]],"St"),$F$4:F18,0,-1)),
IFERROR(_xlfn.IFS(
AND(_xlpm.St="St",_xlpm.Tr="Is"),_xlpm.CurBal-_xlpm.qty,
AND(_xlpm.St="Ma",_xlpm.Tr="Tr"),_xlpm.LowBal+_xlpm.qty,
AND(_xlpm.St="St",_xlpm.Tr="In"),_xlpm.qty),""))</f>
        <v/>
      </c>
      <c r="J19" s="19" cm="1">
        <f t="array" ref="J19">_xlfn.LET(_xlpm.St,LEFT(E19,2),_xlpm.Tr,LEFT(G19,2),_xlpm.qty,H19,_xlpm.CurBal,INDEX(Table2[Main Store Running Totals],_xlfn.XMATCH(Table2[[#This Row],[LastLine]],F$4:F18,0,-1)),
IFERROR(
_xlfn.IFS(
AND(_xlpm.St="Ma",_xlpm.Tr="Tr"),_xlpm.CurBal-_xlpm.qty,
AND(_xlpm.St="Ma",_xlpm.Tr="In"),_xlpm.qty,
AND(_xlpm.St="Ma",_xlpm.Tr="Ad"),_xlpm.CurBal+_xlpm.qty),
""))</f>
        <v>6500</v>
      </c>
      <c r="K19" s="18" t="str">
        <f>IFERROR(IF(AND(Table2[[#This Row],[Store Type]]="Storekeeper",Table2[[#This Row],[Storekeeper Running Totals]]&lt;VLOOKUP(Table2[[#This Row],[Item Code]],Table1[],4,0)),TEXT(VLOOKUP(Table2[[#This Row],[Item Code]],Table1[],3,0),"0")&amp;" "&amp;VLOOKUP(Table2[[#This Row],[Item Code]],Table1[],5,0),""),"")</f>
        <v/>
      </c>
    </row>
    <row r="20" spans="2:20" ht="18" customHeight="1" x14ac:dyDescent="0.2">
      <c r="B20" s="20"/>
      <c r="C20" s="6"/>
      <c r="D20" s="6" t="str">
        <f>IFERROR(VLOOKUP(C20,Table1[[Code]:[Name]],2),"")</f>
        <v/>
      </c>
      <c r="E20" s="11"/>
      <c r="F20" s="3" t="str">
        <f>Table2[[#This Row],[Item Code]]&amp;LEFT(Table2[[#This Row],[Store Type]],2)</f>
        <v/>
      </c>
      <c r="G20" s="6"/>
      <c r="H20" s="22"/>
      <c r="I20" s="19" t="str" cm="1">
        <f t="array" ref="I20">_xlfn.LET(_xlpm.St,LEFT(E20,2),_xlpm.Tr,LEFT(G20,2),_xlpm.qty,H20,_xlpm.CurBal,INDEX(Table2[Storekeeper Running Totals],_xlfn.XMATCH(Table2[[#This Row],[LastLine]],$F$4:F19,0,-1)),_xlpm.LowBal,INDEX(Table2[Storekeeper Running Totals],_xlfn.XMATCH(_xlfn.CONCAT(Table2[[#This Row],[Item Code]],"St"),$F$4:F19,0,-1)),
IFERROR(_xlfn.IFS(
AND(_xlpm.St="St",_xlpm.Tr="Is"),_xlpm.CurBal-_xlpm.qty,
AND(_xlpm.St="Ma",_xlpm.Tr="Tr"),_xlpm.LowBal+_xlpm.qty,
AND(_xlpm.St="St",_xlpm.Tr="In"),_xlpm.qty),""))</f>
        <v/>
      </c>
      <c r="J20" s="19" t="str" cm="1">
        <f t="array" ref="J20">_xlfn.LET(_xlpm.St,LEFT(E20,2),_xlpm.Tr,LEFT(G20,2),_xlpm.qty,H20,_xlpm.CurBal,INDEX(Table2[Main Store Running Totals],_xlfn.XMATCH(Table2[[#This Row],[LastLine]],F$4:F19,0,-1)),
IFERROR(
_xlfn.IFS(
AND(_xlpm.St="Ma",_xlpm.Tr="Tr"),_xlpm.CurBal-_xlpm.qty,
AND(_xlpm.St="Ma",_xlpm.Tr="In"),_xlpm.qty,
AND(_xlpm.St="Ma",_xlpm.Tr="Ad"),_xlpm.CurBal+_xlpm.qty),
""))</f>
        <v/>
      </c>
      <c r="K20" s="18" t="str">
        <f>IFERROR(IF(AND(Table2[[#This Row],[Store Type]]="Storekeeper",Table2[[#This Row],[Storekeeper Running Totals]]&lt;VLOOKUP(Table2[[#This Row],[Item Code]],Table1[],4,0)),TEXT(VLOOKUP(Table2[[#This Row],[Item Code]],Table1[],3,0),"0")&amp;" "&amp;VLOOKUP(Table2[[#This Row],[Item Code]],Table1[],5,0),""),"")</f>
        <v/>
      </c>
    </row>
    <row r="21" spans="2:20" ht="18" customHeight="1" x14ac:dyDescent="0.2">
      <c r="B21" s="20"/>
      <c r="C21" s="6"/>
      <c r="D21" s="6" t="str">
        <f>IFERROR(VLOOKUP(C21,Table1[[Code]:[Name]],2),"")</f>
        <v/>
      </c>
      <c r="E21" s="11"/>
      <c r="F21" s="3" t="str">
        <f>Table2[[#This Row],[Item Code]]&amp;LEFT(Table2[[#This Row],[Store Type]],2)</f>
        <v/>
      </c>
      <c r="G21" s="6"/>
      <c r="H21" s="22"/>
      <c r="I21" s="19" t="str" cm="1">
        <f t="array" ref="I21">_xlfn.LET(_xlpm.St,LEFT(E21,2),_xlpm.Tr,LEFT(G21,2),_xlpm.qty,H21,_xlpm.CurBal,INDEX(Table2[Storekeeper Running Totals],_xlfn.XMATCH(Table2[[#This Row],[LastLine]],$F$4:F20,0,-1)),_xlpm.LowBal,INDEX(Table2[Storekeeper Running Totals],_xlfn.XMATCH(_xlfn.CONCAT(Table2[[#This Row],[Item Code]],"St"),$F$4:F20,0,-1)),
IFERROR(_xlfn.IFS(
AND(_xlpm.St="St",_xlpm.Tr="Is"),_xlpm.CurBal-_xlpm.qty,
AND(_xlpm.St="Ma",_xlpm.Tr="Tr"),_xlpm.LowBal+_xlpm.qty,
AND(_xlpm.St="St",_xlpm.Tr="In"),_xlpm.qty),""))</f>
        <v/>
      </c>
      <c r="J21" s="19" t="str" cm="1">
        <f t="array" ref="J21">_xlfn.LET(_xlpm.St,LEFT(E21,2),_xlpm.Tr,LEFT(G21,2),_xlpm.qty,H21,_xlpm.CurBal,INDEX(Table2[Main Store Running Totals],_xlfn.XMATCH(Table2[[#This Row],[LastLine]],F$4:F20,0,-1)),
IFERROR(
_xlfn.IFS(
AND(_xlpm.St="Ma",_xlpm.Tr="Tr"),_xlpm.CurBal-_xlpm.qty,
AND(_xlpm.St="Ma",_xlpm.Tr="In"),_xlpm.qty,
AND(_xlpm.St="Ma",_xlpm.Tr="Ad"),_xlpm.CurBal+_xlpm.qty),
""))</f>
        <v/>
      </c>
      <c r="K21" s="18" t="str">
        <f>IFERROR(IF(AND(Table2[[#This Row],[Store Type]]="Storekeeper",Table2[[#This Row],[Storekeeper Running Totals]]&lt;VLOOKUP(Table2[[#This Row],[Item Code]],Table1[],4,0)),TEXT(VLOOKUP(Table2[[#This Row],[Item Code]],Table1[],3,0),"0")&amp;" "&amp;VLOOKUP(Table2[[#This Row],[Item Code]],Table1[],5,0),""),"")</f>
        <v/>
      </c>
    </row>
    <row r="22" spans="2:20" ht="18" customHeight="1" x14ac:dyDescent="0.2">
      <c r="B22" s="20"/>
      <c r="C22" s="6"/>
      <c r="D22" s="6" t="str">
        <f>IFERROR(VLOOKUP(C22,Table1[[Code]:[Name]],2),"")</f>
        <v/>
      </c>
      <c r="E22" s="11"/>
      <c r="F22" s="3" t="str">
        <f>Table2[[#This Row],[Item Code]]&amp;LEFT(Table2[[#This Row],[Store Type]],2)</f>
        <v/>
      </c>
      <c r="G22" s="6"/>
      <c r="H22" s="22"/>
      <c r="I22" s="19" t="str" cm="1">
        <f t="array" ref="I22">_xlfn.LET(_xlpm.St,LEFT(E22,2),_xlpm.Tr,LEFT(G22,2),_xlpm.qty,H22,_xlpm.CurBal,INDEX(Table2[Storekeeper Running Totals],_xlfn.XMATCH(Table2[[#This Row],[LastLine]],$F$4:F21,0,-1)),_xlpm.LowBal,INDEX(Table2[Storekeeper Running Totals],_xlfn.XMATCH(_xlfn.CONCAT(Table2[[#This Row],[Item Code]],"St"),$F$4:F21,0,-1)),
IFERROR(_xlfn.IFS(
AND(_xlpm.St="St",_xlpm.Tr="Is"),_xlpm.CurBal-_xlpm.qty,
AND(_xlpm.St="Ma",_xlpm.Tr="Tr"),_xlpm.LowBal+_xlpm.qty,
AND(_xlpm.St="St",_xlpm.Tr="In"),_xlpm.qty),""))</f>
        <v/>
      </c>
      <c r="J22" s="19" t="str" cm="1">
        <f t="array" ref="J22">_xlfn.LET(_xlpm.St,LEFT(E22,2),_xlpm.Tr,LEFT(G22,2),_xlpm.qty,H22,_xlpm.CurBal,INDEX(Table2[Main Store Running Totals],_xlfn.XMATCH(Table2[[#This Row],[LastLine]],F$4:F21,0,-1)),
IFERROR(
_xlfn.IFS(
AND(_xlpm.St="Ma",_xlpm.Tr="Tr"),_xlpm.CurBal-_xlpm.qty,
AND(_xlpm.St="Ma",_xlpm.Tr="In"),_xlpm.qty,
AND(_xlpm.St="Ma",_xlpm.Tr="Ad"),_xlpm.CurBal+_xlpm.qty),
""))</f>
        <v/>
      </c>
      <c r="K22" s="18" t="str">
        <f>IFERROR(IF(AND(Table2[[#This Row],[Store Type]]="Storekeeper",Table2[[#This Row],[Storekeeper Running Totals]]&lt;VLOOKUP(Table2[[#This Row],[Item Code]],Table1[],4,0)),TEXT(VLOOKUP(Table2[[#This Row],[Item Code]],Table1[],3,0),"0")&amp;" "&amp;VLOOKUP(Table2[[#This Row],[Item Code]],Table1[],5,0),""),"")</f>
        <v/>
      </c>
    </row>
    <row r="23" spans="2:20" ht="110" customHeight="1" x14ac:dyDescent="0.2">
      <c r="B23" s="7"/>
      <c r="S23" s="25" t="s">
        <v>50</v>
      </c>
      <c r="T23" s="24" t="s">
        <v>48</v>
      </c>
    </row>
    <row r="24" spans="2:20" ht="18" customHeight="1" x14ac:dyDescent="0.2">
      <c r="T24" t="s">
        <v>45</v>
      </c>
    </row>
    <row r="25" spans="2:20" ht="18" customHeight="1" x14ac:dyDescent="0.2">
      <c r="T25" t="s">
        <v>46</v>
      </c>
    </row>
    <row r="26" spans="2:20" ht="18" customHeight="1" x14ac:dyDescent="0.2">
      <c r="T26" t="s">
        <v>47</v>
      </c>
    </row>
    <row r="27" spans="2:20" ht="18" customHeight="1" x14ac:dyDescent="0.2">
      <c r="T27" t="s">
        <v>49</v>
      </c>
    </row>
  </sheetData>
  <mergeCells count="1">
    <mergeCell ref="B2:K2"/>
  </mergeCells>
  <conditionalFormatting sqref="C17:C26 E27:F1048576">
    <cfRule type="cellIs" dxfId="3" priority="29" operator="equal">
      <formula>"GM Store"</formula>
    </cfRule>
    <cfRule type="cellIs" dxfId="2" priority="30" operator="equal">
      <formula>"Storekeeper"</formula>
    </cfRule>
  </conditionalFormatting>
  <conditionalFormatting sqref="E3:F3 F16">
    <cfRule type="cellIs" dxfId="1" priority="3" operator="equal">
      <formula>"GM Store"</formula>
    </cfRule>
    <cfRule type="cellIs" dxfId="0" priority="4" operator="equal">
      <formula>"Storekeeper"</formula>
    </cfRule>
  </conditionalFormatting>
  <dataValidations count="2">
    <dataValidation type="list" allowBlank="1" showInputMessage="1" showErrorMessage="1" sqref="E4:E22" xr:uid="{DE3A7096-5E97-45B3-8839-F5D0A2907023}">
      <formula1>"Storekeeper,Main Store"</formula1>
    </dataValidation>
    <dataValidation type="list" allowBlank="1" showInputMessage="1" showErrorMessage="1" sqref="G4:G22" xr:uid="{1D470835-40F9-D949-AE58-337FF40AB80E}">
      <formula1>"Initialization,Add,Issue,Transfer"</formula1>
    </dataValidation>
  </dataValidations>
  <pageMargins left="0.7" right="0.7" top="0.75" bottom="0.75" header="0.3" footer="0.3"/>
  <pageSetup orientation="portrait" r:id="rId1"/>
  <ignoredErrors>
    <ignoredError sqref="J4:J14 J16:J22" calculatedColumn="1"/>
  </ignoredErrors>
  <drawing r:id="rId2"/>
  <tableParts count="1">
    <tablePart r:id="rId3"/>
  </tableParts>
  <extLst>
    <ext xmlns:x14="http://schemas.microsoft.com/office/spreadsheetml/2009/9/main" uri="{CCE6A557-97BC-4b89-ADB6-D9C93CAAB3DF}">
      <x14:dataValidations xmlns:xm="http://schemas.microsoft.com/office/excel/2006/main" count="1">
        <x14:dataValidation type="list" allowBlank="1" showInputMessage="1" showErrorMessage="1" xr:uid="{8C1C8B41-3C43-1F46-B644-CA242C133759}">
          <x14:formula1>
            <xm:f>_xlfn.ANCHORARRAY(Tables!$I$3)</xm:f>
          </x14:formula1>
          <xm:sqref>C4:C22</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BCC409-CE37-B946-8491-47941E288F4C}">
  <dimension ref="A1:I9"/>
  <sheetViews>
    <sheetView workbookViewId="0">
      <selection activeCell="C8" sqref="C8"/>
    </sheetView>
  </sheetViews>
  <sheetFormatPr baseColWidth="10" defaultRowHeight="15" x14ac:dyDescent="0.2"/>
  <cols>
    <col min="3" max="3" width="7.6640625" customWidth="1"/>
    <col min="4" max="4" width="8.1640625" customWidth="1"/>
    <col min="5" max="5" width="6.1640625" customWidth="1"/>
  </cols>
  <sheetData>
    <row r="1" spans="1:9" x14ac:dyDescent="0.2">
      <c r="A1" t="s">
        <v>11</v>
      </c>
    </row>
    <row r="2" spans="1:9" x14ac:dyDescent="0.2">
      <c r="I2" t="s">
        <v>28</v>
      </c>
    </row>
    <row r="3" spans="1:9" x14ac:dyDescent="0.2">
      <c r="A3" t="s">
        <v>12</v>
      </c>
      <c r="B3" t="s">
        <v>13</v>
      </c>
      <c r="C3" t="s">
        <v>14</v>
      </c>
      <c r="D3" t="s">
        <v>32</v>
      </c>
      <c r="E3" t="s">
        <v>25</v>
      </c>
      <c r="I3" t="str" cm="1">
        <f t="array" ref="I3:I8">_xlfn._xlws.SORT(_xlfn.UNIQUE(Table1[Code]))</f>
        <v>C3069</v>
      </c>
    </row>
    <row r="4" spans="1:9" ht="16" x14ac:dyDescent="0.2">
      <c r="A4" s="8" t="s">
        <v>15</v>
      </c>
      <c r="B4" s="8" t="s">
        <v>16</v>
      </c>
      <c r="C4" s="9">
        <v>1000</v>
      </c>
      <c r="D4" s="9">
        <v>100</v>
      </c>
      <c r="E4" t="s">
        <v>26</v>
      </c>
      <c r="I4" t="str">
        <v>C3241</v>
      </c>
    </row>
    <row r="5" spans="1:9" ht="16" x14ac:dyDescent="0.2">
      <c r="A5" s="8" t="s">
        <v>23</v>
      </c>
      <c r="B5" s="8" t="s">
        <v>24</v>
      </c>
      <c r="C5" s="9">
        <v>1000</v>
      </c>
      <c r="D5" s="9">
        <v>100</v>
      </c>
      <c r="E5" t="s">
        <v>26</v>
      </c>
      <c r="I5" t="str">
        <v>C3264</v>
      </c>
    </row>
    <row r="6" spans="1:9" ht="16" x14ac:dyDescent="0.2">
      <c r="A6" s="8" t="s">
        <v>19</v>
      </c>
      <c r="B6" s="8" t="s">
        <v>20</v>
      </c>
      <c r="C6" s="9">
        <v>2500</v>
      </c>
      <c r="D6" s="9">
        <v>250</v>
      </c>
      <c r="E6" t="s">
        <v>27</v>
      </c>
      <c r="I6" t="str">
        <v>C3395</v>
      </c>
    </row>
    <row r="7" spans="1:9" ht="16" x14ac:dyDescent="0.2">
      <c r="A7" s="8" t="s">
        <v>21</v>
      </c>
      <c r="B7" s="8" t="s">
        <v>22</v>
      </c>
      <c r="C7" s="9">
        <v>1000</v>
      </c>
      <c r="D7" s="9">
        <v>100</v>
      </c>
      <c r="E7" t="s">
        <v>27</v>
      </c>
      <c r="I7" t="str">
        <v>C3434</v>
      </c>
    </row>
    <row r="8" spans="1:9" ht="16" x14ac:dyDescent="0.2">
      <c r="A8" s="8" t="s">
        <v>10</v>
      </c>
      <c r="B8" s="8" t="s">
        <v>9</v>
      </c>
      <c r="C8" s="9">
        <v>1000</v>
      </c>
      <c r="D8" s="9">
        <v>100</v>
      </c>
      <c r="E8" t="s">
        <v>26</v>
      </c>
      <c r="I8" t="str">
        <v>C3990</v>
      </c>
    </row>
    <row r="9" spans="1:9" ht="16" x14ac:dyDescent="0.2">
      <c r="A9" s="8" t="s">
        <v>17</v>
      </c>
      <c r="B9" s="8" t="s">
        <v>18</v>
      </c>
      <c r="C9" s="9">
        <v>5000</v>
      </c>
      <c r="D9" s="9">
        <v>500</v>
      </c>
      <c r="E9" t="s">
        <v>27</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Sheet1</vt:lpstr>
      <vt:lpstr>Inventory Tracker</vt:lpstr>
      <vt:lpstr>Tables</vt:lpstr>
      <vt:lpstr>Products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RedHill</dc:creator>
  <cp:lastModifiedBy>outlander</cp:lastModifiedBy>
  <dcterms:created xsi:type="dcterms:W3CDTF">2023-03-14T16:54:13Z</dcterms:created>
  <dcterms:modified xsi:type="dcterms:W3CDTF">2025-03-11T12:41:56Z</dcterms:modified>
</cp:coreProperties>
</file>