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商品表" sheetId="8" r:id="rId1"/>
    <sheet name="sn编码规则" sheetId="9" r:id="rId2"/>
  </sheets>
  <definedNames>
    <definedName name="_xlnm._FilterDatabase" localSheetId="0" hidden="1">商品表!$E$7:$H$106</definedName>
  </definedNames>
  <calcPr calcId="144525" concurrentCalc="0"/>
</workbook>
</file>

<file path=xl/sharedStrings.xml><?xml version="1.0" encoding="utf-8"?>
<sst xmlns="http://schemas.openxmlformats.org/spreadsheetml/2006/main" count="325">
  <si>
    <t>更新日期：2018/08/13</t>
  </si>
  <si>
    <t>spuid</t>
  </si>
  <si>
    <t>skuid</t>
  </si>
  <si>
    <t>sn</t>
  </si>
  <si>
    <t>品牌</t>
  </si>
  <si>
    <t>发货地</t>
  </si>
  <si>
    <t>供应商</t>
  </si>
  <si>
    <t>名称</t>
  </si>
  <si>
    <t>描述</t>
  </si>
  <si>
    <t>权重</t>
  </si>
  <si>
    <t>库存</t>
  </si>
  <si>
    <t>规格</t>
  </si>
  <si>
    <t>售价（每罐单价）</t>
  </si>
  <si>
    <t>利润-货品销售</t>
  </si>
  <si>
    <t>合伙人团队奖励</t>
  </si>
  <si>
    <t>损耗成本</t>
  </si>
  <si>
    <t>结余</t>
  </si>
  <si>
    <t>公司</t>
  </si>
  <si>
    <t>合伙人</t>
  </si>
  <si>
    <t>店长</t>
  </si>
  <si>
    <t>合伙人自己销售</t>
  </si>
  <si>
    <t>合伙人提成</t>
  </si>
  <si>
    <t>成本</t>
  </si>
  <si>
    <t>合伙人拿货价</t>
  </si>
  <si>
    <t>店长拿货价</t>
  </si>
  <si>
    <t>店长零售价</t>
  </si>
  <si>
    <t>毛利润</t>
  </si>
  <si>
    <t>利润率</t>
  </si>
  <si>
    <t>合伙人销售毛利润</t>
  </si>
  <si>
    <t>合伙人提成毛利润</t>
  </si>
  <si>
    <t>店长毛利润</t>
  </si>
  <si>
    <t>件均总成本</t>
  </si>
  <si>
    <t>件均奖励金额</t>
  </si>
  <si>
    <t>奖励费用率</t>
  </si>
  <si>
    <t>金额</t>
  </si>
  <si>
    <t>损耗率</t>
  </si>
  <si>
    <t>单个产品利润</t>
  </si>
  <si>
    <t>单个产品利润率</t>
  </si>
  <si>
    <t>10AU0108001</t>
  </si>
  <si>
    <t>A2</t>
  </si>
  <si>
    <t>澳洲</t>
  </si>
  <si>
    <t>AR</t>
  </si>
  <si>
    <t>A2白金-1段 0-6个月</t>
  </si>
  <si>
    <t>900g/罐</t>
  </si>
  <si>
    <t>10AU0108002</t>
  </si>
  <si>
    <t>A2白金-2段 6-12个月</t>
  </si>
  <si>
    <t>10AU0108003</t>
  </si>
  <si>
    <t>A2白金-3段 1岁+</t>
  </si>
  <si>
    <t>10AU0108004</t>
  </si>
  <si>
    <t>A2白金-4段 2岁+</t>
  </si>
  <si>
    <t>10AU0108005</t>
  </si>
  <si>
    <t>爱他美金装</t>
  </si>
  <si>
    <t>1段  0-6个月</t>
  </si>
  <si>
    <t>10AU0108006</t>
  </si>
  <si>
    <t>2段 6-12个月</t>
  </si>
  <si>
    <t>10AU0108007</t>
  </si>
  <si>
    <t>3段 1岁+</t>
  </si>
  <si>
    <t>10AU0108008</t>
  </si>
  <si>
    <t>4段 2岁+</t>
  </si>
  <si>
    <t>10AU0108009</t>
  </si>
  <si>
    <t>爱他美铂金</t>
  </si>
  <si>
    <t>10AU0108010</t>
  </si>
  <si>
    <t>10AU0108011</t>
  </si>
  <si>
    <t>10AU0108012</t>
  </si>
  <si>
    <t>10AU0108013</t>
  </si>
  <si>
    <t>贝拉米牛奶粉</t>
  </si>
  <si>
    <t>10AU0108014</t>
  </si>
  <si>
    <t>10AU0108015</t>
  </si>
  <si>
    <t>10AU0108016</t>
  </si>
  <si>
    <t>贝拉米辅食</t>
  </si>
  <si>
    <t>米粉米糊大米燕麦香草苹果4+5+6+</t>
  </si>
  <si>
    <t>125g/袋</t>
  </si>
  <si>
    <t>10AU0108017</t>
  </si>
  <si>
    <t>有机婴儿磨牙棒 6+</t>
  </si>
  <si>
    <t>100g/盒</t>
  </si>
  <si>
    <t>10AU0108018</t>
  </si>
  <si>
    <t>婴幼儿宝宝面7+8+12+</t>
  </si>
  <si>
    <t>10AU0108019</t>
  </si>
  <si>
    <t>惠氏S26金装</t>
  </si>
  <si>
    <t>10AU0108020</t>
  </si>
  <si>
    <t>10AU0108021</t>
  </si>
  <si>
    <t>10AU0108022</t>
  </si>
  <si>
    <t>10AU0108023</t>
  </si>
  <si>
    <t>karicare</t>
  </si>
  <si>
    <t>羊奶1段 0-6个月</t>
  </si>
  <si>
    <t>10AU0108024</t>
  </si>
  <si>
    <t>羊奶2段 6-12个月</t>
  </si>
  <si>
    <t>10AU0108025</t>
  </si>
  <si>
    <t>羊奶3段 1岁+</t>
  </si>
  <si>
    <t>10AU0108026</t>
  </si>
  <si>
    <t>Pediasure</t>
  </si>
  <si>
    <t>Pediasure 雅培 小安素 1-10岁（新包装）</t>
  </si>
  <si>
    <t>850g/罐</t>
  </si>
  <si>
    <t>10AU0108027</t>
  </si>
  <si>
    <t>爱他美</t>
  </si>
  <si>
    <t>爱他美适度水解 1-10岁</t>
  </si>
  <si>
    <t>10AU0108028</t>
  </si>
  <si>
    <t>爱他美全水解-1段 0-6个月</t>
  </si>
  <si>
    <t>10AU0108029</t>
  </si>
  <si>
    <t>爱他美全水解-2段 6-24个月</t>
  </si>
  <si>
    <t>10AU0108030</t>
  </si>
  <si>
    <t>Maxigenes</t>
  </si>
  <si>
    <t>美可卓 蓝胖子 脱脂奶粉</t>
  </si>
  <si>
    <t>1kg/罐</t>
  </si>
  <si>
    <t>10AU0108031</t>
  </si>
  <si>
    <t>美可卓 蓝胖子 全脂奶粉</t>
  </si>
  <si>
    <t>10AU0108032</t>
  </si>
  <si>
    <t>A2 成人全脂牛奶粉</t>
  </si>
  <si>
    <t>1kg/袋</t>
  </si>
  <si>
    <t>10AU0108033</t>
  </si>
  <si>
    <t>A2 孕妇奶粉</t>
  </si>
  <si>
    <t>10AU0108034</t>
  </si>
  <si>
    <t>Oz farm</t>
  </si>
  <si>
    <t>Oz farm 孕妇奶粉</t>
  </si>
  <si>
    <t>10AU0108035</t>
  </si>
  <si>
    <t>Oz farm 儿童奶粉</t>
  </si>
  <si>
    <t>11AU0108036</t>
  </si>
  <si>
    <t>美可卓 蓝莓奶片</t>
  </si>
  <si>
    <t>300g/罐</t>
  </si>
  <si>
    <t>11AU0108037</t>
  </si>
  <si>
    <t>Swisse</t>
  </si>
  <si>
    <t>Swisse 蔓越莓精华胶囊</t>
  </si>
  <si>
    <t>90粒/瓶</t>
  </si>
  <si>
    <t>11AU0108038</t>
  </si>
  <si>
    <t xml:space="preserve">Swisse 钙加维生素D片 </t>
  </si>
  <si>
    <t>150粒/瓶</t>
  </si>
  <si>
    <t>11AU0108039</t>
  </si>
  <si>
    <t>Swisse 护肝宝 LIVER DETOX 小瓶</t>
  </si>
  <si>
    <t>120粒/瓶</t>
  </si>
  <si>
    <t>11AU0108040</t>
  </si>
  <si>
    <t>Swisse 护肝宝 LIVER DETOX 大瓶</t>
  </si>
  <si>
    <t>200粒/瓶</t>
  </si>
  <si>
    <t>11AU0108041</t>
  </si>
  <si>
    <t>Swisse 葡萄籽 花青素精华提取物</t>
  </si>
  <si>
    <t>180粒/瓶</t>
  </si>
  <si>
    <t>11AU0108042</t>
  </si>
  <si>
    <t>Swisse 儿童复合维生素</t>
  </si>
  <si>
    <t>11AU0108043</t>
  </si>
  <si>
    <t>11AU0108044</t>
  </si>
  <si>
    <t>Swisse VC泡腾片</t>
  </si>
  <si>
    <t>1000mg/瓶</t>
  </si>
  <si>
    <t>11AU0108045</t>
  </si>
  <si>
    <t>Swisse 胶原蛋白液 血橙精华</t>
  </si>
  <si>
    <t>500ml/瓶</t>
  </si>
  <si>
    <t>11AU0108046</t>
  </si>
  <si>
    <t>Swisse 胶原蛋白片</t>
  </si>
  <si>
    <t>100片/瓶</t>
  </si>
  <si>
    <t>11AU0108047</t>
  </si>
  <si>
    <t>Blackmores</t>
  </si>
  <si>
    <t>Blackmores澳佳宝孕期叶酸DHA</t>
  </si>
  <si>
    <t>11AU0108048</t>
  </si>
  <si>
    <t>Blackmores 澳佳宝维骨力关节灵</t>
  </si>
  <si>
    <t>11AU0108049</t>
  </si>
  <si>
    <t>Blackmores澳佳宝维e面霜</t>
  </si>
  <si>
    <t>50g/瓶</t>
  </si>
  <si>
    <t>11AU0108050</t>
  </si>
  <si>
    <t>Blackmores深海鱼油软胶囊</t>
  </si>
  <si>
    <t>400粒/瓶</t>
  </si>
  <si>
    <t>11AU0108051</t>
  </si>
  <si>
    <t>Blackmores深海鱼油无腥</t>
  </si>
  <si>
    <t>11AU0108052</t>
  </si>
  <si>
    <t>bio island</t>
  </si>
  <si>
    <t>bio island赖氨酸咀嚼片</t>
  </si>
  <si>
    <t>60粒/瓶</t>
  </si>
  <si>
    <t>11AU0108053</t>
  </si>
  <si>
    <t xml:space="preserve">bio island婴幼儿纯乳钙 </t>
  </si>
  <si>
    <t>11AU0108054</t>
  </si>
  <si>
    <t>bio island婴幼儿锌片咀嚼片</t>
  </si>
  <si>
    <t>120片/瓶</t>
  </si>
  <si>
    <t>11AU0108055</t>
  </si>
  <si>
    <t>bio island红袋鼠精胶囊</t>
  </si>
  <si>
    <t>11AU0108056</t>
  </si>
  <si>
    <t>bio island婴幼儿鱼油DHA</t>
  </si>
  <si>
    <t>11AU0108057</t>
  </si>
  <si>
    <t>bio island婴幼儿海藻油DHA</t>
  </si>
  <si>
    <t>11AU0108058</t>
  </si>
  <si>
    <t>Healthy Care</t>
  </si>
  <si>
    <t>Healthy care HC蜂胶黑蜂胶</t>
  </si>
  <si>
    <t>11AU0108059</t>
  </si>
  <si>
    <t>Healthy Care卵磷脂HC鱼油</t>
  </si>
  <si>
    <t>100粒/瓶</t>
  </si>
  <si>
    <t>11AU0108060</t>
  </si>
  <si>
    <t>Healthy Care黄金hc羊胎素</t>
  </si>
  <si>
    <t>50ml/瓶</t>
  </si>
  <si>
    <t>11AU0108061</t>
  </si>
  <si>
    <t>Healthy Care葡萄籽胶囊</t>
  </si>
  <si>
    <t>300粒/瓶</t>
  </si>
  <si>
    <t>11AU0108062</t>
  </si>
  <si>
    <t>Life Space</t>
  </si>
  <si>
    <t>Life Space 婴儿益生菌粉 1-6个月</t>
  </si>
  <si>
    <t>60g/瓶</t>
  </si>
  <si>
    <t>11AU0108063</t>
  </si>
  <si>
    <t>Life Space婴儿益生菌粉6-36个月</t>
  </si>
  <si>
    <t>11AU0108064</t>
  </si>
  <si>
    <t>Life Space儿童益生菌粉 3-12岁</t>
  </si>
  <si>
    <t>11AU0108065</t>
  </si>
  <si>
    <t>Life space成人益生菌粉 12岁以上</t>
  </si>
  <si>
    <t>11AU0108066</t>
  </si>
  <si>
    <t>Ostelin</t>
  </si>
  <si>
    <t>Ostelin 儿童钙加维生素D 2-12岁（小恐龙钙）</t>
  </si>
  <si>
    <t>11AU0108067</t>
  </si>
  <si>
    <t>Ostelin 儿童维生素D滴剂 0-12岁</t>
  </si>
  <si>
    <t>20ml/瓶</t>
  </si>
  <si>
    <t>12AU0108068</t>
  </si>
  <si>
    <t>Aveeno</t>
  </si>
  <si>
    <t>艾诺维婴儿沐浴露洗发水二合一 无泪配方 0岁可用</t>
  </si>
  <si>
    <t xml:space="preserve"> 236ml/瓶</t>
  </si>
  <si>
    <t>12AU0108069</t>
  </si>
  <si>
    <t>Redseal</t>
  </si>
  <si>
    <t>无氟防蛀 儿童可吞咽牙膏 3-12岁换牙期</t>
  </si>
  <si>
    <t>75g/管</t>
  </si>
  <si>
    <t>12AU0108070</t>
  </si>
  <si>
    <t>b.box</t>
  </si>
  <si>
    <t>婴儿双耳学饮吸管杯 6个月以上</t>
  </si>
  <si>
    <t>240ml/瓶</t>
  </si>
  <si>
    <t>12AU0108071</t>
  </si>
  <si>
    <t>goatSoap</t>
  </si>
  <si>
    <t>羊奶皂</t>
  </si>
  <si>
    <t>100g/块</t>
  </si>
  <si>
    <t>12AU0108072</t>
  </si>
  <si>
    <t>AVENT</t>
  </si>
  <si>
    <t>安怡  安抚硅胶奶嘴婴儿 0-6个月</t>
  </si>
  <si>
    <t>1个</t>
  </si>
  <si>
    <t>12AU0108073</t>
  </si>
  <si>
    <t>Sudocrem</t>
  </si>
  <si>
    <t>屁屁乐 红屁股霜 0岁婴儿可用</t>
  </si>
  <si>
    <t>125g/罐</t>
  </si>
  <si>
    <t>12JP0118001</t>
  </si>
  <si>
    <t>贝亲</t>
  </si>
  <si>
    <t>日本</t>
  </si>
  <si>
    <t>MZ</t>
  </si>
  <si>
    <t>ppsu宽口奶瓶160ml-240ml</t>
  </si>
  <si>
    <t>160ml</t>
  </si>
  <si>
    <t>12JP0118002</t>
  </si>
  <si>
    <t>玻璃宽口奶瓶240ml</t>
  </si>
  <si>
    <t>240ml</t>
  </si>
  <si>
    <t>12JP0118003</t>
  </si>
  <si>
    <t>奶嘴SS0+/S1+/M3+/L6+/LL9+</t>
  </si>
  <si>
    <t>2只</t>
  </si>
  <si>
    <t>12JP0118004</t>
  </si>
  <si>
    <t>安抚奶嘴</t>
  </si>
  <si>
    <t>1只</t>
  </si>
  <si>
    <t>12JP0118005</t>
  </si>
  <si>
    <t>新生儿爽肤水0+</t>
  </si>
  <si>
    <t>120ml</t>
  </si>
  <si>
    <t>12JP0118006</t>
  </si>
  <si>
    <t>奶瓶清洗剂</t>
  </si>
  <si>
    <t>800ml</t>
  </si>
  <si>
    <t>12JP0118007</t>
  </si>
  <si>
    <t>宝宝秋冬乳液0+</t>
  </si>
  <si>
    <t>12JP0118008</t>
  </si>
  <si>
    <t>婴儿按摩油0+</t>
  </si>
  <si>
    <t>80ml</t>
  </si>
  <si>
    <t>12JP0118009</t>
  </si>
  <si>
    <t>婴儿牙膏18个月+</t>
  </si>
  <si>
    <t>50g</t>
  </si>
  <si>
    <t>12JP0118010</t>
  </si>
  <si>
    <t>弱酸泡沫洗护合一洗发水18个月+</t>
  </si>
  <si>
    <t>350ml</t>
  </si>
  <si>
    <t>12JP0118011</t>
  </si>
  <si>
    <t>婴儿安全指甲剪</t>
  </si>
  <si>
    <t>12JP0118012</t>
  </si>
  <si>
    <t>哺乳期防溢乳垫</t>
  </si>
  <si>
    <t>102片</t>
  </si>
  <si>
    <t>12JP0118013</t>
  </si>
  <si>
    <t>宝宝食物研磨器</t>
  </si>
  <si>
    <t>12JP0118014</t>
  </si>
  <si>
    <t>宝宝通鼻贴6个月+</t>
  </si>
  <si>
    <t>6枚</t>
  </si>
  <si>
    <t>12JP0118015</t>
  </si>
  <si>
    <t>宝宝芦荟保湿爽肤水0+</t>
  </si>
  <si>
    <t>200ml</t>
  </si>
  <si>
    <t>12JP0118016</t>
  </si>
  <si>
    <t>软头硅胶吃饭训练勺叉12个月+</t>
  </si>
  <si>
    <t>1套</t>
  </si>
  <si>
    <t>sn编码规则：</t>
  </si>
  <si>
    <t>以10AU0108001（A2白金-1段 0-6个月）为例</t>
  </si>
  <si>
    <t>10：代表产品类目</t>
  </si>
  <si>
    <t>AU：代表原产国</t>
  </si>
  <si>
    <t>010：代表产品供应商代码</t>
  </si>
  <si>
    <t>8001：代表商品编号</t>
  </si>
  <si>
    <t>产品类目对照表</t>
  </si>
  <si>
    <t>原产国（地）代码对照表</t>
  </si>
  <si>
    <t>供应商代码对照表</t>
  </si>
  <si>
    <t>婴儿主食</t>
  </si>
  <si>
    <t>中国</t>
  </si>
  <si>
    <t>CN</t>
  </si>
  <si>
    <t>010</t>
  </si>
  <si>
    <t>营养保健</t>
  </si>
  <si>
    <t>澳大利亚</t>
  </si>
  <si>
    <t>AU</t>
  </si>
  <si>
    <t>011</t>
  </si>
  <si>
    <t>婴儿洗护</t>
  </si>
  <si>
    <t>德国</t>
  </si>
  <si>
    <t>DE</t>
  </si>
  <si>
    <t>ALG</t>
  </si>
  <si>
    <t>012</t>
  </si>
  <si>
    <t>日用美容</t>
  </si>
  <si>
    <t>美国</t>
  </si>
  <si>
    <t>US</t>
  </si>
  <si>
    <t>CBM</t>
  </si>
  <si>
    <t>013</t>
  </si>
  <si>
    <t>电子仪器</t>
  </si>
  <si>
    <t>JP</t>
  </si>
  <si>
    <t>PP</t>
  </si>
  <si>
    <t>014</t>
  </si>
  <si>
    <t>其他</t>
  </si>
  <si>
    <t>英国</t>
  </si>
  <si>
    <t>UK</t>
  </si>
  <si>
    <t>YK</t>
  </si>
  <si>
    <t>015</t>
  </si>
  <si>
    <t>台湾</t>
  </si>
  <si>
    <t>TW</t>
  </si>
  <si>
    <t>香港</t>
  </si>
  <si>
    <t>HK</t>
  </si>
  <si>
    <t>新西兰</t>
  </si>
  <si>
    <t>NZ</t>
  </si>
  <si>
    <t>法国</t>
  </si>
  <si>
    <t>FR</t>
  </si>
  <si>
    <t>荷兰</t>
  </si>
  <si>
    <t>NL</t>
  </si>
  <si>
    <t>韩国</t>
  </si>
  <si>
    <t>KP</t>
  </si>
  <si>
    <t>新加坡</t>
  </si>
  <si>
    <t>SG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</si>
</sst>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%"/>
    <numFmt numFmtId="178" formatCode="0.0000%"/>
    <numFmt numFmtId="179" formatCode="0.00_ "/>
  </numFmts>
  <fonts count="27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11" borderId="6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64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6" applyNumberFormat="0" applyFill="0" applyAlignment="0" applyProtection="0">
      <alignment vertical="center"/>
    </xf>
    <xf numFmtId="0" fontId="21" fillId="0" borderId="6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6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9" borderId="63" applyNumberFormat="0" applyAlignment="0" applyProtection="0">
      <alignment vertical="center"/>
    </xf>
    <xf numFmtId="0" fontId="26" fillId="9" borderId="65" applyNumberFormat="0" applyAlignment="0" applyProtection="0">
      <alignment vertical="center"/>
    </xf>
    <xf numFmtId="0" fontId="25" fillId="22" borderId="68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0" borderId="67" applyNumberFormat="0" applyFill="0" applyAlignment="0" applyProtection="0">
      <alignment vertical="center"/>
    </xf>
    <xf numFmtId="0" fontId="9" fillId="0" borderId="6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</cellStyleXfs>
  <cellXfs count="253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" fontId="6" fillId="0" borderId="17" xfId="0" applyNumberFormat="1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" fontId="6" fillId="0" borderId="21" xfId="0" applyNumberFormat="1" applyFont="1" applyFill="1" applyBorder="1" applyAlignment="1">
      <alignment horizontal="center" vertical="center"/>
    </xf>
    <xf numFmtId="1" fontId="6" fillId="0" borderId="13" xfId="0" applyNumberFormat="1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" fontId="6" fillId="0" borderId="25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" fontId="6" fillId="0" borderId="32" xfId="0" applyNumberFormat="1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1" fontId="6" fillId="0" borderId="36" xfId="0" applyNumberFormat="1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1" fontId="7" fillId="0" borderId="10" xfId="0" applyNumberFormat="1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" fillId="0" borderId="50" xfId="0" applyFont="1" applyBorder="1" applyAlignment="1">
      <alignment horizontal="center" vertical="center"/>
    </xf>
    <xf numFmtId="1" fontId="7" fillId="0" borderId="18" xfId="0" applyNumberFormat="1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4" fillId="0" borderId="58" xfId="0" applyFont="1" applyFill="1" applyBorder="1" applyAlignment="1">
      <alignment horizontal="center"/>
    </xf>
    <xf numFmtId="0" fontId="2" fillId="0" borderId="59" xfId="0" applyFont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/>
    </xf>
    <xf numFmtId="0" fontId="7" fillId="0" borderId="36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2" fillId="0" borderId="53" xfId="0" applyFont="1" applyBorder="1" applyAlignment="1">
      <alignment horizontal="center" vertical="center"/>
    </xf>
    <xf numFmtId="1" fontId="7" fillId="0" borderId="22" xfId="0" applyNumberFormat="1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4" fillId="0" borderId="55" xfId="0" applyFont="1" applyFill="1" applyBorder="1" applyAlignment="1">
      <alignment horizontal="center"/>
    </xf>
    <xf numFmtId="0" fontId="2" fillId="0" borderId="56" xfId="0" applyFont="1" applyBorder="1" applyAlignment="1">
      <alignment horizontal="center" vertical="center"/>
    </xf>
    <xf numFmtId="1" fontId="7" fillId="0" borderId="29" xfId="0" applyNumberFormat="1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4" fillId="0" borderId="46" xfId="0" applyFont="1" applyFill="1" applyBorder="1" applyAlignment="1">
      <alignment horizontal="center"/>
    </xf>
    <xf numFmtId="0" fontId="2" fillId="0" borderId="47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177" fontId="2" fillId="0" borderId="12" xfId="0" applyNumberFormat="1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177" fontId="2" fillId="0" borderId="16" xfId="0" applyNumberFormat="1" applyFont="1" applyFill="1" applyBorder="1" applyAlignment="1">
      <alignment horizontal="center" vertical="center"/>
    </xf>
    <xf numFmtId="177" fontId="2" fillId="0" borderId="17" xfId="0" applyNumberFormat="1" applyFont="1" applyFill="1" applyBorder="1" applyAlignment="1">
      <alignment horizontal="center" vertical="center"/>
    </xf>
    <xf numFmtId="177" fontId="2" fillId="0" borderId="20" xfId="0" applyNumberFormat="1" applyFont="1" applyFill="1" applyBorder="1" applyAlignment="1">
      <alignment horizontal="center" vertical="center"/>
    </xf>
    <xf numFmtId="177" fontId="2" fillId="0" borderId="21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77" fontId="2" fillId="0" borderId="24" xfId="0" applyNumberFormat="1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77" fontId="2" fillId="0" borderId="25" xfId="0" applyNumberFormat="1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77" fontId="2" fillId="0" borderId="26" xfId="0" applyNumberFormat="1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177" fontId="2" fillId="0" borderId="27" xfId="0" applyNumberFormat="1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177" fontId="2" fillId="0" borderId="28" xfId="0" applyNumberFormat="1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77" fontId="2" fillId="0" borderId="31" xfId="0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77" fontId="2" fillId="0" borderId="32" xfId="0" applyNumberFormat="1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77" fontId="2" fillId="0" borderId="35" xfId="0" applyNumberFormat="1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77" fontId="2" fillId="0" borderId="36" xfId="0" applyNumberFormat="1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177" fontId="2" fillId="0" borderId="37" xfId="0" applyNumberFormat="1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177" fontId="2" fillId="0" borderId="38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6" borderId="45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1" fillId="6" borderId="54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176" fontId="2" fillId="0" borderId="10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178" fontId="2" fillId="0" borderId="26" xfId="0" applyNumberFormat="1" applyFont="1" applyFill="1" applyBorder="1" applyAlignment="1">
      <alignment horizontal="center" vertical="center"/>
    </xf>
    <xf numFmtId="179" fontId="2" fillId="0" borderId="10" xfId="0" applyNumberFormat="1" applyFont="1" applyFill="1" applyBorder="1" applyAlignment="1">
      <alignment horizontal="center" vertical="center"/>
    </xf>
    <xf numFmtId="179" fontId="2" fillId="0" borderId="45" xfId="0" applyNumberFormat="1" applyFont="1" applyBorder="1" applyAlignment="1">
      <alignment horizontal="center" vertical="center"/>
    </xf>
    <xf numFmtId="10" fontId="2" fillId="0" borderId="13" xfId="0" applyNumberFormat="1" applyFont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176" fontId="2" fillId="0" borderId="16" xfId="0" applyNumberFormat="1" applyFont="1" applyFill="1" applyBorder="1" applyAlignment="1">
      <alignment horizontal="center" vertical="center"/>
    </xf>
    <xf numFmtId="178" fontId="2" fillId="0" borderId="27" xfId="0" applyNumberFormat="1" applyFont="1" applyFill="1" applyBorder="1" applyAlignment="1">
      <alignment horizontal="center" vertical="center"/>
    </xf>
    <xf numFmtId="179" fontId="2" fillId="0" borderId="14" xfId="0" applyNumberFormat="1" applyFont="1" applyFill="1" applyBorder="1" applyAlignment="1">
      <alignment horizontal="center" vertical="center"/>
    </xf>
    <xf numFmtId="179" fontId="2" fillId="0" borderId="48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76" fontId="2" fillId="0" borderId="18" xfId="0" applyNumberFormat="1" applyFont="1" applyFill="1" applyBorder="1" applyAlignment="1">
      <alignment horizontal="center" vertical="center"/>
    </xf>
    <xf numFmtId="176" fontId="2" fillId="0" borderId="20" xfId="0" applyNumberFormat="1" applyFont="1" applyFill="1" applyBorder="1" applyAlignment="1">
      <alignment horizontal="center" vertical="center"/>
    </xf>
    <xf numFmtId="178" fontId="2" fillId="0" borderId="28" xfId="0" applyNumberFormat="1" applyFont="1" applyFill="1" applyBorder="1" applyAlignment="1">
      <alignment horizontal="center" vertical="center"/>
    </xf>
    <xf numFmtId="179" fontId="2" fillId="0" borderId="18" xfId="0" applyNumberFormat="1" applyFont="1" applyFill="1" applyBorder="1" applyAlignment="1">
      <alignment horizontal="center" vertical="center"/>
    </xf>
    <xf numFmtId="179" fontId="2" fillId="0" borderId="51" xfId="0" applyNumberFormat="1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176" fontId="2" fillId="0" borderId="22" xfId="0" applyNumberFormat="1" applyFont="1" applyFill="1" applyBorder="1" applyAlignment="1">
      <alignment horizontal="center" vertical="center"/>
    </xf>
    <xf numFmtId="176" fontId="2" fillId="0" borderId="24" xfId="0" applyNumberFormat="1" applyFont="1" applyFill="1" applyBorder="1" applyAlignment="1">
      <alignment horizontal="center" vertical="center"/>
    </xf>
    <xf numFmtId="178" fontId="2" fillId="0" borderId="38" xfId="0" applyNumberFormat="1" applyFont="1" applyFill="1" applyBorder="1" applyAlignment="1">
      <alignment horizontal="center" vertical="center"/>
    </xf>
    <xf numFmtId="179" fontId="2" fillId="0" borderId="22" xfId="0" applyNumberFormat="1" applyFont="1" applyFill="1" applyBorder="1" applyAlignment="1">
      <alignment horizontal="center" vertical="center"/>
    </xf>
    <xf numFmtId="179" fontId="2" fillId="0" borderId="54" xfId="0" applyNumberFormat="1" applyFont="1" applyBorder="1" applyAlignment="1">
      <alignment horizontal="center" vertical="center"/>
    </xf>
    <xf numFmtId="10" fontId="2" fillId="0" borderId="25" xfId="0" applyNumberFormat="1" applyFont="1" applyBorder="1" applyAlignment="1">
      <alignment horizontal="center" vertical="center"/>
    </xf>
    <xf numFmtId="176" fontId="2" fillId="0" borderId="13" xfId="0" applyNumberFormat="1" applyFont="1" applyFill="1" applyBorder="1" applyAlignment="1">
      <alignment horizontal="center" vertical="center"/>
    </xf>
    <xf numFmtId="178" fontId="2" fillId="0" borderId="11" xfId="0" applyNumberFormat="1" applyFont="1" applyFill="1" applyBorder="1" applyAlignment="1">
      <alignment horizontal="center" vertical="center"/>
    </xf>
    <xf numFmtId="176" fontId="2" fillId="0" borderId="17" xfId="0" applyNumberFormat="1" applyFont="1" applyFill="1" applyBorder="1" applyAlignment="1">
      <alignment horizontal="center" vertical="center"/>
    </xf>
    <xf numFmtId="178" fontId="2" fillId="0" borderId="15" xfId="0" applyNumberFormat="1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center" vertical="center"/>
    </xf>
    <xf numFmtId="178" fontId="2" fillId="0" borderId="19" xfId="0" applyNumberFormat="1" applyFont="1" applyFill="1" applyBorder="1" applyAlignment="1">
      <alignment horizontal="center" vertical="center"/>
    </xf>
    <xf numFmtId="176" fontId="2" fillId="0" borderId="29" xfId="0" applyNumberFormat="1" applyFont="1" applyFill="1" applyBorder="1" applyAlignment="1">
      <alignment horizontal="center" vertical="center"/>
    </xf>
    <xf numFmtId="176" fontId="2" fillId="0" borderId="31" xfId="0" applyNumberFormat="1" applyFont="1" applyFill="1" applyBorder="1" applyAlignment="1">
      <alignment horizontal="center" vertical="center"/>
    </xf>
    <xf numFmtId="178" fontId="2" fillId="0" borderId="39" xfId="0" applyNumberFormat="1" applyFont="1" applyFill="1" applyBorder="1" applyAlignment="1">
      <alignment horizontal="center" vertical="center"/>
    </xf>
    <xf numFmtId="179" fontId="2" fillId="0" borderId="29" xfId="0" applyNumberFormat="1" applyFont="1" applyFill="1" applyBorder="1" applyAlignment="1">
      <alignment horizontal="center" vertical="center"/>
    </xf>
    <xf numFmtId="179" fontId="2" fillId="0" borderId="57" xfId="0" applyNumberFormat="1" applyFont="1" applyBorder="1" applyAlignment="1">
      <alignment horizontal="center" vertical="center"/>
    </xf>
    <xf numFmtId="10" fontId="2" fillId="0" borderId="32" xfId="0" applyNumberFormat="1" applyFont="1" applyBorder="1" applyAlignment="1">
      <alignment horizontal="center" vertical="center"/>
    </xf>
    <xf numFmtId="176" fontId="2" fillId="0" borderId="33" xfId="0" applyNumberFormat="1" applyFont="1" applyFill="1" applyBorder="1" applyAlignment="1">
      <alignment horizontal="center" vertical="center"/>
    </xf>
    <xf numFmtId="176" fontId="2" fillId="0" borderId="35" xfId="0" applyNumberFormat="1" applyFont="1" applyFill="1" applyBorder="1" applyAlignment="1">
      <alignment horizontal="center" vertical="center"/>
    </xf>
    <xf numFmtId="178" fontId="2" fillId="0" borderId="37" xfId="0" applyNumberFormat="1" applyFont="1" applyFill="1" applyBorder="1" applyAlignment="1">
      <alignment horizontal="center" vertical="center"/>
    </xf>
    <xf numFmtId="179" fontId="2" fillId="0" borderId="33" xfId="0" applyNumberFormat="1" applyFont="1" applyFill="1" applyBorder="1" applyAlignment="1">
      <alignment horizontal="center" vertical="center"/>
    </xf>
    <xf numFmtId="179" fontId="2" fillId="0" borderId="60" xfId="0" applyNumberFormat="1" applyFont="1" applyBorder="1" applyAlignment="1">
      <alignment horizontal="center" vertical="center"/>
    </xf>
    <xf numFmtId="10" fontId="2" fillId="0" borderId="36" xfId="0" applyNumberFormat="1" applyFont="1" applyBorder="1" applyAlignment="1">
      <alignment horizontal="center" vertical="center"/>
    </xf>
    <xf numFmtId="176" fontId="2" fillId="0" borderId="57" xfId="0" applyNumberFormat="1" applyFont="1" applyFill="1" applyBorder="1" applyAlignment="1">
      <alignment horizontal="center" vertical="center"/>
    </xf>
    <xf numFmtId="176" fontId="2" fillId="0" borderId="45" xfId="0" applyNumberFormat="1" applyFont="1" applyFill="1" applyBorder="1" applyAlignment="1">
      <alignment horizontal="center" vertical="center"/>
    </xf>
    <xf numFmtId="176" fontId="2" fillId="0" borderId="48" xfId="0" applyNumberFormat="1" applyFont="1" applyFill="1" applyBorder="1" applyAlignment="1">
      <alignment horizontal="center" vertical="center"/>
    </xf>
    <xf numFmtId="176" fontId="2" fillId="0" borderId="51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AE96"/>
  <sheetViews>
    <sheetView showGridLines="0" tabSelected="1" workbookViewId="0">
      <pane xSplit="12" ySplit="7" topLeftCell="M8" activePane="bottomRight" state="frozen"/>
      <selection/>
      <selection pane="topRight"/>
      <selection pane="bottomLeft"/>
      <selection pane="bottomRight" activeCell="E2" sqref="E2:AE3"/>
    </sheetView>
  </sheetViews>
  <sheetFormatPr defaultColWidth="9" defaultRowHeight="16.5"/>
  <cols>
    <col min="1" max="1" width="2.375" style="3" customWidth="1"/>
    <col min="2" max="4" width="14.375" style="3" customWidth="1"/>
    <col min="5" max="5" width="13.25" style="3" customWidth="1"/>
    <col min="6" max="7" width="12.5" style="3" customWidth="1"/>
    <col min="8" max="8" width="46.625" style="3" customWidth="1"/>
    <col min="9" max="9" width="6.875" style="3" customWidth="1"/>
    <col min="10" max="10" width="6.375" style="3" customWidth="1"/>
    <col min="11" max="11" width="5.625" style="3" customWidth="1"/>
    <col min="12" max="12" width="11.125" style="3" customWidth="1"/>
    <col min="13" max="16" width="10.375" style="3" customWidth="1"/>
    <col min="17" max="17" width="9.875" style="3" customWidth="1"/>
    <col min="18" max="24" width="9" style="3" customWidth="1"/>
    <col min="25" max="26" width="9.125" style="3" customWidth="1"/>
    <col min="27" max="27" width="9.125" style="3" hidden="1" customWidth="1"/>
    <col min="28" max="31" width="9.75" style="3" customWidth="1"/>
    <col min="32" max="32" width="2.125" style="3" customWidth="1"/>
    <col min="33" max="16382" width="9" style="3"/>
  </cols>
  <sheetData>
    <row r="2" spans="5:31"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5:31"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t="18" spans="2:31">
      <c r="B4" s="6" t="s">
        <v>1</v>
      </c>
      <c r="C4" s="6" t="s">
        <v>2</v>
      </c>
      <c r="D4" s="6" t="s">
        <v>3</v>
      </c>
      <c r="E4" s="6" t="s">
        <v>4</v>
      </c>
      <c r="F4" s="7" t="s">
        <v>5</v>
      </c>
      <c r="G4" s="7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59" t="s">
        <v>11</v>
      </c>
      <c r="M4" s="60" t="s">
        <v>12</v>
      </c>
      <c r="N4" s="61"/>
      <c r="O4" s="61"/>
      <c r="P4" s="62"/>
      <c r="Q4" s="139" t="s">
        <v>13</v>
      </c>
      <c r="R4" s="140"/>
      <c r="S4" s="140"/>
      <c r="T4" s="140"/>
      <c r="U4" s="140"/>
      <c r="V4" s="140"/>
      <c r="W4" s="140"/>
      <c r="X4" s="141"/>
      <c r="Y4" s="176" t="s">
        <v>14</v>
      </c>
      <c r="Z4" s="177"/>
      <c r="AA4" s="178"/>
      <c r="AB4" s="179" t="s">
        <v>15</v>
      </c>
      <c r="AC4" s="180"/>
      <c r="AD4" s="181" t="s">
        <v>16</v>
      </c>
      <c r="AE4" s="182"/>
    </row>
    <row r="5" ht="18" spans="2:31">
      <c r="B5" s="9"/>
      <c r="C5" s="9"/>
      <c r="D5" s="9"/>
      <c r="E5" s="9"/>
      <c r="F5" s="10"/>
      <c r="G5" s="10"/>
      <c r="H5" s="11"/>
      <c r="I5" s="11"/>
      <c r="J5" s="11"/>
      <c r="K5" s="11"/>
      <c r="L5" s="63"/>
      <c r="M5" s="64"/>
      <c r="N5" s="65"/>
      <c r="O5" s="65"/>
      <c r="P5" s="66"/>
      <c r="Q5" s="142" t="s">
        <v>17</v>
      </c>
      <c r="R5" s="143"/>
      <c r="S5" s="143" t="s">
        <v>18</v>
      </c>
      <c r="T5" s="143"/>
      <c r="U5" s="143"/>
      <c r="V5" s="143"/>
      <c r="W5" s="143" t="s">
        <v>19</v>
      </c>
      <c r="X5" s="144"/>
      <c r="Y5" s="183"/>
      <c r="Z5" s="184"/>
      <c r="AA5" s="185"/>
      <c r="AB5" s="186"/>
      <c r="AC5" s="187"/>
      <c r="AD5" s="188"/>
      <c r="AE5" s="189"/>
    </row>
    <row r="6" ht="18" spans="2:31">
      <c r="B6" s="9"/>
      <c r="C6" s="9"/>
      <c r="D6" s="9"/>
      <c r="E6" s="9"/>
      <c r="F6" s="10"/>
      <c r="G6" s="10"/>
      <c r="H6" s="11"/>
      <c r="I6" s="11"/>
      <c r="J6" s="11"/>
      <c r="K6" s="11"/>
      <c r="L6" s="63"/>
      <c r="M6" s="64"/>
      <c r="N6" s="65"/>
      <c r="O6" s="65"/>
      <c r="P6" s="66"/>
      <c r="Q6" s="142"/>
      <c r="R6" s="143"/>
      <c r="S6" s="143" t="s">
        <v>20</v>
      </c>
      <c r="T6" s="143"/>
      <c r="U6" s="143" t="s">
        <v>21</v>
      </c>
      <c r="V6" s="143"/>
      <c r="W6" s="143"/>
      <c r="X6" s="144"/>
      <c r="Y6" s="183"/>
      <c r="Z6" s="184"/>
      <c r="AA6" s="185"/>
      <c r="AB6" s="186"/>
      <c r="AC6" s="187"/>
      <c r="AD6" s="188"/>
      <c r="AE6" s="189"/>
    </row>
    <row r="7" s="2" customFormat="1" ht="42.75" customHeight="1" spans="2:31">
      <c r="B7" s="12"/>
      <c r="C7" s="12"/>
      <c r="D7" s="12"/>
      <c r="E7" s="9"/>
      <c r="F7" s="10"/>
      <c r="G7" s="10"/>
      <c r="H7" s="11"/>
      <c r="I7" s="11"/>
      <c r="J7" s="11"/>
      <c r="K7" s="11"/>
      <c r="L7" s="67"/>
      <c r="M7" s="68" t="s">
        <v>22</v>
      </c>
      <c r="N7" s="69" t="s">
        <v>23</v>
      </c>
      <c r="O7" s="69" t="s">
        <v>24</v>
      </c>
      <c r="P7" s="70" t="s">
        <v>25</v>
      </c>
      <c r="Q7" s="145" t="s">
        <v>26</v>
      </c>
      <c r="R7" s="146" t="s">
        <v>27</v>
      </c>
      <c r="S7" s="146" t="s">
        <v>28</v>
      </c>
      <c r="T7" s="146" t="s">
        <v>27</v>
      </c>
      <c r="U7" s="146" t="s">
        <v>29</v>
      </c>
      <c r="V7" s="146" t="s">
        <v>27</v>
      </c>
      <c r="W7" s="146" t="s">
        <v>30</v>
      </c>
      <c r="X7" s="147" t="s">
        <v>27</v>
      </c>
      <c r="Y7" s="190" t="s">
        <v>31</v>
      </c>
      <c r="Z7" s="191" t="s">
        <v>32</v>
      </c>
      <c r="AA7" s="192" t="s">
        <v>33</v>
      </c>
      <c r="AB7" s="193" t="s">
        <v>34</v>
      </c>
      <c r="AC7" s="194" t="s">
        <v>35</v>
      </c>
      <c r="AD7" s="195" t="s">
        <v>36</v>
      </c>
      <c r="AE7" s="196" t="s">
        <v>37</v>
      </c>
    </row>
    <row r="8" ht="17.25" spans="2:31">
      <c r="B8" s="13"/>
      <c r="C8" s="13"/>
      <c r="D8" s="13" t="s">
        <v>38</v>
      </c>
      <c r="E8" s="14" t="s">
        <v>39</v>
      </c>
      <c r="F8" s="15" t="s">
        <v>40</v>
      </c>
      <c r="G8" s="16" t="s">
        <v>41</v>
      </c>
      <c r="H8" s="17" t="s">
        <v>42</v>
      </c>
      <c r="I8" s="71"/>
      <c r="J8" s="71"/>
      <c r="K8" s="71"/>
      <c r="L8" s="72" t="s">
        <v>43</v>
      </c>
      <c r="M8" s="73">
        <v>204</v>
      </c>
      <c r="N8" s="74">
        <f t="shared" ref="N8:N27" si="0">ROUND(M8*1.1,0)</f>
        <v>224</v>
      </c>
      <c r="O8" s="75">
        <f t="shared" ref="O8:O42" si="1">ROUND(N8*1.04,0)</f>
        <v>233</v>
      </c>
      <c r="P8" s="76">
        <f t="shared" ref="P8:P42" si="2">ROUND(O8*1.17,0)</f>
        <v>273</v>
      </c>
      <c r="Q8" s="50">
        <f t="shared" ref="Q8:Q42" si="3">N8-M8</f>
        <v>20</v>
      </c>
      <c r="R8" s="148">
        <f t="shared" ref="R8:R42" si="4">Q8/N8</f>
        <v>0.0892857142857143</v>
      </c>
      <c r="S8" s="57">
        <f t="shared" ref="S8:S42" si="5">P8-N8</f>
        <v>49</v>
      </c>
      <c r="T8" s="148">
        <f t="shared" ref="T8:T42" si="6">S8/P8</f>
        <v>0.179487179487179</v>
      </c>
      <c r="U8" s="57">
        <f t="shared" ref="U8:U42" si="7">O8-N8</f>
        <v>9</v>
      </c>
      <c r="V8" s="148">
        <f t="shared" ref="V8:V42" si="8">U8/O8</f>
        <v>0.0386266094420601</v>
      </c>
      <c r="W8" s="57">
        <f t="shared" ref="W8:W42" si="9">P8-O8</f>
        <v>40</v>
      </c>
      <c r="X8" s="149">
        <f t="shared" ref="X8:X42" si="10">W8/P8</f>
        <v>0.146520146520147</v>
      </c>
      <c r="Y8" s="197">
        <f t="shared" ref="Y8:Y42" si="11">M8*3</f>
        <v>612</v>
      </c>
      <c r="Z8" s="198">
        <v>10</v>
      </c>
      <c r="AA8" s="199">
        <f t="shared" ref="AA8:AA42" si="12">Z8/Y8</f>
        <v>0.0163398692810458</v>
      </c>
      <c r="AB8" s="200">
        <f t="shared" ref="AB8:AB42" si="13">AC8*M8</f>
        <v>14.892</v>
      </c>
      <c r="AC8" s="149">
        <v>0.073</v>
      </c>
      <c r="AD8" s="201">
        <f t="shared" ref="AD8:AD42" si="14">(Q8*3-Z8)/3-AB8</f>
        <v>1.77466666666667</v>
      </c>
      <c r="AE8" s="202">
        <f t="shared" ref="AE8:AE42" si="15">AD8/N8</f>
        <v>0.00792261904761906</v>
      </c>
    </row>
    <row r="9" ht="17.25" spans="2:31">
      <c r="B9" s="13"/>
      <c r="C9" s="13"/>
      <c r="D9" s="13" t="s">
        <v>44</v>
      </c>
      <c r="E9" s="18" t="s">
        <v>39</v>
      </c>
      <c r="F9" s="19" t="s">
        <v>40</v>
      </c>
      <c r="G9" s="20" t="s">
        <v>41</v>
      </c>
      <c r="H9" s="21" t="s">
        <v>45</v>
      </c>
      <c r="I9" s="77"/>
      <c r="J9" s="77"/>
      <c r="K9" s="77"/>
      <c r="L9" s="78" t="s">
        <v>43</v>
      </c>
      <c r="M9" s="79">
        <v>204</v>
      </c>
      <c r="N9" s="80">
        <f t="shared" si="0"/>
        <v>224</v>
      </c>
      <c r="O9" s="81">
        <f t="shared" si="1"/>
        <v>233</v>
      </c>
      <c r="P9" s="82">
        <f t="shared" si="2"/>
        <v>273</v>
      </c>
      <c r="Q9" s="52">
        <f t="shared" si="3"/>
        <v>20</v>
      </c>
      <c r="R9" s="150">
        <f t="shared" si="4"/>
        <v>0.0892857142857143</v>
      </c>
      <c r="S9" s="58">
        <f t="shared" si="5"/>
        <v>49</v>
      </c>
      <c r="T9" s="150">
        <f t="shared" si="6"/>
        <v>0.179487179487179</v>
      </c>
      <c r="U9" s="58">
        <f t="shared" si="7"/>
        <v>9</v>
      </c>
      <c r="V9" s="150">
        <f t="shared" si="8"/>
        <v>0.0386266094420601</v>
      </c>
      <c r="W9" s="58">
        <f t="shared" si="9"/>
        <v>40</v>
      </c>
      <c r="X9" s="151">
        <f t="shared" si="10"/>
        <v>0.146520146520147</v>
      </c>
      <c r="Y9" s="203">
        <f t="shared" si="11"/>
        <v>612</v>
      </c>
      <c r="Z9" s="204">
        <v>10</v>
      </c>
      <c r="AA9" s="205">
        <f t="shared" si="12"/>
        <v>0.0163398692810458</v>
      </c>
      <c r="AB9" s="206">
        <f t="shared" si="13"/>
        <v>14.892</v>
      </c>
      <c r="AC9" s="151">
        <v>0.073</v>
      </c>
      <c r="AD9" s="207">
        <f t="shared" si="14"/>
        <v>1.77466666666667</v>
      </c>
      <c r="AE9" s="208">
        <f t="shared" si="15"/>
        <v>0.00792261904761906</v>
      </c>
    </row>
    <row r="10" ht="17.25" spans="2:31">
      <c r="B10" s="13"/>
      <c r="C10" s="13"/>
      <c r="D10" s="13" t="s">
        <v>46</v>
      </c>
      <c r="E10" s="18" t="s">
        <v>39</v>
      </c>
      <c r="F10" s="19" t="s">
        <v>40</v>
      </c>
      <c r="G10" s="20" t="s">
        <v>41</v>
      </c>
      <c r="H10" s="21" t="s">
        <v>47</v>
      </c>
      <c r="I10" s="77"/>
      <c r="J10" s="77"/>
      <c r="K10" s="77"/>
      <c r="L10" s="78" t="s">
        <v>43</v>
      </c>
      <c r="M10" s="79">
        <v>181</v>
      </c>
      <c r="N10" s="80">
        <f t="shared" si="0"/>
        <v>199</v>
      </c>
      <c r="O10" s="81">
        <f t="shared" si="1"/>
        <v>207</v>
      </c>
      <c r="P10" s="82">
        <f t="shared" si="2"/>
        <v>242</v>
      </c>
      <c r="Q10" s="52">
        <f t="shared" si="3"/>
        <v>18</v>
      </c>
      <c r="R10" s="150">
        <f t="shared" si="4"/>
        <v>0.0904522613065327</v>
      </c>
      <c r="S10" s="58">
        <f t="shared" si="5"/>
        <v>43</v>
      </c>
      <c r="T10" s="150">
        <f t="shared" si="6"/>
        <v>0.177685950413223</v>
      </c>
      <c r="U10" s="58">
        <f t="shared" si="7"/>
        <v>8</v>
      </c>
      <c r="V10" s="150">
        <f t="shared" si="8"/>
        <v>0.0386473429951691</v>
      </c>
      <c r="W10" s="58">
        <f t="shared" si="9"/>
        <v>35</v>
      </c>
      <c r="X10" s="151">
        <f t="shared" si="10"/>
        <v>0.144628099173554</v>
      </c>
      <c r="Y10" s="203">
        <f t="shared" si="11"/>
        <v>543</v>
      </c>
      <c r="Z10" s="204">
        <v>10</v>
      </c>
      <c r="AA10" s="205">
        <f t="shared" si="12"/>
        <v>0.0184162062615101</v>
      </c>
      <c r="AB10" s="206">
        <f t="shared" si="13"/>
        <v>13.213</v>
      </c>
      <c r="AC10" s="151">
        <v>0.073</v>
      </c>
      <c r="AD10" s="207">
        <f t="shared" si="14"/>
        <v>1.45366666666667</v>
      </c>
      <c r="AE10" s="208">
        <f t="shared" si="15"/>
        <v>0.00730485762144054</v>
      </c>
    </row>
    <row r="11" ht="17.25" spans="2:31">
      <c r="B11" s="13"/>
      <c r="C11" s="13"/>
      <c r="D11" s="13" t="s">
        <v>48</v>
      </c>
      <c r="E11" s="22" t="s">
        <v>39</v>
      </c>
      <c r="F11" s="23" t="s">
        <v>40</v>
      </c>
      <c r="G11" s="24" t="s">
        <v>41</v>
      </c>
      <c r="H11" s="25" t="s">
        <v>49</v>
      </c>
      <c r="I11" s="83"/>
      <c r="J11" s="83"/>
      <c r="K11" s="83"/>
      <c r="L11" s="84" t="s">
        <v>43</v>
      </c>
      <c r="M11" s="85">
        <v>165</v>
      </c>
      <c r="N11" s="86">
        <f t="shared" si="0"/>
        <v>182</v>
      </c>
      <c r="O11" s="87">
        <f t="shared" si="1"/>
        <v>189</v>
      </c>
      <c r="P11" s="88">
        <f t="shared" si="2"/>
        <v>221</v>
      </c>
      <c r="Q11" s="55">
        <f t="shared" si="3"/>
        <v>17</v>
      </c>
      <c r="R11" s="152">
        <f t="shared" si="4"/>
        <v>0.0934065934065934</v>
      </c>
      <c r="S11" s="56">
        <f t="shared" si="5"/>
        <v>39</v>
      </c>
      <c r="T11" s="152">
        <f t="shared" si="6"/>
        <v>0.176470588235294</v>
      </c>
      <c r="U11" s="56">
        <f t="shared" si="7"/>
        <v>7</v>
      </c>
      <c r="V11" s="152">
        <f t="shared" si="8"/>
        <v>0.037037037037037</v>
      </c>
      <c r="W11" s="56">
        <f t="shared" si="9"/>
        <v>32</v>
      </c>
      <c r="X11" s="153">
        <f t="shared" si="10"/>
        <v>0.144796380090498</v>
      </c>
      <c r="Y11" s="209">
        <f t="shared" si="11"/>
        <v>495</v>
      </c>
      <c r="Z11" s="210">
        <v>10</v>
      </c>
      <c r="AA11" s="211">
        <f t="shared" si="12"/>
        <v>0.0202020202020202</v>
      </c>
      <c r="AB11" s="212">
        <f t="shared" si="13"/>
        <v>12.045</v>
      </c>
      <c r="AC11" s="153">
        <v>0.073</v>
      </c>
      <c r="AD11" s="213">
        <f t="shared" si="14"/>
        <v>1.62166666666667</v>
      </c>
      <c r="AE11" s="214">
        <f t="shared" si="15"/>
        <v>0.00891025641025641</v>
      </c>
    </row>
    <row r="12" ht="17.25" spans="2:31">
      <c r="B12" s="13"/>
      <c r="C12" s="13"/>
      <c r="D12" s="13" t="s">
        <v>50</v>
      </c>
      <c r="E12" s="14" t="s">
        <v>51</v>
      </c>
      <c r="F12" s="15" t="s">
        <v>40</v>
      </c>
      <c r="G12" s="16" t="s">
        <v>41</v>
      </c>
      <c r="H12" s="17" t="s">
        <v>52</v>
      </c>
      <c r="I12" s="71"/>
      <c r="J12" s="71"/>
      <c r="K12" s="71"/>
      <c r="L12" s="72" t="s">
        <v>43</v>
      </c>
      <c r="M12" s="73">
        <v>146</v>
      </c>
      <c r="N12" s="74">
        <f t="shared" si="0"/>
        <v>161</v>
      </c>
      <c r="O12" s="75">
        <f t="shared" si="1"/>
        <v>167</v>
      </c>
      <c r="P12" s="89">
        <f t="shared" si="2"/>
        <v>195</v>
      </c>
      <c r="Q12" s="50">
        <f t="shared" si="3"/>
        <v>15</v>
      </c>
      <c r="R12" s="148">
        <f t="shared" si="4"/>
        <v>0.093167701863354</v>
      </c>
      <c r="S12" s="57">
        <f t="shared" si="5"/>
        <v>34</v>
      </c>
      <c r="T12" s="148">
        <f t="shared" si="6"/>
        <v>0.174358974358974</v>
      </c>
      <c r="U12" s="57">
        <f t="shared" si="7"/>
        <v>6</v>
      </c>
      <c r="V12" s="148">
        <f t="shared" si="8"/>
        <v>0.0359281437125748</v>
      </c>
      <c r="W12" s="57">
        <f t="shared" si="9"/>
        <v>28</v>
      </c>
      <c r="X12" s="149">
        <f t="shared" si="10"/>
        <v>0.143589743589744</v>
      </c>
      <c r="Y12" s="197">
        <f t="shared" si="11"/>
        <v>438</v>
      </c>
      <c r="Z12" s="198">
        <v>10</v>
      </c>
      <c r="AA12" s="199">
        <f t="shared" si="12"/>
        <v>0.0228310502283105</v>
      </c>
      <c r="AB12" s="200">
        <f t="shared" si="13"/>
        <v>10.658</v>
      </c>
      <c r="AC12" s="149">
        <v>0.073</v>
      </c>
      <c r="AD12" s="201">
        <f t="shared" si="14"/>
        <v>1.00866666666667</v>
      </c>
      <c r="AE12" s="202">
        <f t="shared" si="15"/>
        <v>0.00626501035196687</v>
      </c>
    </row>
    <row r="13" ht="17.25" spans="2:31">
      <c r="B13" s="13"/>
      <c r="C13" s="13"/>
      <c r="D13" s="13" t="s">
        <v>53</v>
      </c>
      <c r="E13" s="18" t="s">
        <v>51</v>
      </c>
      <c r="F13" s="19" t="s">
        <v>40</v>
      </c>
      <c r="G13" s="20" t="s">
        <v>41</v>
      </c>
      <c r="H13" s="21" t="s">
        <v>54</v>
      </c>
      <c r="I13" s="77"/>
      <c r="J13" s="77"/>
      <c r="K13" s="77"/>
      <c r="L13" s="78" t="s">
        <v>43</v>
      </c>
      <c r="M13" s="79">
        <v>152</v>
      </c>
      <c r="N13" s="80">
        <f t="shared" si="0"/>
        <v>167</v>
      </c>
      <c r="O13" s="81">
        <f t="shared" si="1"/>
        <v>174</v>
      </c>
      <c r="P13" s="82">
        <f t="shared" si="2"/>
        <v>204</v>
      </c>
      <c r="Q13" s="52">
        <f t="shared" si="3"/>
        <v>15</v>
      </c>
      <c r="R13" s="150">
        <f t="shared" si="4"/>
        <v>0.0898203592814371</v>
      </c>
      <c r="S13" s="58">
        <f t="shared" si="5"/>
        <v>37</v>
      </c>
      <c r="T13" s="150">
        <f t="shared" si="6"/>
        <v>0.181372549019608</v>
      </c>
      <c r="U13" s="58">
        <f t="shared" si="7"/>
        <v>7</v>
      </c>
      <c r="V13" s="150">
        <f t="shared" si="8"/>
        <v>0.0402298850574713</v>
      </c>
      <c r="W13" s="58">
        <f t="shared" si="9"/>
        <v>30</v>
      </c>
      <c r="X13" s="151">
        <f t="shared" si="10"/>
        <v>0.147058823529412</v>
      </c>
      <c r="Y13" s="203">
        <f t="shared" si="11"/>
        <v>456</v>
      </c>
      <c r="Z13" s="204">
        <v>10</v>
      </c>
      <c r="AA13" s="205">
        <f t="shared" si="12"/>
        <v>0.0219298245614035</v>
      </c>
      <c r="AB13" s="206">
        <f t="shared" si="13"/>
        <v>11.096</v>
      </c>
      <c r="AC13" s="151">
        <v>0.073</v>
      </c>
      <c r="AD13" s="207">
        <f t="shared" si="14"/>
        <v>0.570666666666666</v>
      </c>
      <c r="AE13" s="208">
        <f t="shared" si="15"/>
        <v>0.00341716566866267</v>
      </c>
    </row>
    <row r="14" ht="17.25" spans="2:31">
      <c r="B14" s="13"/>
      <c r="C14" s="13"/>
      <c r="D14" s="13" t="s">
        <v>55</v>
      </c>
      <c r="E14" s="18" t="s">
        <v>51</v>
      </c>
      <c r="F14" s="19" t="s">
        <v>40</v>
      </c>
      <c r="G14" s="20" t="s">
        <v>41</v>
      </c>
      <c r="H14" s="21" t="s">
        <v>56</v>
      </c>
      <c r="I14" s="77"/>
      <c r="J14" s="77"/>
      <c r="K14" s="77"/>
      <c r="L14" s="78" t="s">
        <v>43</v>
      </c>
      <c r="M14" s="79">
        <v>125</v>
      </c>
      <c r="N14" s="80">
        <f t="shared" si="0"/>
        <v>138</v>
      </c>
      <c r="O14" s="81">
        <f t="shared" si="1"/>
        <v>144</v>
      </c>
      <c r="P14" s="82">
        <f t="shared" si="2"/>
        <v>168</v>
      </c>
      <c r="Q14" s="52">
        <f t="shared" si="3"/>
        <v>13</v>
      </c>
      <c r="R14" s="150">
        <f t="shared" si="4"/>
        <v>0.0942028985507246</v>
      </c>
      <c r="S14" s="58">
        <f t="shared" si="5"/>
        <v>30</v>
      </c>
      <c r="T14" s="150">
        <f t="shared" si="6"/>
        <v>0.178571428571429</v>
      </c>
      <c r="U14" s="58">
        <f t="shared" si="7"/>
        <v>6</v>
      </c>
      <c r="V14" s="150">
        <f t="shared" si="8"/>
        <v>0.0416666666666667</v>
      </c>
      <c r="W14" s="58">
        <f t="shared" si="9"/>
        <v>24</v>
      </c>
      <c r="X14" s="151">
        <f t="shared" si="10"/>
        <v>0.142857142857143</v>
      </c>
      <c r="Y14" s="203">
        <f t="shared" si="11"/>
        <v>375</v>
      </c>
      <c r="Z14" s="204">
        <v>10</v>
      </c>
      <c r="AA14" s="205">
        <f t="shared" si="12"/>
        <v>0.0266666666666667</v>
      </c>
      <c r="AB14" s="206">
        <f t="shared" si="13"/>
        <v>9.125</v>
      </c>
      <c r="AC14" s="151">
        <v>0.073</v>
      </c>
      <c r="AD14" s="207">
        <f t="shared" si="14"/>
        <v>0.541666666666666</v>
      </c>
      <c r="AE14" s="208">
        <f t="shared" si="15"/>
        <v>0.00392512077294686</v>
      </c>
    </row>
    <row r="15" ht="17.25" spans="2:31">
      <c r="B15" s="13"/>
      <c r="C15" s="13"/>
      <c r="D15" s="13" t="s">
        <v>57</v>
      </c>
      <c r="E15" s="22" t="s">
        <v>51</v>
      </c>
      <c r="F15" s="23" t="s">
        <v>40</v>
      </c>
      <c r="G15" s="24" t="s">
        <v>41</v>
      </c>
      <c r="H15" s="25" t="s">
        <v>58</v>
      </c>
      <c r="I15" s="83"/>
      <c r="J15" s="83"/>
      <c r="K15" s="83"/>
      <c r="L15" s="84" t="s">
        <v>43</v>
      </c>
      <c r="M15" s="85">
        <v>125</v>
      </c>
      <c r="N15" s="86">
        <f t="shared" si="0"/>
        <v>138</v>
      </c>
      <c r="O15" s="87">
        <f t="shared" si="1"/>
        <v>144</v>
      </c>
      <c r="P15" s="88">
        <f t="shared" si="2"/>
        <v>168</v>
      </c>
      <c r="Q15" s="55">
        <f t="shared" si="3"/>
        <v>13</v>
      </c>
      <c r="R15" s="152">
        <f t="shared" si="4"/>
        <v>0.0942028985507246</v>
      </c>
      <c r="S15" s="56">
        <f t="shared" si="5"/>
        <v>30</v>
      </c>
      <c r="T15" s="152">
        <f t="shared" si="6"/>
        <v>0.178571428571429</v>
      </c>
      <c r="U15" s="56">
        <f t="shared" si="7"/>
        <v>6</v>
      </c>
      <c r="V15" s="152">
        <f t="shared" si="8"/>
        <v>0.0416666666666667</v>
      </c>
      <c r="W15" s="56">
        <f t="shared" si="9"/>
        <v>24</v>
      </c>
      <c r="X15" s="153">
        <f t="shared" si="10"/>
        <v>0.142857142857143</v>
      </c>
      <c r="Y15" s="209">
        <f t="shared" si="11"/>
        <v>375</v>
      </c>
      <c r="Z15" s="210">
        <v>10</v>
      </c>
      <c r="AA15" s="211">
        <f t="shared" si="12"/>
        <v>0.0266666666666667</v>
      </c>
      <c r="AB15" s="212">
        <f t="shared" si="13"/>
        <v>9.125</v>
      </c>
      <c r="AC15" s="153">
        <v>0.073</v>
      </c>
      <c r="AD15" s="213">
        <f t="shared" si="14"/>
        <v>0.541666666666666</v>
      </c>
      <c r="AE15" s="214">
        <f t="shared" si="15"/>
        <v>0.00392512077294686</v>
      </c>
    </row>
    <row r="16" ht="18" spans="2:31">
      <c r="B16" s="13"/>
      <c r="C16" s="13"/>
      <c r="D16" s="13" t="s">
        <v>59</v>
      </c>
      <c r="E16" s="14" t="s">
        <v>60</v>
      </c>
      <c r="F16" s="15" t="s">
        <v>40</v>
      </c>
      <c r="G16" s="16" t="s">
        <v>41</v>
      </c>
      <c r="H16" s="26" t="s">
        <v>52</v>
      </c>
      <c r="I16" s="90"/>
      <c r="J16" s="90"/>
      <c r="K16" s="90"/>
      <c r="L16" s="91" t="s">
        <v>43</v>
      </c>
      <c r="M16" s="92">
        <v>199</v>
      </c>
      <c r="N16" s="74">
        <f t="shared" si="0"/>
        <v>219</v>
      </c>
      <c r="O16" s="75">
        <f t="shared" si="1"/>
        <v>228</v>
      </c>
      <c r="P16" s="89">
        <f t="shared" si="2"/>
        <v>267</v>
      </c>
      <c r="Q16" s="50">
        <f t="shared" si="3"/>
        <v>20</v>
      </c>
      <c r="R16" s="148">
        <f t="shared" si="4"/>
        <v>0.091324200913242</v>
      </c>
      <c r="S16" s="57">
        <f t="shared" si="5"/>
        <v>48</v>
      </c>
      <c r="T16" s="148">
        <f t="shared" si="6"/>
        <v>0.179775280898876</v>
      </c>
      <c r="U16" s="57">
        <f t="shared" si="7"/>
        <v>9</v>
      </c>
      <c r="V16" s="148">
        <f t="shared" si="8"/>
        <v>0.0394736842105263</v>
      </c>
      <c r="W16" s="57">
        <f t="shared" si="9"/>
        <v>39</v>
      </c>
      <c r="X16" s="149">
        <f t="shared" si="10"/>
        <v>0.146067415730337</v>
      </c>
      <c r="Y16" s="197">
        <f t="shared" si="11"/>
        <v>597</v>
      </c>
      <c r="Z16" s="198">
        <v>10</v>
      </c>
      <c r="AA16" s="199">
        <f t="shared" si="12"/>
        <v>0.016750418760469</v>
      </c>
      <c r="AB16" s="200">
        <f t="shared" si="13"/>
        <v>14.527</v>
      </c>
      <c r="AC16" s="149">
        <v>0.073</v>
      </c>
      <c r="AD16" s="201">
        <f t="shared" si="14"/>
        <v>2.13966666666667</v>
      </c>
      <c r="AE16" s="202">
        <f t="shared" si="15"/>
        <v>0.00977016742770168</v>
      </c>
    </row>
    <row r="17" ht="17.25" spans="2:31">
      <c r="B17" s="13"/>
      <c r="C17" s="13"/>
      <c r="D17" s="13" t="s">
        <v>61</v>
      </c>
      <c r="E17" s="18" t="s">
        <v>60</v>
      </c>
      <c r="F17" s="19" t="s">
        <v>40</v>
      </c>
      <c r="G17" s="20" t="s">
        <v>41</v>
      </c>
      <c r="H17" s="21" t="s">
        <v>54</v>
      </c>
      <c r="I17" s="77"/>
      <c r="J17" s="77"/>
      <c r="K17" s="77"/>
      <c r="L17" s="78" t="s">
        <v>43</v>
      </c>
      <c r="M17" s="79">
        <v>199</v>
      </c>
      <c r="N17" s="80">
        <f t="shared" si="0"/>
        <v>219</v>
      </c>
      <c r="O17" s="81">
        <f t="shared" si="1"/>
        <v>228</v>
      </c>
      <c r="P17" s="82">
        <f t="shared" si="2"/>
        <v>267</v>
      </c>
      <c r="Q17" s="52">
        <f t="shared" si="3"/>
        <v>20</v>
      </c>
      <c r="R17" s="150">
        <f t="shared" si="4"/>
        <v>0.091324200913242</v>
      </c>
      <c r="S17" s="58">
        <f t="shared" si="5"/>
        <v>48</v>
      </c>
      <c r="T17" s="150">
        <f t="shared" si="6"/>
        <v>0.179775280898876</v>
      </c>
      <c r="U17" s="58">
        <f t="shared" si="7"/>
        <v>9</v>
      </c>
      <c r="V17" s="150">
        <f t="shared" si="8"/>
        <v>0.0394736842105263</v>
      </c>
      <c r="W17" s="58">
        <f t="shared" si="9"/>
        <v>39</v>
      </c>
      <c r="X17" s="151">
        <f t="shared" si="10"/>
        <v>0.146067415730337</v>
      </c>
      <c r="Y17" s="203">
        <f t="shared" si="11"/>
        <v>597</v>
      </c>
      <c r="Z17" s="204">
        <v>10</v>
      </c>
      <c r="AA17" s="205">
        <f t="shared" si="12"/>
        <v>0.016750418760469</v>
      </c>
      <c r="AB17" s="206">
        <f t="shared" si="13"/>
        <v>14.527</v>
      </c>
      <c r="AC17" s="151">
        <v>0.073</v>
      </c>
      <c r="AD17" s="207">
        <f t="shared" si="14"/>
        <v>2.13966666666667</v>
      </c>
      <c r="AE17" s="208">
        <f t="shared" si="15"/>
        <v>0.00977016742770168</v>
      </c>
    </row>
    <row r="18" ht="17.25" spans="2:31">
      <c r="B18" s="13"/>
      <c r="C18" s="13"/>
      <c r="D18" s="13" t="s">
        <v>62</v>
      </c>
      <c r="E18" s="18" t="s">
        <v>60</v>
      </c>
      <c r="F18" s="19" t="s">
        <v>40</v>
      </c>
      <c r="G18" s="20" t="s">
        <v>41</v>
      </c>
      <c r="H18" s="21" t="s">
        <v>56</v>
      </c>
      <c r="I18" s="77"/>
      <c r="J18" s="77"/>
      <c r="K18" s="77"/>
      <c r="L18" s="78" t="s">
        <v>43</v>
      </c>
      <c r="M18" s="79">
        <v>180</v>
      </c>
      <c r="N18" s="80">
        <f t="shared" si="0"/>
        <v>198</v>
      </c>
      <c r="O18" s="81">
        <f t="shared" si="1"/>
        <v>206</v>
      </c>
      <c r="P18" s="82">
        <f t="shared" si="2"/>
        <v>241</v>
      </c>
      <c r="Q18" s="52">
        <f t="shared" si="3"/>
        <v>18</v>
      </c>
      <c r="R18" s="150">
        <f t="shared" si="4"/>
        <v>0.0909090909090909</v>
      </c>
      <c r="S18" s="58">
        <f t="shared" si="5"/>
        <v>43</v>
      </c>
      <c r="T18" s="150">
        <f t="shared" si="6"/>
        <v>0.178423236514523</v>
      </c>
      <c r="U18" s="58">
        <f t="shared" si="7"/>
        <v>8</v>
      </c>
      <c r="V18" s="150">
        <f t="shared" si="8"/>
        <v>0.0388349514563107</v>
      </c>
      <c r="W18" s="58">
        <f t="shared" si="9"/>
        <v>35</v>
      </c>
      <c r="X18" s="151">
        <f t="shared" si="10"/>
        <v>0.145228215767635</v>
      </c>
      <c r="Y18" s="203">
        <f t="shared" si="11"/>
        <v>540</v>
      </c>
      <c r="Z18" s="204">
        <v>10</v>
      </c>
      <c r="AA18" s="205">
        <f t="shared" si="12"/>
        <v>0.0185185185185185</v>
      </c>
      <c r="AB18" s="206">
        <f t="shared" si="13"/>
        <v>13.14</v>
      </c>
      <c r="AC18" s="151">
        <v>0.073</v>
      </c>
      <c r="AD18" s="207">
        <f t="shared" si="14"/>
        <v>1.52666666666667</v>
      </c>
      <c r="AE18" s="208">
        <f t="shared" si="15"/>
        <v>0.00771043771043771</v>
      </c>
    </row>
    <row r="19" ht="17.25" spans="2:31">
      <c r="B19" s="13"/>
      <c r="C19" s="13"/>
      <c r="D19" s="13" t="s">
        <v>63</v>
      </c>
      <c r="E19" s="27" t="s">
        <v>60</v>
      </c>
      <c r="F19" s="28" t="s">
        <v>40</v>
      </c>
      <c r="G19" s="29" t="s">
        <v>41</v>
      </c>
      <c r="H19" s="30" t="s">
        <v>58</v>
      </c>
      <c r="I19" s="93"/>
      <c r="J19" s="93"/>
      <c r="K19" s="93"/>
      <c r="L19" s="94" t="s">
        <v>43</v>
      </c>
      <c r="M19" s="95">
        <v>180</v>
      </c>
      <c r="N19" s="96">
        <f t="shared" si="0"/>
        <v>198</v>
      </c>
      <c r="O19" s="97">
        <f t="shared" si="1"/>
        <v>206</v>
      </c>
      <c r="P19" s="98">
        <f t="shared" si="2"/>
        <v>241</v>
      </c>
      <c r="Q19" s="154">
        <f t="shared" si="3"/>
        <v>18</v>
      </c>
      <c r="R19" s="155">
        <f t="shared" si="4"/>
        <v>0.0909090909090909</v>
      </c>
      <c r="S19" s="156">
        <f t="shared" si="5"/>
        <v>43</v>
      </c>
      <c r="T19" s="155">
        <f t="shared" si="6"/>
        <v>0.178423236514523</v>
      </c>
      <c r="U19" s="156">
        <f t="shared" si="7"/>
        <v>8</v>
      </c>
      <c r="V19" s="155">
        <f t="shared" si="8"/>
        <v>0.0388349514563107</v>
      </c>
      <c r="W19" s="156">
        <f t="shared" si="9"/>
        <v>35</v>
      </c>
      <c r="X19" s="157">
        <f t="shared" si="10"/>
        <v>0.145228215767635</v>
      </c>
      <c r="Y19" s="215">
        <f t="shared" si="11"/>
        <v>540</v>
      </c>
      <c r="Z19" s="216">
        <v>10</v>
      </c>
      <c r="AA19" s="217">
        <f t="shared" si="12"/>
        <v>0.0185185185185185</v>
      </c>
      <c r="AB19" s="218">
        <f t="shared" si="13"/>
        <v>13.14</v>
      </c>
      <c r="AC19" s="157">
        <v>0.073</v>
      </c>
      <c r="AD19" s="219">
        <f t="shared" si="14"/>
        <v>1.52666666666667</v>
      </c>
      <c r="AE19" s="220">
        <f t="shared" si="15"/>
        <v>0.00771043771043771</v>
      </c>
    </row>
    <row r="20" ht="17.25" spans="2:31">
      <c r="B20" s="13"/>
      <c r="C20" s="13"/>
      <c r="D20" s="13" t="s">
        <v>64</v>
      </c>
      <c r="E20" s="14" t="s">
        <v>65</v>
      </c>
      <c r="F20" s="15" t="s">
        <v>40</v>
      </c>
      <c r="G20" s="16" t="s">
        <v>41</v>
      </c>
      <c r="H20" s="17" t="s">
        <v>52</v>
      </c>
      <c r="I20" s="71"/>
      <c r="J20" s="71"/>
      <c r="K20" s="71"/>
      <c r="L20" s="72" t="s">
        <v>43</v>
      </c>
      <c r="M20" s="73">
        <v>173</v>
      </c>
      <c r="N20" s="74">
        <f t="shared" si="0"/>
        <v>190</v>
      </c>
      <c r="O20" s="75">
        <f t="shared" si="1"/>
        <v>198</v>
      </c>
      <c r="P20" s="89">
        <f t="shared" si="2"/>
        <v>232</v>
      </c>
      <c r="Q20" s="50">
        <f t="shared" si="3"/>
        <v>17</v>
      </c>
      <c r="R20" s="148">
        <f t="shared" si="4"/>
        <v>0.0894736842105263</v>
      </c>
      <c r="S20" s="57">
        <f t="shared" si="5"/>
        <v>42</v>
      </c>
      <c r="T20" s="148">
        <f t="shared" si="6"/>
        <v>0.181034482758621</v>
      </c>
      <c r="U20" s="57">
        <f t="shared" si="7"/>
        <v>8</v>
      </c>
      <c r="V20" s="148">
        <f t="shared" si="8"/>
        <v>0.0404040404040404</v>
      </c>
      <c r="W20" s="57">
        <f t="shared" si="9"/>
        <v>34</v>
      </c>
      <c r="X20" s="149">
        <f t="shared" si="10"/>
        <v>0.146551724137931</v>
      </c>
      <c r="Y20" s="197">
        <f t="shared" si="11"/>
        <v>519</v>
      </c>
      <c r="Z20" s="198">
        <v>10</v>
      </c>
      <c r="AA20" s="199">
        <f t="shared" si="12"/>
        <v>0.0192678227360308</v>
      </c>
      <c r="AB20" s="200">
        <f t="shared" si="13"/>
        <v>12.629</v>
      </c>
      <c r="AC20" s="149">
        <v>0.073</v>
      </c>
      <c r="AD20" s="201">
        <f t="shared" si="14"/>
        <v>1.03766666666667</v>
      </c>
      <c r="AE20" s="202">
        <f t="shared" si="15"/>
        <v>0.00546140350877193</v>
      </c>
    </row>
    <row r="21" ht="17.25" spans="2:31">
      <c r="B21" s="13"/>
      <c r="C21" s="13"/>
      <c r="D21" s="13" t="s">
        <v>66</v>
      </c>
      <c r="E21" s="18" t="s">
        <v>65</v>
      </c>
      <c r="F21" s="19" t="s">
        <v>40</v>
      </c>
      <c r="G21" s="20" t="s">
        <v>41</v>
      </c>
      <c r="H21" s="21" t="s">
        <v>54</v>
      </c>
      <c r="I21" s="77"/>
      <c r="J21" s="77"/>
      <c r="K21" s="77"/>
      <c r="L21" s="78" t="s">
        <v>43</v>
      </c>
      <c r="M21" s="79">
        <v>173</v>
      </c>
      <c r="N21" s="80">
        <f t="shared" si="0"/>
        <v>190</v>
      </c>
      <c r="O21" s="81">
        <f t="shared" si="1"/>
        <v>198</v>
      </c>
      <c r="P21" s="82">
        <f t="shared" si="2"/>
        <v>232</v>
      </c>
      <c r="Q21" s="52">
        <f t="shared" si="3"/>
        <v>17</v>
      </c>
      <c r="R21" s="150">
        <f t="shared" si="4"/>
        <v>0.0894736842105263</v>
      </c>
      <c r="S21" s="58">
        <f t="shared" si="5"/>
        <v>42</v>
      </c>
      <c r="T21" s="150">
        <f t="shared" si="6"/>
        <v>0.181034482758621</v>
      </c>
      <c r="U21" s="58">
        <f t="shared" si="7"/>
        <v>8</v>
      </c>
      <c r="V21" s="150">
        <f t="shared" si="8"/>
        <v>0.0404040404040404</v>
      </c>
      <c r="W21" s="58">
        <f t="shared" si="9"/>
        <v>34</v>
      </c>
      <c r="X21" s="151">
        <f t="shared" si="10"/>
        <v>0.146551724137931</v>
      </c>
      <c r="Y21" s="203">
        <f t="shared" si="11"/>
        <v>519</v>
      </c>
      <c r="Z21" s="204">
        <v>10</v>
      </c>
      <c r="AA21" s="205">
        <f t="shared" si="12"/>
        <v>0.0192678227360308</v>
      </c>
      <c r="AB21" s="206">
        <f t="shared" si="13"/>
        <v>12.629</v>
      </c>
      <c r="AC21" s="151">
        <v>0.073</v>
      </c>
      <c r="AD21" s="207">
        <f t="shared" si="14"/>
        <v>1.03766666666667</v>
      </c>
      <c r="AE21" s="208">
        <f t="shared" si="15"/>
        <v>0.00546140350877193</v>
      </c>
    </row>
    <row r="22" ht="17.25" spans="2:31">
      <c r="B22" s="13"/>
      <c r="C22" s="13"/>
      <c r="D22" s="13" t="s">
        <v>67</v>
      </c>
      <c r="E22" s="22" t="s">
        <v>65</v>
      </c>
      <c r="F22" s="23" t="s">
        <v>40</v>
      </c>
      <c r="G22" s="24" t="s">
        <v>41</v>
      </c>
      <c r="H22" s="25" t="s">
        <v>56</v>
      </c>
      <c r="I22" s="83"/>
      <c r="J22" s="83"/>
      <c r="K22" s="83"/>
      <c r="L22" s="84" t="s">
        <v>43</v>
      </c>
      <c r="M22" s="85">
        <v>180</v>
      </c>
      <c r="N22" s="86">
        <f t="shared" si="0"/>
        <v>198</v>
      </c>
      <c r="O22" s="87">
        <f t="shared" si="1"/>
        <v>206</v>
      </c>
      <c r="P22" s="88">
        <f t="shared" si="2"/>
        <v>241</v>
      </c>
      <c r="Q22" s="55">
        <f t="shared" si="3"/>
        <v>18</v>
      </c>
      <c r="R22" s="152">
        <f t="shared" si="4"/>
        <v>0.0909090909090909</v>
      </c>
      <c r="S22" s="56">
        <f t="shared" si="5"/>
        <v>43</v>
      </c>
      <c r="T22" s="152">
        <f t="shared" si="6"/>
        <v>0.178423236514523</v>
      </c>
      <c r="U22" s="56">
        <f t="shared" si="7"/>
        <v>8</v>
      </c>
      <c r="V22" s="152">
        <f t="shared" si="8"/>
        <v>0.0388349514563107</v>
      </c>
      <c r="W22" s="56">
        <f t="shared" si="9"/>
        <v>35</v>
      </c>
      <c r="X22" s="153">
        <f t="shared" si="10"/>
        <v>0.145228215767635</v>
      </c>
      <c r="Y22" s="209">
        <f t="shared" si="11"/>
        <v>540</v>
      </c>
      <c r="Z22" s="210">
        <v>10</v>
      </c>
      <c r="AA22" s="211">
        <f t="shared" si="12"/>
        <v>0.0185185185185185</v>
      </c>
      <c r="AB22" s="212">
        <f t="shared" si="13"/>
        <v>13.14</v>
      </c>
      <c r="AC22" s="153">
        <v>0.073</v>
      </c>
      <c r="AD22" s="213">
        <f t="shared" si="14"/>
        <v>1.52666666666667</v>
      </c>
      <c r="AE22" s="214">
        <f t="shared" si="15"/>
        <v>0.00771043771043771</v>
      </c>
    </row>
    <row r="23" ht="17.25" spans="2:31">
      <c r="B23" s="13"/>
      <c r="C23" s="13"/>
      <c r="D23" s="13" t="s">
        <v>68</v>
      </c>
      <c r="E23" s="14" t="s">
        <v>69</v>
      </c>
      <c r="F23" s="31" t="s">
        <v>40</v>
      </c>
      <c r="G23" s="16" t="s">
        <v>41</v>
      </c>
      <c r="H23" s="17" t="s">
        <v>70</v>
      </c>
      <c r="I23" s="71"/>
      <c r="J23" s="71"/>
      <c r="K23" s="71"/>
      <c r="L23" s="72" t="s">
        <v>71</v>
      </c>
      <c r="M23" s="73">
        <v>30</v>
      </c>
      <c r="N23" s="75">
        <f t="shared" si="0"/>
        <v>33</v>
      </c>
      <c r="O23" s="75">
        <f t="shared" si="1"/>
        <v>34</v>
      </c>
      <c r="P23" s="89">
        <f t="shared" si="2"/>
        <v>40</v>
      </c>
      <c r="Q23" s="158">
        <f t="shared" si="3"/>
        <v>3</v>
      </c>
      <c r="R23" s="148">
        <f t="shared" si="4"/>
        <v>0.0909090909090909</v>
      </c>
      <c r="S23" s="57">
        <f t="shared" si="5"/>
        <v>7</v>
      </c>
      <c r="T23" s="148">
        <f t="shared" si="6"/>
        <v>0.175</v>
      </c>
      <c r="U23" s="57">
        <f t="shared" si="7"/>
        <v>1</v>
      </c>
      <c r="V23" s="148">
        <f t="shared" si="8"/>
        <v>0.0294117647058824</v>
      </c>
      <c r="W23" s="57">
        <f t="shared" si="9"/>
        <v>6</v>
      </c>
      <c r="X23" s="159">
        <f t="shared" si="10"/>
        <v>0.15</v>
      </c>
      <c r="Y23" s="197">
        <f t="shared" si="11"/>
        <v>90</v>
      </c>
      <c r="Z23" s="221">
        <v>10</v>
      </c>
      <c r="AA23" s="222">
        <f t="shared" si="12"/>
        <v>0.111111111111111</v>
      </c>
      <c r="AB23" s="200">
        <f t="shared" si="13"/>
        <v>2.19</v>
      </c>
      <c r="AC23" s="149">
        <v>0.073</v>
      </c>
      <c r="AD23" s="201">
        <f t="shared" si="14"/>
        <v>-2.52333333333333</v>
      </c>
      <c r="AE23" s="202">
        <f t="shared" si="15"/>
        <v>-0.0764646464646465</v>
      </c>
    </row>
    <row r="24" ht="17.25" spans="2:31">
      <c r="B24" s="13"/>
      <c r="C24" s="13"/>
      <c r="D24" s="13" t="s">
        <v>72</v>
      </c>
      <c r="E24" s="18" t="s">
        <v>69</v>
      </c>
      <c r="F24" s="32" t="s">
        <v>40</v>
      </c>
      <c r="G24" s="20" t="s">
        <v>41</v>
      </c>
      <c r="H24" s="21" t="s">
        <v>73</v>
      </c>
      <c r="I24" s="77"/>
      <c r="J24" s="77"/>
      <c r="K24" s="77"/>
      <c r="L24" s="78" t="s">
        <v>74</v>
      </c>
      <c r="M24" s="79">
        <v>30</v>
      </c>
      <c r="N24" s="81">
        <f t="shared" si="0"/>
        <v>33</v>
      </c>
      <c r="O24" s="81">
        <f t="shared" si="1"/>
        <v>34</v>
      </c>
      <c r="P24" s="82">
        <f t="shared" si="2"/>
        <v>40</v>
      </c>
      <c r="Q24" s="160">
        <f t="shared" si="3"/>
        <v>3</v>
      </c>
      <c r="R24" s="150">
        <f t="shared" si="4"/>
        <v>0.0909090909090909</v>
      </c>
      <c r="S24" s="58">
        <f t="shared" si="5"/>
        <v>7</v>
      </c>
      <c r="T24" s="150">
        <f t="shared" si="6"/>
        <v>0.175</v>
      </c>
      <c r="U24" s="58">
        <f t="shared" si="7"/>
        <v>1</v>
      </c>
      <c r="V24" s="150">
        <f t="shared" si="8"/>
        <v>0.0294117647058824</v>
      </c>
      <c r="W24" s="58">
        <f t="shared" si="9"/>
        <v>6</v>
      </c>
      <c r="X24" s="161">
        <f t="shared" si="10"/>
        <v>0.15</v>
      </c>
      <c r="Y24" s="203">
        <f t="shared" si="11"/>
        <v>90</v>
      </c>
      <c r="Z24" s="223">
        <v>10</v>
      </c>
      <c r="AA24" s="224">
        <f t="shared" si="12"/>
        <v>0.111111111111111</v>
      </c>
      <c r="AB24" s="206">
        <f t="shared" si="13"/>
        <v>2.19</v>
      </c>
      <c r="AC24" s="151">
        <v>0.073</v>
      </c>
      <c r="AD24" s="207">
        <f t="shared" si="14"/>
        <v>-2.52333333333333</v>
      </c>
      <c r="AE24" s="208">
        <f t="shared" si="15"/>
        <v>-0.0764646464646465</v>
      </c>
    </row>
    <row r="25" ht="17.25" spans="2:31">
      <c r="B25" s="13"/>
      <c r="C25" s="13"/>
      <c r="D25" s="13" t="s">
        <v>75</v>
      </c>
      <c r="E25" s="22" t="s">
        <v>69</v>
      </c>
      <c r="F25" s="33" t="s">
        <v>40</v>
      </c>
      <c r="G25" s="24" t="s">
        <v>41</v>
      </c>
      <c r="H25" s="25" t="s">
        <v>76</v>
      </c>
      <c r="I25" s="83"/>
      <c r="J25" s="83"/>
      <c r="K25" s="83"/>
      <c r="L25" s="84" t="s">
        <v>71</v>
      </c>
      <c r="M25" s="85">
        <v>33</v>
      </c>
      <c r="N25" s="87">
        <f t="shared" si="0"/>
        <v>36</v>
      </c>
      <c r="O25" s="87">
        <f t="shared" si="1"/>
        <v>37</v>
      </c>
      <c r="P25" s="88">
        <f t="shared" si="2"/>
        <v>43</v>
      </c>
      <c r="Q25" s="162">
        <f t="shared" si="3"/>
        <v>3</v>
      </c>
      <c r="R25" s="152">
        <f t="shared" si="4"/>
        <v>0.0833333333333333</v>
      </c>
      <c r="S25" s="56">
        <f t="shared" si="5"/>
        <v>7</v>
      </c>
      <c r="T25" s="152">
        <f t="shared" si="6"/>
        <v>0.162790697674419</v>
      </c>
      <c r="U25" s="56">
        <f t="shared" si="7"/>
        <v>1</v>
      </c>
      <c r="V25" s="152">
        <f t="shared" si="8"/>
        <v>0.027027027027027</v>
      </c>
      <c r="W25" s="56">
        <f t="shared" si="9"/>
        <v>6</v>
      </c>
      <c r="X25" s="163">
        <f t="shared" si="10"/>
        <v>0.13953488372093</v>
      </c>
      <c r="Y25" s="209">
        <f t="shared" si="11"/>
        <v>99</v>
      </c>
      <c r="Z25" s="225">
        <v>10</v>
      </c>
      <c r="AA25" s="226">
        <f t="shared" si="12"/>
        <v>0.101010101010101</v>
      </c>
      <c r="AB25" s="212">
        <f t="shared" si="13"/>
        <v>2.409</v>
      </c>
      <c r="AC25" s="153">
        <v>0.073</v>
      </c>
      <c r="AD25" s="213">
        <f t="shared" si="14"/>
        <v>-2.74233333333333</v>
      </c>
      <c r="AE25" s="214">
        <f t="shared" si="15"/>
        <v>-0.0761759259259259</v>
      </c>
    </row>
    <row r="26" ht="17.25" spans="2:31">
      <c r="B26" s="13"/>
      <c r="C26" s="13"/>
      <c r="D26" s="13" t="s">
        <v>77</v>
      </c>
      <c r="E26" s="14" t="s">
        <v>78</v>
      </c>
      <c r="F26" s="15" t="s">
        <v>40</v>
      </c>
      <c r="G26" s="16" t="s">
        <v>41</v>
      </c>
      <c r="H26" s="17" t="s">
        <v>52</v>
      </c>
      <c r="I26" s="71"/>
      <c r="J26" s="71"/>
      <c r="K26" s="71"/>
      <c r="L26" s="72" t="s">
        <v>43</v>
      </c>
      <c r="M26" s="73">
        <v>138</v>
      </c>
      <c r="N26" s="74">
        <f t="shared" si="0"/>
        <v>152</v>
      </c>
      <c r="O26" s="75">
        <f t="shared" si="1"/>
        <v>158</v>
      </c>
      <c r="P26" s="89">
        <f t="shared" si="2"/>
        <v>185</v>
      </c>
      <c r="Q26" s="50">
        <f t="shared" si="3"/>
        <v>14</v>
      </c>
      <c r="R26" s="148">
        <f t="shared" si="4"/>
        <v>0.0921052631578947</v>
      </c>
      <c r="S26" s="57">
        <f t="shared" si="5"/>
        <v>33</v>
      </c>
      <c r="T26" s="148">
        <f t="shared" si="6"/>
        <v>0.178378378378378</v>
      </c>
      <c r="U26" s="57">
        <f t="shared" si="7"/>
        <v>6</v>
      </c>
      <c r="V26" s="148">
        <f t="shared" si="8"/>
        <v>0.0379746835443038</v>
      </c>
      <c r="W26" s="57">
        <f t="shared" si="9"/>
        <v>27</v>
      </c>
      <c r="X26" s="149">
        <f t="shared" si="10"/>
        <v>0.145945945945946</v>
      </c>
      <c r="Y26" s="197">
        <f t="shared" si="11"/>
        <v>414</v>
      </c>
      <c r="Z26" s="198">
        <v>10</v>
      </c>
      <c r="AA26" s="199">
        <f t="shared" si="12"/>
        <v>0.0241545893719807</v>
      </c>
      <c r="AB26" s="200">
        <f t="shared" si="13"/>
        <v>10.074</v>
      </c>
      <c r="AC26" s="149">
        <v>0.073</v>
      </c>
      <c r="AD26" s="201">
        <f t="shared" si="14"/>
        <v>0.592666666666666</v>
      </c>
      <c r="AE26" s="202">
        <f t="shared" si="15"/>
        <v>0.00389912280701754</v>
      </c>
    </row>
    <row r="27" ht="17.25" spans="2:31">
      <c r="B27" s="13"/>
      <c r="C27" s="13"/>
      <c r="D27" s="13" t="s">
        <v>79</v>
      </c>
      <c r="E27" s="18" t="s">
        <v>78</v>
      </c>
      <c r="F27" s="19" t="s">
        <v>40</v>
      </c>
      <c r="G27" s="20" t="s">
        <v>41</v>
      </c>
      <c r="H27" s="21" t="s">
        <v>54</v>
      </c>
      <c r="I27" s="77"/>
      <c r="J27" s="77"/>
      <c r="K27" s="77"/>
      <c r="L27" s="78" t="s">
        <v>43</v>
      </c>
      <c r="M27" s="79">
        <v>138</v>
      </c>
      <c r="N27" s="80">
        <f t="shared" si="0"/>
        <v>152</v>
      </c>
      <c r="O27" s="81">
        <f t="shared" si="1"/>
        <v>158</v>
      </c>
      <c r="P27" s="82">
        <f t="shared" si="2"/>
        <v>185</v>
      </c>
      <c r="Q27" s="52">
        <f t="shared" si="3"/>
        <v>14</v>
      </c>
      <c r="R27" s="150">
        <f t="shared" si="4"/>
        <v>0.0921052631578947</v>
      </c>
      <c r="S27" s="58">
        <f t="shared" si="5"/>
        <v>33</v>
      </c>
      <c r="T27" s="150">
        <f t="shared" si="6"/>
        <v>0.178378378378378</v>
      </c>
      <c r="U27" s="58">
        <f t="shared" si="7"/>
        <v>6</v>
      </c>
      <c r="V27" s="150">
        <f t="shared" si="8"/>
        <v>0.0379746835443038</v>
      </c>
      <c r="W27" s="58">
        <f t="shared" si="9"/>
        <v>27</v>
      </c>
      <c r="X27" s="151">
        <f t="shared" si="10"/>
        <v>0.145945945945946</v>
      </c>
      <c r="Y27" s="203">
        <f t="shared" si="11"/>
        <v>414</v>
      </c>
      <c r="Z27" s="204">
        <v>10</v>
      </c>
      <c r="AA27" s="205">
        <f t="shared" si="12"/>
        <v>0.0241545893719807</v>
      </c>
      <c r="AB27" s="206">
        <f t="shared" si="13"/>
        <v>10.074</v>
      </c>
      <c r="AC27" s="151">
        <v>0.073</v>
      </c>
      <c r="AD27" s="207">
        <f t="shared" si="14"/>
        <v>0.592666666666666</v>
      </c>
      <c r="AE27" s="208">
        <f t="shared" si="15"/>
        <v>0.00389912280701754</v>
      </c>
    </row>
    <row r="28" ht="17.25" spans="2:31">
      <c r="B28" s="13"/>
      <c r="C28" s="13"/>
      <c r="D28" s="13" t="s">
        <v>80</v>
      </c>
      <c r="E28" s="18" t="s">
        <v>78</v>
      </c>
      <c r="F28" s="19" t="s">
        <v>40</v>
      </c>
      <c r="G28" s="20" t="s">
        <v>41</v>
      </c>
      <c r="H28" s="21" t="s">
        <v>56</v>
      </c>
      <c r="I28" s="77"/>
      <c r="J28" s="77"/>
      <c r="K28" s="77"/>
      <c r="L28" s="78" t="s">
        <v>43</v>
      </c>
      <c r="M28" s="79">
        <v>110</v>
      </c>
      <c r="N28" s="80">
        <f>ROUND(M28*1.12,0)</f>
        <v>123</v>
      </c>
      <c r="O28" s="81">
        <f t="shared" si="1"/>
        <v>128</v>
      </c>
      <c r="P28" s="82">
        <f t="shared" si="2"/>
        <v>150</v>
      </c>
      <c r="Q28" s="52">
        <f t="shared" si="3"/>
        <v>13</v>
      </c>
      <c r="R28" s="150">
        <f t="shared" si="4"/>
        <v>0.105691056910569</v>
      </c>
      <c r="S28" s="58">
        <f t="shared" si="5"/>
        <v>27</v>
      </c>
      <c r="T28" s="150">
        <f t="shared" si="6"/>
        <v>0.18</v>
      </c>
      <c r="U28" s="58">
        <f t="shared" si="7"/>
        <v>5</v>
      </c>
      <c r="V28" s="150">
        <f t="shared" si="8"/>
        <v>0.0390625</v>
      </c>
      <c r="W28" s="58">
        <f t="shared" si="9"/>
        <v>22</v>
      </c>
      <c r="X28" s="151">
        <f t="shared" si="10"/>
        <v>0.146666666666667</v>
      </c>
      <c r="Y28" s="203">
        <f t="shared" si="11"/>
        <v>330</v>
      </c>
      <c r="Z28" s="204">
        <v>10</v>
      </c>
      <c r="AA28" s="205">
        <f t="shared" si="12"/>
        <v>0.0303030303030303</v>
      </c>
      <c r="AB28" s="206">
        <f t="shared" si="13"/>
        <v>8.03</v>
      </c>
      <c r="AC28" s="151">
        <v>0.073</v>
      </c>
      <c r="AD28" s="207">
        <f t="shared" si="14"/>
        <v>1.63666666666667</v>
      </c>
      <c r="AE28" s="208">
        <f t="shared" si="15"/>
        <v>0.0133062330623306</v>
      </c>
    </row>
    <row r="29" ht="17.25" spans="2:31">
      <c r="B29" s="13"/>
      <c r="C29" s="13"/>
      <c r="D29" s="13" t="s">
        <v>81</v>
      </c>
      <c r="E29" s="22" t="s">
        <v>78</v>
      </c>
      <c r="F29" s="23" t="s">
        <v>40</v>
      </c>
      <c r="G29" s="24" t="s">
        <v>41</v>
      </c>
      <c r="H29" s="25" t="s">
        <v>58</v>
      </c>
      <c r="I29" s="83"/>
      <c r="J29" s="83"/>
      <c r="K29" s="83"/>
      <c r="L29" s="84" t="s">
        <v>43</v>
      </c>
      <c r="M29" s="85">
        <v>110</v>
      </c>
      <c r="N29" s="86">
        <f>ROUND(M29*1.12,0)</f>
        <v>123</v>
      </c>
      <c r="O29" s="87">
        <f t="shared" si="1"/>
        <v>128</v>
      </c>
      <c r="P29" s="88">
        <f t="shared" si="2"/>
        <v>150</v>
      </c>
      <c r="Q29" s="55">
        <f t="shared" si="3"/>
        <v>13</v>
      </c>
      <c r="R29" s="152">
        <f t="shared" si="4"/>
        <v>0.105691056910569</v>
      </c>
      <c r="S29" s="56">
        <f t="shared" si="5"/>
        <v>27</v>
      </c>
      <c r="T29" s="152">
        <f t="shared" si="6"/>
        <v>0.18</v>
      </c>
      <c r="U29" s="56">
        <f t="shared" si="7"/>
        <v>5</v>
      </c>
      <c r="V29" s="152">
        <f t="shared" si="8"/>
        <v>0.0390625</v>
      </c>
      <c r="W29" s="56">
        <f t="shared" si="9"/>
        <v>22</v>
      </c>
      <c r="X29" s="153">
        <f t="shared" si="10"/>
        <v>0.146666666666667</v>
      </c>
      <c r="Y29" s="209">
        <f t="shared" si="11"/>
        <v>330</v>
      </c>
      <c r="Z29" s="210">
        <v>10</v>
      </c>
      <c r="AA29" s="211">
        <f t="shared" si="12"/>
        <v>0.0303030303030303</v>
      </c>
      <c r="AB29" s="212">
        <f t="shared" si="13"/>
        <v>8.03</v>
      </c>
      <c r="AC29" s="153">
        <v>0.073</v>
      </c>
      <c r="AD29" s="213">
        <f t="shared" si="14"/>
        <v>1.63666666666667</v>
      </c>
      <c r="AE29" s="214">
        <f t="shared" si="15"/>
        <v>0.0133062330623306</v>
      </c>
    </row>
    <row r="30" ht="17.25" spans="2:31">
      <c r="B30" s="13"/>
      <c r="C30" s="13"/>
      <c r="D30" s="13" t="s">
        <v>82</v>
      </c>
      <c r="E30" s="14" t="s">
        <v>83</v>
      </c>
      <c r="F30" s="15" t="s">
        <v>40</v>
      </c>
      <c r="G30" s="16" t="s">
        <v>41</v>
      </c>
      <c r="H30" s="17" t="s">
        <v>84</v>
      </c>
      <c r="I30" s="71"/>
      <c r="J30" s="71"/>
      <c r="K30" s="71"/>
      <c r="L30" s="72" t="s">
        <v>43</v>
      </c>
      <c r="M30" s="73">
        <v>215</v>
      </c>
      <c r="N30" s="74">
        <f t="shared" ref="N30:N42" si="16">ROUND(M30*1.1,0)</f>
        <v>237</v>
      </c>
      <c r="O30" s="75">
        <f t="shared" si="1"/>
        <v>246</v>
      </c>
      <c r="P30" s="89">
        <f t="shared" si="2"/>
        <v>288</v>
      </c>
      <c r="Q30" s="50">
        <f t="shared" si="3"/>
        <v>22</v>
      </c>
      <c r="R30" s="148">
        <f t="shared" si="4"/>
        <v>0.0928270042194093</v>
      </c>
      <c r="S30" s="57">
        <f t="shared" si="5"/>
        <v>51</v>
      </c>
      <c r="T30" s="148">
        <f t="shared" si="6"/>
        <v>0.177083333333333</v>
      </c>
      <c r="U30" s="57">
        <f t="shared" si="7"/>
        <v>9</v>
      </c>
      <c r="V30" s="148">
        <f t="shared" si="8"/>
        <v>0.0365853658536585</v>
      </c>
      <c r="W30" s="57">
        <f t="shared" si="9"/>
        <v>42</v>
      </c>
      <c r="X30" s="149">
        <f t="shared" si="10"/>
        <v>0.145833333333333</v>
      </c>
      <c r="Y30" s="197">
        <f t="shared" si="11"/>
        <v>645</v>
      </c>
      <c r="Z30" s="198">
        <v>10</v>
      </c>
      <c r="AA30" s="199">
        <f t="shared" si="12"/>
        <v>0.0155038759689922</v>
      </c>
      <c r="AB30" s="200">
        <f t="shared" si="13"/>
        <v>15.695</v>
      </c>
      <c r="AC30" s="149">
        <v>0.073</v>
      </c>
      <c r="AD30" s="201">
        <f t="shared" si="14"/>
        <v>2.97166666666667</v>
      </c>
      <c r="AE30" s="202">
        <f t="shared" si="15"/>
        <v>0.0125386779184248</v>
      </c>
    </row>
    <row r="31" ht="17.25" spans="2:31">
      <c r="B31" s="13"/>
      <c r="C31" s="13"/>
      <c r="D31" s="13" t="s">
        <v>85</v>
      </c>
      <c r="E31" s="18" t="s">
        <v>83</v>
      </c>
      <c r="F31" s="19" t="s">
        <v>40</v>
      </c>
      <c r="G31" s="20" t="s">
        <v>41</v>
      </c>
      <c r="H31" s="21" t="s">
        <v>86</v>
      </c>
      <c r="I31" s="77"/>
      <c r="J31" s="77"/>
      <c r="K31" s="77"/>
      <c r="L31" s="78" t="s">
        <v>43</v>
      </c>
      <c r="M31" s="79">
        <v>235</v>
      </c>
      <c r="N31" s="80">
        <f t="shared" si="16"/>
        <v>259</v>
      </c>
      <c r="O31" s="81">
        <f t="shared" si="1"/>
        <v>269</v>
      </c>
      <c r="P31" s="99">
        <f t="shared" si="2"/>
        <v>315</v>
      </c>
      <c r="Q31" s="52">
        <f t="shared" si="3"/>
        <v>24</v>
      </c>
      <c r="R31" s="150">
        <f t="shared" si="4"/>
        <v>0.0926640926640927</v>
      </c>
      <c r="S31" s="58">
        <f t="shared" si="5"/>
        <v>56</v>
      </c>
      <c r="T31" s="150">
        <f t="shared" si="6"/>
        <v>0.177777777777778</v>
      </c>
      <c r="U31" s="58">
        <f t="shared" si="7"/>
        <v>10</v>
      </c>
      <c r="V31" s="150">
        <f t="shared" si="8"/>
        <v>0.0371747211895911</v>
      </c>
      <c r="W31" s="58">
        <f t="shared" si="9"/>
        <v>46</v>
      </c>
      <c r="X31" s="151">
        <f t="shared" si="10"/>
        <v>0.146031746031746</v>
      </c>
      <c r="Y31" s="203">
        <f t="shared" si="11"/>
        <v>705</v>
      </c>
      <c r="Z31" s="204">
        <v>10</v>
      </c>
      <c r="AA31" s="205">
        <f t="shared" si="12"/>
        <v>0.0141843971631206</v>
      </c>
      <c r="AB31" s="206">
        <f t="shared" si="13"/>
        <v>17.155</v>
      </c>
      <c r="AC31" s="151">
        <v>0.073</v>
      </c>
      <c r="AD31" s="207">
        <f t="shared" si="14"/>
        <v>3.51166666666667</v>
      </c>
      <c r="AE31" s="208">
        <f t="shared" si="15"/>
        <v>0.0135585585585586</v>
      </c>
    </row>
    <row r="32" ht="17.25" spans="2:31">
      <c r="B32" s="13"/>
      <c r="C32" s="13"/>
      <c r="D32" s="13" t="s">
        <v>87</v>
      </c>
      <c r="E32" s="22" t="s">
        <v>83</v>
      </c>
      <c r="F32" s="23" t="s">
        <v>40</v>
      </c>
      <c r="G32" s="24" t="s">
        <v>41</v>
      </c>
      <c r="H32" s="25" t="s">
        <v>88</v>
      </c>
      <c r="I32" s="83"/>
      <c r="J32" s="83"/>
      <c r="K32" s="83"/>
      <c r="L32" s="84" t="s">
        <v>43</v>
      </c>
      <c r="M32" s="85">
        <v>245</v>
      </c>
      <c r="N32" s="86">
        <f t="shared" si="16"/>
        <v>270</v>
      </c>
      <c r="O32" s="87">
        <f t="shared" si="1"/>
        <v>281</v>
      </c>
      <c r="P32" s="88">
        <f t="shared" si="2"/>
        <v>329</v>
      </c>
      <c r="Q32" s="55">
        <f t="shared" si="3"/>
        <v>25</v>
      </c>
      <c r="R32" s="152">
        <f t="shared" si="4"/>
        <v>0.0925925925925926</v>
      </c>
      <c r="S32" s="56">
        <f t="shared" si="5"/>
        <v>59</v>
      </c>
      <c r="T32" s="152">
        <f t="shared" si="6"/>
        <v>0.179331306990881</v>
      </c>
      <c r="U32" s="56">
        <f t="shared" si="7"/>
        <v>11</v>
      </c>
      <c r="V32" s="152">
        <f t="shared" si="8"/>
        <v>0.0391459074733096</v>
      </c>
      <c r="W32" s="56">
        <f t="shared" si="9"/>
        <v>48</v>
      </c>
      <c r="X32" s="153">
        <f t="shared" si="10"/>
        <v>0.145896656534954</v>
      </c>
      <c r="Y32" s="209">
        <f t="shared" si="11"/>
        <v>735</v>
      </c>
      <c r="Z32" s="210">
        <v>10</v>
      </c>
      <c r="AA32" s="211">
        <f t="shared" si="12"/>
        <v>0.0136054421768707</v>
      </c>
      <c r="AB32" s="212">
        <f t="shared" si="13"/>
        <v>17.885</v>
      </c>
      <c r="AC32" s="153">
        <v>0.073</v>
      </c>
      <c r="AD32" s="213">
        <f t="shared" si="14"/>
        <v>3.78166666666667</v>
      </c>
      <c r="AE32" s="214">
        <f t="shared" si="15"/>
        <v>0.0140061728395062</v>
      </c>
    </row>
    <row r="33" ht="17.25" spans="2:31">
      <c r="B33" s="13"/>
      <c r="C33" s="13"/>
      <c r="D33" s="13" t="s">
        <v>89</v>
      </c>
      <c r="E33" s="34" t="s">
        <v>90</v>
      </c>
      <c r="F33" s="35" t="s">
        <v>40</v>
      </c>
      <c r="G33" s="36" t="s">
        <v>41</v>
      </c>
      <c r="H33" s="37" t="s">
        <v>91</v>
      </c>
      <c r="I33" s="100"/>
      <c r="J33" s="100"/>
      <c r="K33" s="100"/>
      <c r="L33" s="101" t="s">
        <v>92</v>
      </c>
      <c r="M33" s="102">
        <v>230</v>
      </c>
      <c r="N33" s="103">
        <f t="shared" si="16"/>
        <v>253</v>
      </c>
      <c r="O33" s="104">
        <f t="shared" si="1"/>
        <v>263</v>
      </c>
      <c r="P33" s="105">
        <f t="shared" si="2"/>
        <v>308</v>
      </c>
      <c r="Q33" s="164">
        <f t="shared" si="3"/>
        <v>23</v>
      </c>
      <c r="R33" s="165">
        <f t="shared" si="4"/>
        <v>0.0909090909090909</v>
      </c>
      <c r="S33" s="166">
        <f t="shared" si="5"/>
        <v>55</v>
      </c>
      <c r="T33" s="165">
        <f t="shared" si="6"/>
        <v>0.178571428571429</v>
      </c>
      <c r="U33" s="166">
        <f t="shared" si="7"/>
        <v>10</v>
      </c>
      <c r="V33" s="165">
        <f t="shared" si="8"/>
        <v>0.0380228136882129</v>
      </c>
      <c r="W33" s="166">
        <f t="shared" si="9"/>
        <v>45</v>
      </c>
      <c r="X33" s="167">
        <f t="shared" si="10"/>
        <v>0.146103896103896</v>
      </c>
      <c r="Y33" s="227">
        <f t="shared" si="11"/>
        <v>690</v>
      </c>
      <c r="Z33" s="228">
        <v>10</v>
      </c>
      <c r="AA33" s="229">
        <f t="shared" si="12"/>
        <v>0.0144927536231884</v>
      </c>
      <c r="AB33" s="230">
        <f t="shared" si="13"/>
        <v>16.79</v>
      </c>
      <c r="AC33" s="167">
        <v>0.073</v>
      </c>
      <c r="AD33" s="231">
        <f t="shared" si="14"/>
        <v>2.87666666666667</v>
      </c>
      <c r="AE33" s="232">
        <f t="shared" si="15"/>
        <v>0.0113702239789196</v>
      </c>
    </row>
    <row r="34" ht="17.25" spans="2:31">
      <c r="B34" s="13"/>
      <c r="C34" s="13"/>
      <c r="D34" s="13" t="s">
        <v>93</v>
      </c>
      <c r="E34" s="38" t="s">
        <v>94</v>
      </c>
      <c r="F34" s="39" t="s">
        <v>40</v>
      </c>
      <c r="G34" s="40" t="s">
        <v>41</v>
      </c>
      <c r="H34" s="41" t="s">
        <v>95</v>
      </c>
      <c r="I34" s="106"/>
      <c r="J34" s="106"/>
      <c r="K34" s="106"/>
      <c r="L34" s="107" t="s">
        <v>43</v>
      </c>
      <c r="M34" s="108">
        <v>175</v>
      </c>
      <c r="N34" s="109">
        <f t="shared" si="16"/>
        <v>193</v>
      </c>
      <c r="O34" s="110">
        <f t="shared" si="1"/>
        <v>201</v>
      </c>
      <c r="P34" s="111">
        <f t="shared" si="2"/>
        <v>235</v>
      </c>
      <c r="Q34" s="168">
        <f t="shared" si="3"/>
        <v>18</v>
      </c>
      <c r="R34" s="169">
        <f t="shared" si="4"/>
        <v>0.0932642487046632</v>
      </c>
      <c r="S34" s="170">
        <f t="shared" si="5"/>
        <v>42</v>
      </c>
      <c r="T34" s="169">
        <f t="shared" si="6"/>
        <v>0.178723404255319</v>
      </c>
      <c r="U34" s="170">
        <f t="shared" si="7"/>
        <v>8</v>
      </c>
      <c r="V34" s="169">
        <f t="shared" si="8"/>
        <v>0.0398009950248756</v>
      </c>
      <c r="W34" s="170">
        <f t="shared" si="9"/>
        <v>34</v>
      </c>
      <c r="X34" s="171">
        <f t="shared" si="10"/>
        <v>0.14468085106383</v>
      </c>
      <c r="Y34" s="233">
        <f t="shared" si="11"/>
        <v>525</v>
      </c>
      <c r="Z34" s="234">
        <v>10</v>
      </c>
      <c r="AA34" s="235">
        <f t="shared" si="12"/>
        <v>0.019047619047619</v>
      </c>
      <c r="AB34" s="236">
        <f t="shared" si="13"/>
        <v>12.775</v>
      </c>
      <c r="AC34" s="171">
        <v>0.073</v>
      </c>
      <c r="AD34" s="237">
        <f t="shared" si="14"/>
        <v>1.89166666666667</v>
      </c>
      <c r="AE34" s="238">
        <f t="shared" si="15"/>
        <v>0.00980138169257341</v>
      </c>
    </row>
    <row r="35" ht="17.25" spans="2:31">
      <c r="B35" s="13"/>
      <c r="C35" s="13"/>
      <c r="D35" s="13" t="s">
        <v>96</v>
      </c>
      <c r="E35" s="18" t="s">
        <v>94</v>
      </c>
      <c r="F35" s="19" t="s">
        <v>40</v>
      </c>
      <c r="G35" s="20" t="s">
        <v>41</v>
      </c>
      <c r="H35" s="21" t="s">
        <v>97</v>
      </c>
      <c r="I35" s="77"/>
      <c r="J35" s="77"/>
      <c r="K35" s="77"/>
      <c r="L35" s="78" t="s">
        <v>43</v>
      </c>
      <c r="M35" s="79">
        <v>185</v>
      </c>
      <c r="N35" s="80">
        <f t="shared" si="16"/>
        <v>204</v>
      </c>
      <c r="O35" s="81">
        <f t="shared" si="1"/>
        <v>212</v>
      </c>
      <c r="P35" s="82">
        <f t="shared" si="2"/>
        <v>248</v>
      </c>
      <c r="Q35" s="52">
        <f t="shared" si="3"/>
        <v>19</v>
      </c>
      <c r="R35" s="150">
        <f t="shared" si="4"/>
        <v>0.0931372549019608</v>
      </c>
      <c r="S35" s="58">
        <f t="shared" si="5"/>
        <v>44</v>
      </c>
      <c r="T35" s="150">
        <f t="shared" si="6"/>
        <v>0.17741935483871</v>
      </c>
      <c r="U35" s="58">
        <f t="shared" si="7"/>
        <v>8</v>
      </c>
      <c r="V35" s="150">
        <f t="shared" si="8"/>
        <v>0.0377358490566038</v>
      </c>
      <c r="W35" s="58">
        <f t="shared" si="9"/>
        <v>36</v>
      </c>
      <c r="X35" s="151">
        <f t="shared" si="10"/>
        <v>0.145161290322581</v>
      </c>
      <c r="Y35" s="203">
        <f t="shared" si="11"/>
        <v>555</v>
      </c>
      <c r="Z35" s="204">
        <v>10</v>
      </c>
      <c r="AA35" s="205">
        <f t="shared" si="12"/>
        <v>0.018018018018018</v>
      </c>
      <c r="AB35" s="206">
        <f t="shared" si="13"/>
        <v>13.505</v>
      </c>
      <c r="AC35" s="151">
        <v>0.073</v>
      </c>
      <c r="AD35" s="207">
        <f t="shared" si="14"/>
        <v>2.16166666666667</v>
      </c>
      <c r="AE35" s="208">
        <f t="shared" si="15"/>
        <v>0.0105964052287582</v>
      </c>
    </row>
    <row r="36" ht="17.25" spans="2:31">
      <c r="B36" s="13"/>
      <c r="C36" s="13"/>
      <c r="D36" s="13" t="s">
        <v>98</v>
      </c>
      <c r="E36" s="22" t="s">
        <v>94</v>
      </c>
      <c r="F36" s="23" t="s">
        <v>40</v>
      </c>
      <c r="G36" s="24" t="s">
        <v>41</v>
      </c>
      <c r="H36" s="25" t="s">
        <v>99</v>
      </c>
      <c r="I36" s="83"/>
      <c r="J36" s="83"/>
      <c r="K36" s="83"/>
      <c r="L36" s="84" t="s">
        <v>43</v>
      </c>
      <c r="M36" s="85">
        <v>185</v>
      </c>
      <c r="N36" s="86">
        <f t="shared" si="16"/>
        <v>204</v>
      </c>
      <c r="O36" s="87">
        <f t="shared" si="1"/>
        <v>212</v>
      </c>
      <c r="P36" s="112">
        <f t="shared" si="2"/>
        <v>248</v>
      </c>
      <c r="Q36" s="55">
        <f t="shared" si="3"/>
        <v>19</v>
      </c>
      <c r="R36" s="152">
        <f t="shared" si="4"/>
        <v>0.0931372549019608</v>
      </c>
      <c r="S36" s="56">
        <f t="shared" si="5"/>
        <v>44</v>
      </c>
      <c r="T36" s="152">
        <f t="shared" si="6"/>
        <v>0.17741935483871</v>
      </c>
      <c r="U36" s="56">
        <f t="shared" si="7"/>
        <v>8</v>
      </c>
      <c r="V36" s="152">
        <f t="shared" si="8"/>
        <v>0.0377358490566038</v>
      </c>
      <c r="W36" s="56">
        <f t="shared" si="9"/>
        <v>36</v>
      </c>
      <c r="X36" s="153">
        <f t="shared" si="10"/>
        <v>0.145161290322581</v>
      </c>
      <c r="Y36" s="209">
        <f t="shared" si="11"/>
        <v>555</v>
      </c>
      <c r="Z36" s="210">
        <v>10</v>
      </c>
      <c r="AA36" s="211">
        <f t="shared" si="12"/>
        <v>0.018018018018018</v>
      </c>
      <c r="AB36" s="212">
        <f t="shared" si="13"/>
        <v>13.505</v>
      </c>
      <c r="AC36" s="153">
        <v>0.073</v>
      </c>
      <c r="AD36" s="213">
        <f t="shared" si="14"/>
        <v>2.16166666666667</v>
      </c>
      <c r="AE36" s="214">
        <f t="shared" si="15"/>
        <v>0.0105964052287582</v>
      </c>
    </row>
    <row r="37" ht="18" spans="2:31">
      <c r="B37" s="13"/>
      <c r="C37" s="13"/>
      <c r="D37" s="13" t="s">
        <v>100</v>
      </c>
      <c r="E37" s="14" t="s">
        <v>101</v>
      </c>
      <c r="F37" s="31" t="s">
        <v>40</v>
      </c>
      <c r="G37" s="16" t="s">
        <v>41</v>
      </c>
      <c r="H37" s="42" t="s">
        <v>102</v>
      </c>
      <c r="I37" s="113"/>
      <c r="J37" s="113"/>
      <c r="K37" s="113"/>
      <c r="L37" s="114" t="s">
        <v>103</v>
      </c>
      <c r="M37" s="115">
        <v>99</v>
      </c>
      <c r="N37" s="75">
        <f t="shared" si="16"/>
        <v>109</v>
      </c>
      <c r="O37" s="75">
        <f t="shared" si="1"/>
        <v>113</v>
      </c>
      <c r="P37" s="116">
        <f t="shared" si="2"/>
        <v>132</v>
      </c>
      <c r="Q37" s="158">
        <f t="shared" si="3"/>
        <v>10</v>
      </c>
      <c r="R37" s="148">
        <f t="shared" si="4"/>
        <v>0.0917431192660551</v>
      </c>
      <c r="S37" s="57">
        <f t="shared" si="5"/>
        <v>23</v>
      </c>
      <c r="T37" s="148">
        <f t="shared" si="6"/>
        <v>0.174242424242424</v>
      </c>
      <c r="U37" s="57">
        <f t="shared" si="7"/>
        <v>4</v>
      </c>
      <c r="V37" s="148">
        <f t="shared" si="8"/>
        <v>0.0353982300884956</v>
      </c>
      <c r="W37" s="57">
        <f t="shared" si="9"/>
        <v>19</v>
      </c>
      <c r="X37" s="159">
        <f t="shared" si="10"/>
        <v>0.143939393939394</v>
      </c>
      <c r="Y37" s="197">
        <f t="shared" si="11"/>
        <v>297</v>
      </c>
      <c r="Z37" s="198">
        <v>10</v>
      </c>
      <c r="AA37" s="199">
        <f t="shared" si="12"/>
        <v>0.0336700336700337</v>
      </c>
      <c r="AB37" s="200">
        <f t="shared" si="13"/>
        <v>7.227</v>
      </c>
      <c r="AC37" s="149">
        <v>0.073</v>
      </c>
      <c r="AD37" s="201">
        <f t="shared" si="14"/>
        <v>-0.560333333333332</v>
      </c>
      <c r="AE37" s="202">
        <f t="shared" si="15"/>
        <v>-0.00514067278287461</v>
      </c>
    </row>
    <row r="38" ht="18" spans="2:31">
      <c r="B38" s="13"/>
      <c r="C38" s="13"/>
      <c r="D38" s="13" t="s">
        <v>104</v>
      </c>
      <c r="E38" s="22" t="s">
        <v>101</v>
      </c>
      <c r="F38" s="33" t="s">
        <v>40</v>
      </c>
      <c r="G38" s="24" t="s">
        <v>41</v>
      </c>
      <c r="H38" s="43" t="s">
        <v>105</v>
      </c>
      <c r="I38" s="117"/>
      <c r="J38" s="117"/>
      <c r="K38" s="117"/>
      <c r="L38" s="118" t="s">
        <v>103</v>
      </c>
      <c r="M38" s="119">
        <v>99</v>
      </c>
      <c r="N38" s="87">
        <f t="shared" si="16"/>
        <v>109</v>
      </c>
      <c r="O38" s="87">
        <f t="shared" si="1"/>
        <v>113</v>
      </c>
      <c r="P38" s="120">
        <f t="shared" si="2"/>
        <v>132</v>
      </c>
      <c r="Q38" s="162">
        <f t="shared" si="3"/>
        <v>10</v>
      </c>
      <c r="R38" s="152">
        <f t="shared" si="4"/>
        <v>0.0917431192660551</v>
      </c>
      <c r="S38" s="56">
        <f t="shared" si="5"/>
        <v>23</v>
      </c>
      <c r="T38" s="152">
        <f t="shared" si="6"/>
        <v>0.174242424242424</v>
      </c>
      <c r="U38" s="56">
        <f t="shared" si="7"/>
        <v>4</v>
      </c>
      <c r="V38" s="152">
        <f t="shared" si="8"/>
        <v>0.0353982300884956</v>
      </c>
      <c r="W38" s="56">
        <f t="shared" si="9"/>
        <v>19</v>
      </c>
      <c r="X38" s="163">
        <f t="shared" si="10"/>
        <v>0.143939393939394</v>
      </c>
      <c r="Y38" s="209">
        <f t="shared" si="11"/>
        <v>297</v>
      </c>
      <c r="Z38" s="210">
        <v>10</v>
      </c>
      <c r="AA38" s="211">
        <f t="shared" si="12"/>
        <v>0.0336700336700337</v>
      </c>
      <c r="AB38" s="212">
        <f t="shared" si="13"/>
        <v>7.227</v>
      </c>
      <c r="AC38" s="153">
        <v>0.073</v>
      </c>
      <c r="AD38" s="213">
        <f t="shared" si="14"/>
        <v>-0.560333333333332</v>
      </c>
      <c r="AE38" s="214">
        <f t="shared" si="15"/>
        <v>-0.00514067278287461</v>
      </c>
    </row>
    <row r="39" ht="18" spans="2:31">
      <c r="B39" s="13"/>
      <c r="C39" s="13"/>
      <c r="D39" s="13" t="s">
        <v>106</v>
      </c>
      <c r="E39" s="14" t="s">
        <v>39</v>
      </c>
      <c r="F39" s="31" t="s">
        <v>40</v>
      </c>
      <c r="G39" s="16" t="s">
        <v>41</v>
      </c>
      <c r="H39" s="42" t="s">
        <v>107</v>
      </c>
      <c r="I39" s="113"/>
      <c r="J39" s="113"/>
      <c r="K39" s="113"/>
      <c r="L39" s="114" t="s">
        <v>108</v>
      </c>
      <c r="M39" s="115">
        <v>85</v>
      </c>
      <c r="N39" s="75">
        <f t="shared" si="16"/>
        <v>94</v>
      </c>
      <c r="O39" s="75">
        <f t="shared" si="1"/>
        <v>98</v>
      </c>
      <c r="P39" s="116">
        <f t="shared" si="2"/>
        <v>115</v>
      </c>
      <c r="Q39" s="158">
        <f t="shared" si="3"/>
        <v>9</v>
      </c>
      <c r="R39" s="148">
        <f t="shared" si="4"/>
        <v>0.0957446808510638</v>
      </c>
      <c r="S39" s="57">
        <f t="shared" si="5"/>
        <v>21</v>
      </c>
      <c r="T39" s="148">
        <f t="shared" si="6"/>
        <v>0.182608695652174</v>
      </c>
      <c r="U39" s="57">
        <f t="shared" si="7"/>
        <v>4</v>
      </c>
      <c r="V39" s="148">
        <f t="shared" si="8"/>
        <v>0.0408163265306122</v>
      </c>
      <c r="W39" s="57">
        <f t="shared" si="9"/>
        <v>17</v>
      </c>
      <c r="X39" s="159">
        <f t="shared" si="10"/>
        <v>0.147826086956522</v>
      </c>
      <c r="Y39" s="197">
        <f t="shared" si="11"/>
        <v>255</v>
      </c>
      <c r="Z39" s="198">
        <v>10</v>
      </c>
      <c r="AA39" s="199">
        <f t="shared" si="12"/>
        <v>0.0392156862745098</v>
      </c>
      <c r="AB39" s="200">
        <f t="shared" si="13"/>
        <v>6.205</v>
      </c>
      <c r="AC39" s="149">
        <v>0.073</v>
      </c>
      <c r="AD39" s="201">
        <f t="shared" si="14"/>
        <v>-0.538333333333332</v>
      </c>
      <c r="AE39" s="202">
        <f t="shared" si="15"/>
        <v>-0.00572695035460992</v>
      </c>
    </row>
    <row r="40" s="3" customFormat="1" ht="18" spans="2:31">
      <c r="B40" s="13"/>
      <c r="C40" s="13"/>
      <c r="D40" s="13" t="s">
        <v>109</v>
      </c>
      <c r="E40" s="22" t="s">
        <v>39</v>
      </c>
      <c r="F40" s="33" t="s">
        <v>40</v>
      </c>
      <c r="G40" s="24" t="s">
        <v>41</v>
      </c>
      <c r="H40" s="43" t="s">
        <v>110</v>
      </c>
      <c r="I40" s="117"/>
      <c r="J40" s="117"/>
      <c r="K40" s="117"/>
      <c r="L40" s="118" t="s">
        <v>43</v>
      </c>
      <c r="M40" s="119">
        <v>205</v>
      </c>
      <c r="N40" s="87">
        <f t="shared" si="16"/>
        <v>226</v>
      </c>
      <c r="O40" s="87">
        <f t="shared" si="1"/>
        <v>235</v>
      </c>
      <c r="P40" s="120">
        <f t="shared" si="2"/>
        <v>275</v>
      </c>
      <c r="Q40" s="162">
        <f t="shared" si="3"/>
        <v>21</v>
      </c>
      <c r="R40" s="152">
        <f t="shared" si="4"/>
        <v>0.0929203539823009</v>
      </c>
      <c r="S40" s="56">
        <f t="shared" si="5"/>
        <v>49</v>
      </c>
      <c r="T40" s="152">
        <f t="shared" si="6"/>
        <v>0.178181818181818</v>
      </c>
      <c r="U40" s="56">
        <f t="shared" si="7"/>
        <v>9</v>
      </c>
      <c r="V40" s="152">
        <f t="shared" si="8"/>
        <v>0.0382978723404255</v>
      </c>
      <c r="W40" s="56">
        <f t="shared" si="9"/>
        <v>40</v>
      </c>
      <c r="X40" s="163">
        <f t="shared" si="10"/>
        <v>0.145454545454545</v>
      </c>
      <c r="Y40" s="209">
        <f t="shared" si="11"/>
        <v>615</v>
      </c>
      <c r="Z40" s="210">
        <v>10</v>
      </c>
      <c r="AA40" s="211">
        <f t="shared" si="12"/>
        <v>0.016260162601626</v>
      </c>
      <c r="AB40" s="212">
        <f t="shared" si="13"/>
        <v>14.965</v>
      </c>
      <c r="AC40" s="153">
        <v>0.073</v>
      </c>
      <c r="AD40" s="213">
        <f t="shared" si="14"/>
        <v>2.70166666666667</v>
      </c>
      <c r="AE40" s="214">
        <f t="shared" si="15"/>
        <v>0.0119542772861357</v>
      </c>
    </row>
    <row r="41" ht="18" spans="2:31">
      <c r="B41" s="13"/>
      <c r="C41" s="13"/>
      <c r="D41" s="13" t="s">
        <v>111</v>
      </c>
      <c r="E41" s="38" t="s">
        <v>112</v>
      </c>
      <c r="F41" s="44" t="s">
        <v>40</v>
      </c>
      <c r="G41" s="40" t="s">
        <v>41</v>
      </c>
      <c r="H41" s="45" t="s">
        <v>113</v>
      </c>
      <c r="I41" s="121"/>
      <c r="J41" s="121"/>
      <c r="K41" s="121"/>
      <c r="L41" s="122" t="s">
        <v>43</v>
      </c>
      <c r="M41" s="123">
        <v>198</v>
      </c>
      <c r="N41" s="110">
        <f t="shared" si="16"/>
        <v>218</v>
      </c>
      <c r="O41" s="110">
        <f t="shared" si="1"/>
        <v>227</v>
      </c>
      <c r="P41" s="124">
        <f t="shared" si="2"/>
        <v>266</v>
      </c>
      <c r="Q41" s="172">
        <f t="shared" si="3"/>
        <v>20</v>
      </c>
      <c r="R41" s="169">
        <f t="shared" si="4"/>
        <v>0.0917431192660551</v>
      </c>
      <c r="S41" s="170">
        <f t="shared" si="5"/>
        <v>48</v>
      </c>
      <c r="T41" s="169">
        <f t="shared" si="6"/>
        <v>0.180451127819549</v>
      </c>
      <c r="U41" s="170">
        <f t="shared" si="7"/>
        <v>9</v>
      </c>
      <c r="V41" s="169">
        <f t="shared" si="8"/>
        <v>0.039647577092511</v>
      </c>
      <c r="W41" s="170">
        <f t="shared" si="9"/>
        <v>39</v>
      </c>
      <c r="X41" s="173">
        <f t="shared" si="10"/>
        <v>0.146616541353383</v>
      </c>
      <c r="Y41" s="233">
        <f t="shared" si="11"/>
        <v>594</v>
      </c>
      <c r="Z41" s="234">
        <v>10</v>
      </c>
      <c r="AA41" s="235">
        <f t="shared" si="12"/>
        <v>0.0168350168350168</v>
      </c>
      <c r="AB41" s="236">
        <f t="shared" si="13"/>
        <v>14.454</v>
      </c>
      <c r="AC41" s="171">
        <v>0.073</v>
      </c>
      <c r="AD41" s="237">
        <f t="shared" si="14"/>
        <v>2.21266666666667</v>
      </c>
      <c r="AE41" s="238">
        <f t="shared" si="15"/>
        <v>0.0101498470948012</v>
      </c>
    </row>
    <row r="42" ht="18" spans="2:31">
      <c r="B42" s="13"/>
      <c r="C42" s="13"/>
      <c r="D42" s="13" t="s">
        <v>114</v>
      </c>
      <c r="E42" s="27" t="s">
        <v>112</v>
      </c>
      <c r="F42" s="46" t="s">
        <v>40</v>
      </c>
      <c r="G42" s="29" t="s">
        <v>41</v>
      </c>
      <c r="H42" s="47" t="s">
        <v>115</v>
      </c>
      <c r="I42" s="125"/>
      <c r="J42" s="125"/>
      <c r="K42" s="125"/>
      <c r="L42" s="126" t="s">
        <v>43</v>
      </c>
      <c r="M42" s="127">
        <v>147</v>
      </c>
      <c r="N42" s="97">
        <f t="shared" si="16"/>
        <v>162</v>
      </c>
      <c r="O42" s="97">
        <f t="shared" si="1"/>
        <v>168</v>
      </c>
      <c r="P42" s="128">
        <f t="shared" si="2"/>
        <v>197</v>
      </c>
      <c r="Q42" s="174">
        <f t="shared" si="3"/>
        <v>15</v>
      </c>
      <c r="R42" s="155">
        <f t="shared" si="4"/>
        <v>0.0925925925925926</v>
      </c>
      <c r="S42" s="156">
        <f t="shared" si="5"/>
        <v>35</v>
      </c>
      <c r="T42" s="155">
        <f t="shared" si="6"/>
        <v>0.177664974619289</v>
      </c>
      <c r="U42" s="156">
        <f t="shared" si="7"/>
        <v>6</v>
      </c>
      <c r="V42" s="155">
        <f t="shared" si="8"/>
        <v>0.0357142857142857</v>
      </c>
      <c r="W42" s="156">
        <f t="shared" si="9"/>
        <v>29</v>
      </c>
      <c r="X42" s="175">
        <f t="shared" si="10"/>
        <v>0.147208121827411</v>
      </c>
      <c r="Y42" s="215">
        <f t="shared" si="11"/>
        <v>441</v>
      </c>
      <c r="Z42" s="216">
        <v>10</v>
      </c>
      <c r="AA42" s="217">
        <f t="shared" si="12"/>
        <v>0.0226757369614512</v>
      </c>
      <c r="AB42" s="218">
        <f t="shared" si="13"/>
        <v>10.731</v>
      </c>
      <c r="AC42" s="157">
        <v>0.073</v>
      </c>
      <c r="AD42" s="219">
        <f t="shared" si="14"/>
        <v>0.935666666666666</v>
      </c>
      <c r="AE42" s="220">
        <f t="shared" si="15"/>
        <v>0.00577572016460905</v>
      </c>
    </row>
    <row r="43" s="3" customFormat="1" ht="18" spans="2:31">
      <c r="B43" s="13"/>
      <c r="C43" s="13"/>
      <c r="D43" s="13" t="s">
        <v>116</v>
      </c>
      <c r="E43" s="34" t="s">
        <v>101</v>
      </c>
      <c r="F43" s="48" t="s">
        <v>40</v>
      </c>
      <c r="G43" s="36" t="s">
        <v>41</v>
      </c>
      <c r="H43" s="49" t="s">
        <v>117</v>
      </c>
      <c r="I43" s="129"/>
      <c r="J43" s="129"/>
      <c r="K43" s="129"/>
      <c r="L43" s="130" t="s">
        <v>118</v>
      </c>
      <c r="M43" s="131">
        <v>86</v>
      </c>
      <c r="N43" s="104">
        <f t="shared" ref="N43:N74" si="17">ROUND(M43*1.1,0)</f>
        <v>95</v>
      </c>
      <c r="O43" s="104">
        <f t="shared" ref="O43:O74" si="18">ROUND(N43*1.04,0)</f>
        <v>99</v>
      </c>
      <c r="P43" s="132">
        <f t="shared" ref="P43:P74" si="19">ROUND(O43*1.17,0)</f>
        <v>116</v>
      </c>
      <c r="Q43" s="164">
        <f t="shared" ref="Q43:Q74" si="20">N43-M43</f>
        <v>9</v>
      </c>
      <c r="R43" s="165">
        <f t="shared" ref="R43:R74" si="21">Q43/N43</f>
        <v>0.0947368421052632</v>
      </c>
      <c r="S43" s="166">
        <f t="shared" ref="S43:S74" si="22">P43-N43</f>
        <v>21</v>
      </c>
      <c r="T43" s="165">
        <f t="shared" ref="T43:T74" si="23">S43/P43</f>
        <v>0.181034482758621</v>
      </c>
      <c r="U43" s="166">
        <f t="shared" ref="U43:U74" si="24">O43-N43</f>
        <v>4</v>
      </c>
      <c r="V43" s="165">
        <f t="shared" ref="V43:V74" si="25">U43/O43</f>
        <v>0.0404040404040404</v>
      </c>
      <c r="W43" s="166">
        <f t="shared" ref="W43:W74" si="26">P43-O43</f>
        <v>17</v>
      </c>
      <c r="X43" s="167">
        <f t="shared" ref="X43:X74" si="27">W43/P43</f>
        <v>0.146551724137931</v>
      </c>
      <c r="Y43" s="239">
        <f t="shared" ref="Y43:Y74" si="28">M43*3</f>
        <v>258</v>
      </c>
      <c r="Z43" s="228">
        <v>10</v>
      </c>
      <c r="AA43" s="229">
        <f t="shared" ref="AA43:AA74" si="29">Z43/Y43</f>
        <v>0.0387596899224806</v>
      </c>
      <c r="AB43" s="230">
        <f t="shared" ref="AB43:AB74" si="30">AC43*M43</f>
        <v>6.278</v>
      </c>
      <c r="AC43" s="167">
        <v>0.073</v>
      </c>
      <c r="AD43" s="231">
        <f t="shared" ref="AD43:AD74" si="31">(Q43*3-Z43)/3-AB43</f>
        <v>-0.611333333333333</v>
      </c>
      <c r="AE43" s="232">
        <f t="shared" ref="AE43:AE74" si="32">AD43/N43</f>
        <v>-0.00643508771929824</v>
      </c>
    </row>
    <row r="44" ht="18" spans="2:31">
      <c r="B44" s="13"/>
      <c r="C44" s="13"/>
      <c r="D44" s="13" t="s">
        <v>119</v>
      </c>
      <c r="E44" s="50" t="s">
        <v>120</v>
      </c>
      <c r="F44" s="51" t="s">
        <v>40</v>
      </c>
      <c r="G44" s="16" t="s">
        <v>41</v>
      </c>
      <c r="H44" s="42" t="s">
        <v>121</v>
      </c>
      <c r="I44" s="113"/>
      <c r="J44" s="113"/>
      <c r="K44" s="113"/>
      <c r="L44" s="114" t="s">
        <v>122</v>
      </c>
      <c r="M44" s="133">
        <v>180</v>
      </c>
      <c r="N44" s="75">
        <f t="shared" si="17"/>
        <v>198</v>
      </c>
      <c r="O44" s="75">
        <f t="shared" si="18"/>
        <v>206</v>
      </c>
      <c r="P44" s="116">
        <f t="shared" si="19"/>
        <v>241</v>
      </c>
      <c r="Q44" s="50">
        <f t="shared" si="20"/>
        <v>18</v>
      </c>
      <c r="R44" s="148">
        <f t="shared" si="21"/>
        <v>0.0909090909090909</v>
      </c>
      <c r="S44" s="57">
        <f t="shared" si="22"/>
        <v>43</v>
      </c>
      <c r="T44" s="148">
        <f t="shared" si="23"/>
        <v>0.178423236514523</v>
      </c>
      <c r="U44" s="57">
        <f t="shared" si="24"/>
        <v>8</v>
      </c>
      <c r="V44" s="148">
        <f t="shared" si="25"/>
        <v>0.0388349514563107</v>
      </c>
      <c r="W44" s="57">
        <f t="shared" si="26"/>
        <v>35</v>
      </c>
      <c r="X44" s="149">
        <f t="shared" si="27"/>
        <v>0.145228215767635</v>
      </c>
      <c r="Y44" s="240">
        <f t="shared" si="28"/>
        <v>540</v>
      </c>
      <c r="Z44" s="198">
        <v>10</v>
      </c>
      <c r="AA44" s="199">
        <f t="shared" si="29"/>
        <v>0.0185185185185185</v>
      </c>
      <c r="AB44" s="200">
        <f t="shared" si="30"/>
        <v>13.14</v>
      </c>
      <c r="AC44" s="149">
        <v>0.073</v>
      </c>
      <c r="AD44" s="201">
        <f t="shared" si="31"/>
        <v>1.52666666666667</v>
      </c>
      <c r="AE44" s="202">
        <f t="shared" si="32"/>
        <v>0.00771043771043771</v>
      </c>
    </row>
    <row r="45" ht="18" spans="2:31">
      <c r="B45" s="13"/>
      <c r="C45" s="13"/>
      <c r="D45" s="13" t="s">
        <v>123</v>
      </c>
      <c r="E45" s="52" t="s">
        <v>120</v>
      </c>
      <c r="F45" s="53" t="s">
        <v>40</v>
      </c>
      <c r="G45" s="20" t="s">
        <v>41</v>
      </c>
      <c r="H45" s="54" t="s">
        <v>124</v>
      </c>
      <c r="I45" s="134"/>
      <c r="J45" s="134"/>
      <c r="K45" s="134"/>
      <c r="L45" s="135" t="s">
        <v>125</v>
      </c>
      <c r="M45" s="136">
        <v>96</v>
      </c>
      <c r="N45" s="81">
        <f t="shared" si="17"/>
        <v>106</v>
      </c>
      <c r="O45" s="81">
        <f t="shared" si="18"/>
        <v>110</v>
      </c>
      <c r="P45" s="137">
        <f t="shared" si="19"/>
        <v>129</v>
      </c>
      <c r="Q45" s="52">
        <f t="shared" si="20"/>
        <v>10</v>
      </c>
      <c r="R45" s="150">
        <f t="shared" si="21"/>
        <v>0.0943396226415094</v>
      </c>
      <c r="S45" s="58">
        <f t="shared" si="22"/>
        <v>23</v>
      </c>
      <c r="T45" s="150">
        <f t="shared" si="23"/>
        <v>0.178294573643411</v>
      </c>
      <c r="U45" s="58">
        <f t="shared" si="24"/>
        <v>4</v>
      </c>
      <c r="V45" s="150">
        <f t="shared" si="25"/>
        <v>0.0363636363636364</v>
      </c>
      <c r="W45" s="58">
        <f t="shared" si="26"/>
        <v>19</v>
      </c>
      <c r="X45" s="151">
        <f t="shared" si="27"/>
        <v>0.147286821705426</v>
      </c>
      <c r="Y45" s="241">
        <f t="shared" si="28"/>
        <v>288</v>
      </c>
      <c r="Z45" s="204">
        <v>10</v>
      </c>
      <c r="AA45" s="205">
        <f t="shared" si="29"/>
        <v>0.0347222222222222</v>
      </c>
      <c r="AB45" s="206">
        <f t="shared" si="30"/>
        <v>7.008</v>
      </c>
      <c r="AC45" s="151">
        <v>0.073</v>
      </c>
      <c r="AD45" s="207">
        <f t="shared" si="31"/>
        <v>-0.341333333333332</v>
      </c>
      <c r="AE45" s="208">
        <f t="shared" si="32"/>
        <v>-0.00322012578616351</v>
      </c>
    </row>
    <row r="46" ht="18" spans="2:31">
      <c r="B46" s="13"/>
      <c r="C46" s="13"/>
      <c r="D46" s="13" t="s">
        <v>126</v>
      </c>
      <c r="E46" s="52" t="s">
        <v>120</v>
      </c>
      <c r="F46" s="53" t="s">
        <v>40</v>
      </c>
      <c r="G46" s="20" t="s">
        <v>41</v>
      </c>
      <c r="H46" s="54" t="s">
        <v>127</v>
      </c>
      <c r="I46" s="134"/>
      <c r="J46" s="134"/>
      <c r="K46" s="134"/>
      <c r="L46" s="135" t="s">
        <v>128</v>
      </c>
      <c r="M46" s="136">
        <v>112</v>
      </c>
      <c r="N46" s="81">
        <f t="shared" si="17"/>
        <v>123</v>
      </c>
      <c r="O46" s="81">
        <f t="shared" si="18"/>
        <v>128</v>
      </c>
      <c r="P46" s="137">
        <f t="shared" si="19"/>
        <v>150</v>
      </c>
      <c r="Q46" s="52">
        <f t="shared" si="20"/>
        <v>11</v>
      </c>
      <c r="R46" s="150">
        <f t="shared" si="21"/>
        <v>0.0894308943089431</v>
      </c>
      <c r="S46" s="58">
        <f t="shared" si="22"/>
        <v>27</v>
      </c>
      <c r="T46" s="150">
        <f t="shared" si="23"/>
        <v>0.18</v>
      </c>
      <c r="U46" s="58">
        <f t="shared" si="24"/>
        <v>5</v>
      </c>
      <c r="V46" s="150">
        <f t="shared" si="25"/>
        <v>0.0390625</v>
      </c>
      <c r="W46" s="58">
        <f t="shared" si="26"/>
        <v>22</v>
      </c>
      <c r="X46" s="151">
        <f t="shared" si="27"/>
        <v>0.146666666666667</v>
      </c>
      <c r="Y46" s="241">
        <f t="shared" si="28"/>
        <v>336</v>
      </c>
      <c r="Z46" s="204">
        <v>10</v>
      </c>
      <c r="AA46" s="205">
        <f t="shared" si="29"/>
        <v>0.0297619047619048</v>
      </c>
      <c r="AB46" s="206">
        <f t="shared" si="30"/>
        <v>8.176</v>
      </c>
      <c r="AC46" s="151">
        <v>0.073</v>
      </c>
      <c r="AD46" s="207">
        <f t="shared" si="31"/>
        <v>-0.509333333333333</v>
      </c>
      <c r="AE46" s="208">
        <f t="shared" si="32"/>
        <v>-0.00414092140921409</v>
      </c>
    </row>
    <row r="47" s="3" customFormat="1" ht="18" spans="2:31">
      <c r="B47" s="13"/>
      <c r="C47" s="13"/>
      <c r="D47" s="13" t="s">
        <v>129</v>
      </c>
      <c r="E47" s="52" t="s">
        <v>120</v>
      </c>
      <c r="F47" s="53" t="s">
        <v>40</v>
      </c>
      <c r="G47" s="20" t="s">
        <v>41</v>
      </c>
      <c r="H47" s="54" t="s">
        <v>130</v>
      </c>
      <c r="I47" s="134"/>
      <c r="J47" s="134"/>
      <c r="K47" s="134"/>
      <c r="L47" s="135" t="s">
        <v>131</v>
      </c>
      <c r="M47" s="136">
        <v>150</v>
      </c>
      <c r="N47" s="81">
        <f t="shared" si="17"/>
        <v>165</v>
      </c>
      <c r="O47" s="81">
        <f t="shared" si="18"/>
        <v>172</v>
      </c>
      <c r="P47" s="137">
        <f t="shared" si="19"/>
        <v>201</v>
      </c>
      <c r="Q47" s="52">
        <f t="shared" si="20"/>
        <v>15</v>
      </c>
      <c r="R47" s="150">
        <f t="shared" si="21"/>
        <v>0.0909090909090909</v>
      </c>
      <c r="S47" s="58">
        <f t="shared" si="22"/>
        <v>36</v>
      </c>
      <c r="T47" s="150">
        <f t="shared" si="23"/>
        <v>0.17910447761194</v>
      </c>
      <c r="U47" s="58">
        <f t="shared" si="24"/>
        <v>7</v>
      </c>
      <c r="V47" s="150">
        <f t="shared" si="25"/>
        <v>0.0406976744186047</v>
      </c>
      <c r="W47" s="58">
        <f t="shared" si="26"/>
        <v>29</v>
      </c>
      <c r="X47" s="151">
        <f t="shared" si="27"/>
        <v>0.144278606965174</v>
      </c>
      <c r="Y47" s="241">
        <f t="shared" si="28"/>
        <v>450</v>
      </c>
      <c r="Z47" s="204">
        <v>10</v>
      </c>
      <c r="AA47" s="205">
        <f t="shared" si="29"/>
        <v>0.0222222222222222</v>
      </c>
      <c r="AB47" s="206">
        <f t="shared" si="30"/>
        <v>10.95</v>
      </c>
      <c r="AC47" s="151">
        <v>0.073</v>
      </c>
      <c r="AD47" s="207">
        <f t="shared" si="31"/>
        <v>0.716666666666667</v>
      </c>
      <c r="AE47" s="208">
        <f t="shared" si="32"/>
        <v>0.00434343434343434</v>
      </c>
    </row>
    <row r="48" s="3" customFormat="1" ht="18" spans="2:31">
      <c r="B48" s="13"/>
      <c r="C48" s="13"/>
      <c r="D48" s="13" t="s">
        <v>132</v>
      </c>
      <c r="E48" s="52" t="s">
        <v>120</v>
      </c>
      <c r="F48" s="53" t="s">
        <v>40</v>
      </c>
      <c r="G48" s="20" t="s">
        <v>41</v>
      </c>
      <c r="H48" s="54" t="s">
        <v>133</v>
      </c>
      <c r="I48" s="134"/>
      <c r="J48" s="134"/>
      <c r="K48" s="134"/>
      <c r="L48" s="135" t="s">
        <v>134</v>
      </c>
      <c r="M48" s="136">
        <v>111</v>
      </c>
      <c r="N48" s="81">
        <f t="shared" si="17"/>
        <v>122</v>
      </c>
      <c r="O48" s="81">
        <f t="shared" si="18"/>
        <v>127</v>
      </c>
      <c r="P48" s="137">
        <f t="shared" si="19"/>
        <v>149</v>
      </c>
      <c r="Q48" s="52">
        <f t="shared" si="20"/>
        <v>11</v>
      </c>
      <c r="R48" s="150">
        <f t="shared" si="21"/>
        <v>0.0901639344262295</v>
      </c>
      <c r="S48" s="58">
        <f t="shared" si="22"/>
        <v>27</v>
      </c>
      <c r="T48" s="150">
        <f t="shared" si="23"/>
        <v>0.181208053691275</v>
      </c>
      <c r="U48" s="58">
        <f t="shared" si="24"/>
        <v>5</v>
      </c>
      <c r="V48" s="150">
        <f t="shared" si="25"/>
        <v>0.0393700787401575</v>
      </c>
      <c r="W48" s="58">
        <f t="shared" si="26"/>
        <v>22</v>
      </c>
      <c r="X48" s="151">
        <f t="shared" si="27"/>
        <v>0.147651006711409</v>
      </c>
      <c r="Y48" s="241">
        <f t="shared" si="28"/>
        <v>333</v>
      </c>
      <c r="Z48" s="204">
        <v>10</v>
      </c>
      <c r="AA48" s="205">
        <f t="shared" si="29"/>
        <v>0.03003003003003</v>
      </c>
      <c r="AB48" s="206">
        <f t="shared" si="30"/>
        <v>8.103</v>
      </c>
      <c r="AC48" s="151">
        <v>0.073</v>
      </c>
      <c r="AD48" s="207">
        <f t="shared" si="31"/>
        <v>-0.436333333333333</v>
      </c>
      <c r="AE48" s="208">
        <f t="shared" si="32"/>
        <v>-0.00357650273224043</v>
      </c>
    </row>
    <row r="49" s="3" customFormat="1" ht="18" spans="2:31">
      <c r="B49" s="13"/>
      <c r="C49" s="13"/>
      <c r="D49" s="13" t="s">
        <v>135</v>
      </c>
      <c r="E49" s="52" t="s">
        <v>120</v>
      </c>
      <c r="F49" s="53" t="s">
        <v>40</v>
      </c>
      <c r="G49" s="20" t="s">
        <v>41</v>
      </c>
      <c r="H49" s="54" t="s">
        <v>136</v>
      </c>
      <c r="I49" s="134"/>
      <c r="J49" s="134"/>
      <c r="K49" s="134"/>
      <c r="L49" s="135" t="s">
        <v>128</v>
      </c>
      <c r="M49" s="136">
        <v>80</v>
      </c>
      <c r="N49" s="81">
        <f t="shared" si="17"/>
        <v>88</v>
      </c>
      <c r="O49" s="81">
        <f t="shared" si="18"/>
        <v>92</v>
      </c>
      <c r="P49" s="137">
        <f t="shared" si="19"/>
        <v>108</v>
      </c>
      <c r="Q49" s="52">
        <f t="shared" si="20"/>
        <v>8</v>
      </c>
      <c r="R49" s="150">
        <f t="shared" si="21"/>
        <v>0.0909090909090909</v>
      </c>
      <c r="S49" s="58">
        <f t="shared" si="22"/>
        <v>20</v>
      </c>
      <c r="T49" s="150">
        <f t="shared" si="23"/>
        <v>0.185185185185185</v>
      </c>
      <c r="U49" s="58">
        <f t="shared" si="24"/>
        <v>4</v>
      </c>
      <c r="V49" s="150">
        <f t="shared" si="25"/>
        <v>0.0434782608695652</v>
      </c>
      <c r="W49" s="58">
        <f t="shared" si="26"/>
        <v>16</v>
      </c>
      <c r="X49" s="151">
        <f t="shared" si="27"/>
        <v>0.148148148148148</v>
      </c>
      <c r="Y49" s="241">
        <f t="shared" si="28"/>
        <v>240</v>
      </c>
      <c r="Z49" s="204">
        <v>10</v>
      </c>
      <c r="AA49" s="205">
        <f t="shared" si="29"/>
        <v>0.0416666666666667</v>
      </c>
      <c r="AB49" s="206">
        <f t="shared" si="30"/>
        <v>5.84</v>
      </c>
      <c r="AC49" s="151">
        <v>0.073</v>
      </c>
      <c r="AD49" s="207">
        <f t="shared" si="31"/>
        <v>-1.17333333333333</v>
      </c>
      <c r="AE49" s="208">
        <f t="shared" si="32"/>
        <v>-0.0133333333333333</v>
      </c>
    </row>
    <row r="50" s="3" customFormat="1" ht="18" spans="2:31">
      <c r="B50" s="13"/>
      <c r="C50" s="13"/>
      <c r="D50" s="13" t="s">
        <v>137</v>
      </c>
      <c r="E50" s="52" t="s">
        <v>120</v>
      </c>
      <c r="F50" s="53" t="s">
        <v>40</v>
      </c>
      <c r="G50" s="20" t="s">
        <v>41</v>
      </c>
      <c r="H50" s="54" t="s">
        <v>133</v>
      </c>
      <c r="I50" s="134"/>
      <c r="J50" s="134"/>
      <c r="K50" s="134"/>
      <c r="L50" s="135" t="s">
        <v>134</v>
      </c>
      <c r="M50" s="136">
        <v>110</v>
      </c>
      <c r="N50" s="81">
        <f t="shared" si="17"/>
        <v>121</v>
      </c>
      <c r="O50" s="81">
        <f t="shared" si="18"/>
        <v>126</v>
      </c>
      <c r="P50" s="137">
        <f t="shared" si="19"/>
        <v>147</v>
      </c>
      <c r="Q50" s="52">
        <f t="shared" si="20"/>
        <v>11</v>
      </c>
      <c r="R50" s="150">
        <f t="shared" si="21"/>
        <v>0.0909090909090909</v>
      </c>
      <c r="S50" s="58">
        <f t="shared" si="22"/>
        <v>26</v>
      </c>
      <c r="T50" s="150">
        <f t="shared" si="23"/>
        <v>0.17687074829932</v>
      </c>
      <c r="U50" s="58">
        <f t="shared" si="24"/>
        <v>5</v>
      </c>
      <c r="V50" s="150">
        <f t="shared" si="25"/>
        <v>0.0396825396825397</v>
      </c>
      <c r="W50" s="58">
        <f t="shared" si="26"/>
        <v>21</v>
      </c>
      <c r="X50" s="151">
        <f t="shared" si="27"/>
        <v>0.142857142857143</v>
      </c>
      <c r="Y50" s="241">
        <f t="shared" si="28"/>
        <v>330</v>
      </c>
      <c r="Z50" s="204">
        <v>10</v>
      </c>
      <c r="AA50" s="205">
        <f t="shared" si="29"/>
        <v>0.0303030303030303</v>
      </c>
      <c r="AB50" s="206">
        <f t="shared" si="30"/>
        <v>8.03</v>
      </c>
      <c r="AC50" s="151">
        <v>0.073</v>
      </c>
      <c r="AD50" s="207">
        <f t="shared" si="31"/>
        <v>-0.363333333333332</v>
      </c>
      <c r="AE50" s="208">
        <f t="shared" si="32"/>
        <v>-0.00300275482093663</v>
      </c>
    </row>
    <row r="51" s="3" customFormat="1" ht="18" spans="2:31">
      <c r="B51" s="13"/>
      <c r="C51" s="13"/>
      <c r="D51" s="13" t="s">
        <v>138</v>
      </c>
      <c r="E51" s="52" t="s">
        <v>120</v>
      </c>
      <c r="F51" s="53" t="s">
        <v>40</v>
      </c>
      <c r="G51" s="20" t="s">
        <v>41</v>
      </c>
      <c r="H51" s="54" t="s">
        <v>139</v>
      </c>
      <c r="I51" s="134"/>
      <c r="J51" s="134"/>
      <c r="K51" s="134"/>
      <c r="L51" s="135" t="s">
        <v>140</v>
      </c>
      <c r="M51" s="136">
        <v>109</v>
      </c>
      <c r="N51" s="81">
        <f t="shared" si="17"/>
        <v>120</v>
      </c>
      <c r="O51" s="81">
        <f t="shared" si="18"/>
        <v>125</v>
      </c>
      <c r="P51" s="137">
        <f t="shared" si="19"/>
        <v>146</v>
      </c>
      <c r="Q51" s="52">
        <f t="shared" si="20"/>
        <v>11</v>
      </c>
      <c r="R51" s="150">
        <f t="shared" si="21"/>
        <v>0.0916666666666667</v>
      </c>
      <c r="S51" s="58">
        <f t="shared" si="22"/>
        <v>26</v>
      </c>
      <c r="T51" s="150">
        <f t="shared" si="23"/>
        <v>0.178082191780822</v>
      </c>
      <c r="U51" s="58">
        <f t="shared" si="24"/>
        <v>5</v>
      </c>
      <c r="V51" s="150">
        <f t="shared" si="25"/>
        <v>0.04</v>
      </c>
      <c r="W51" s="58">
        <f t="shared" si="26"/>
        <v>21</v>
      </c>
      <c r="X51" s="151">
        <f t="shared" si="27"/>
        <v>0.143835616438356</v>
      </c>
      <c r="Y51" s="241">
        <f t="shared" si="28"/>
        <v>327</v>
      </c>
      <c r="Z51" s="204">
        <v>10</v>
      </c>
      <c r="AA51" s="205">
        <f t="shared" si="29"/>
        <v>0.0305810397553517</v>
      </c>
      <c r="AB51" s="206">
        <f t="shared" si="30"/>
        <v>7.957</v>
      </c>
      <c r="AC51" s="151">
        <v>0.073</v>
      </c>
      <c r="AD51" s="207">
        <f t="shared" si="31"/>
        <v>-0.290333333333333</v>
      </c>
      <c r="AE51" s="208">
        <f t="shared" si="32"/>
        <v>-0.00241944444444444</v>
      </c>
    </row>
    <row r="52" s="3" customFormat="1" ht="18" spans="2:31">
      <c r="B52" s="13"/>
      <c r="C52" s="13"/>
      <c r="D52" s="13" t="s">
        <v>141</v>
      </c>
      <c r="E52" s="52" t="s">
        <v>120</v>
      </c>
      <c r="F52" s="53" t="s">
        <v>40</v>
      </c>
      <c r="G52" s="20" t="s">
        <v>41</v>
      </c>
      <c r="H52" s="54" t="s">
        <v>142</v>
      </c>
      <c r="I52" s="134"/>
      <c r="J52" s="134"/>
      <c r="K52" s="134"/>
      <c r="L52" s="135" t="s">
        <v>143</v>
      </c>
      <c r="M52" s="136">
        <v>141</v>
      </c>
      <c r="N52" s="81">
        <f t="shared" si="17"/>
        <v>155</v>
      </c>
      <c r="O52" s="81">
        <f t="shared" si="18"/>
        <v>161</v>
      </c>
      <c r="P52" s="137">
        <f t="shared" si="19"/>
        <v>188</v>
      </c>
      <c r="Q52" s="52">
        <f t="shared" si="20"/>
        <v>14</v>
      </c>
      <c r="R52" s="150">
        <f t="shared" si="21"/>
        <v>0.0903225806451613</v>
      </c>
      <c r="S52" s="58">
        <f t="shared" si="22"/>
        <v>33</v>
      </c>
      <c r="T52" s="150">
        <f t="shared" si="23"/>
        <v>0.175531914893617</v>
      </c>
      <c r="U52" s="58">
        <f t="shared" si="24"/>
        <v>6</v>
      </c>
      <c r="V52" s="150">
        <f t="shared" si="25"/>
        <v>0.0372670807453416</v>
      </c>
      <c r="W52" s="58">
        <f t="shared" si="26"/>
        <v>27</v>
      </c>
      <c r="X52" s="151">
        <f t="shared" si="27"/>
        <v>0.143617021276596</v>
      </c>
      <c r="Y52" s="241">
        <f t="shared" si="28"/>
        <v>423</v>
      </c>
      <c r="Z52" s="204">
        <v>10</v>
      </c>
      <c r="AA52" s="205">
        <f t="shared" si="29"/>
        <v>0.0236406619385343</v>
      </c>
      <c r="AB52" s="206">
        <f t="shared" si="30"/>
        <v>10.293</v>
      </c>
      <c r="AC52" s="151">
        <v>0.073</v>
      </c>
      <c r="AD52" s="207">
        <f t="shared" si="31"/>
        <v>0.373666666666667</v>
      </c>
      <c r="AE52" s="208">
        <f t="shared" si="32"/>
        <v>0.00241075268817204</v>
      </c>
    </row>
    <row r="53" s="3" customFormat="1" ht="18" spans="2:31">
      <c r="B53" s="13"/>
      <c r="C53" s="13"/>
      <c r="D53" s="13" t="s">
        <v>144</v>
      </c>
      <c r="E53" s="55" t="s">
        <v>120</v>
      </c>
      <c r="F53" s="56" t="s">
        <v>40</v>
      </c>
      <c r="G53" s="23" t="s">
        <v>41</v>
      </c>
      <c r="H53" s="43" t="s">
        <v>145</v>
      </c>
      <c r="I53" s="117"/>
      <c r="J53" s="117"/>
      <c r="K53" s="117"/>
      <c r="L53" s="118" t="s">
        <v>146</v>
      </c>
      <c r="M53" s="138">
        <v>112</v>
      </c>
      <c r="N53" s="87">
        <f t="shared" si="17"/>
        <v>123</v>
      </c>
      <c r="O53" s="87">
        <f t="shared" si="18"/>
        <v>128</v>
      </c>
      <c r="P53" s="120">
        <f t="shared" si="19"/>
        <v>150</v>
      </c>
      <c r="Q53" s="55">
        <f t="shared" si="20"/>
        <v>11</v>
      </c>
      <c r="R53" s="152">
        <f t="shared" si="21"/>
        <v>0.0894308943089431</v>
      </c>
      <c r="S53" s="56">
        <f t="shared" si="22"/>
        <v>27</v>
      </c>
      <c r="T53" s="152">
        <f t="shared" si="23"/>
        <v>0.18</v>
      </c>
      <c r="U53" s="56">
        <f t="shared" si="24"/>
        <v>5</v>
      </c>
      <c r="V53" s="152">
        <f t="shared" si="25"/>
        <v>0.0390625</v>
      </c>
      <c r="W53" s="56">
        <f t="shared" si="26"/>
        <v>22</v>
      </c>
      <c r="X53" s="153">
        <f t="shared" si="27"/>
        <v>0.146666666666667</v>
      </c>
      <c r="Y53" s="242">
        <f t="shared" si="28"/>
        <v>336</v>
      </c>
      <c r="Z53" s="210">
        <v>10</v>
      </c>
      <c r="AA53" s="211">
        <f t="shared" si="29"/>
        <v>0.0297619047619048</v>
      </c>
      <c r="AB53" s="212">
        <f t="shared" si="30"/>
        <v>8.176</v>
      </c>
      <c r="AC53" s="153">
        <v>0.073</v>
      </c>
      <c r="AD53" s="213">
        <f t="shared" si="31"/>
        <v>-0.509333333333333</v>
      </c>
      <c r="AE53" s="214">
        <f t="shared" si="32"/>
        <v>-0.00414092140921409</v>
      </c>
    </row>
    <row r="54" ht="18" spans="2:31">
      <c r="B54" s="13"/>
      <c r="C54" s="13"/>
      <c r="D54" s="13" t="s">
        <v>147</v>
      </c>
      <c r="E54" s="50" t="s">
        <v>148</v>
      </c>
      <c r="F54" s="57" t="s">
        <v>40</v>
      </c>
      <c r="G54" s="15" t="s">
        <v>41</v>
      </c>
      <c r="H54" s="42" t="s">
        <v>149</v>
      </c>
      <c r="I54" s="113"/>
      <c r="J54" s="113"/>
      <c r="K54" s="113"/>
      <c r="L54" s="114" t="s">
        <v>134</v>
      </c>
      <c r="M54" s="133">
        <v>168</v>
      </c>
      <c r="N54" s="75">
        <f t="shared" si="17"/>
        <v>185</v>
      </c>
      <c r="O54" s="75">
        <f t="shared" si="18"/>
        <v>192</v>
      </c>
      <c r="P54" s="116">
        <f t="shared" si="19"/>
        <v>225</v>
      </c>
      <c r="Q54" s="50">
        <f t="shared" si="20"/>
        <v>17</v>
      </c>
      <c r="R54" s="148">
        <f t="shared" si="21"/>
        <v>0.0918918918918919</v>
      </c>
      <c r="S54" s="57">
        <f t="shared" si="22"/>
        <v>40</v>
      </c>
      <c r="T54" s="148">
        <f t="shared" si="23"/>
        <v>0.177777777777778</v>
      </c>
      <c r="U54" s="57">
        <f t="shared" si="24"/>
        <v>7</v>
      </c>
      <c r="V54" s="148">
        <f t="shared" si="25"/>
        <v>0.0364583333333333</v>
      </c>
      <c r="W54" s="57">
        <f t="shared" si="26"/>
        <v>33</v>
      </c>
      <c r="X54" s="149">
        <f t="shared" si="27"/>
        <v>0.146666666666667</v>
      </c>
      <c r="Y54" s="240">
        <f t="shared" si="28"/>
        <v>504</v>
      </c>
      <c r="Z54" s="198">
        <v>10</v>
      </c>
      <c r="AA54" s="199">
        <f t="shared" si="29"/>
        <v>0.0198412698412698</v>
      </c>
      <c r="AB54" s="200">
        <f t="shared" si="30"/>
        <v>12.264</v>
      </c>
      <c r="AC54" s="149">
        <v>0.073</v>
      </c>
      <c r="AD54" s="201">
        <f t="shared" si="31"/>
        <v>1.40266666666667</v>
      </c>
      <c r="AE54" s="202">
        <f t="shared" si="32"/>
        <v>0.00758198198198198</v>
      </c>
    </row>
    <row r="55" ht="18" spans="2:31">
      <c r="B55" s="13"/>
      <c r="C55" s="13"/>
      <c r="D55" s="13" t="s">
        <v>150</v>
      </c>
      <c r="E55" s="52" t="s">
        <v>148</v>
      </c>
      <c r="F55" s="58" t="s">
        <v>40</v>
      </c>
      <c r="G55" s="19" t="s">
        <v>41</v>
      </c>
      <c r="H55" s="54" t="s">
        <v>151</v>
      </c>
      <c r="I55" s="134"/>
      <c r="J55" s="134"/>
      <c r="K55" s="134"/>
      <c r="L55" s="135" t="s">
        <v>134</v>
      </c>
      <c r="M55" s="136">
        <v>155</v>
      </c>
      <c r="N55" s="81">
        <f t="shared" si="17"/>
        <v>171</v>
      </c>
      <c r="O55" s="81">
        <f t="shared" si="18"/>
        <v>178</v>
      </c>
      <c r="P55" s="137">
        <f t="shared" si="19"/>
        <v>208</v>
      </c>
      <c r="Q55" s="52">
        <f t="shared" si="20"/>
        <v>16</v>
      </c>
      <c r="R55" s="150">
        <f t="shared" si="21"/>
        <v>0.0935672514619883</v>
      </c>
      <c r="S55" s="58">
        <f t="shared" si="22"/>
        <v>37</v>
      </c>
      <c r="T55" s="150">
        <f t="shared" si="23"/>
        <v>0.177884615384615</v>
      </c>
      <c r="U55" s="58">
        <f t="shared" si="24"/>
        <v>7</v>
      </c>
      <c r="V55" s="150">
        <f t="shared" si="25"/>
        <v>0.0393258426966292</v>
      </c>
      <c r="W55" s="58">
        <f t="shared" si="26"/>
        <v>30</v>
      </c>
      <c r="X55" s="151">
        <f t="shared" si="27"/>
        <v>0.144230769230769</v>
      </c>
      <c r="Y55" s="241">
        <f t="shared" si="28"/>
        <v>465</v>
      </c>
      <c r="Z55" s="204">
        <v>10</v>
      </c>
      <c r="AA55" s="205">
        <f t="shared" si="29"/>
        <v>0.021505376344086</v>
      </c>
      <c r="AB55" s="206">
        <f t="shared" si="30"/>
        <v>11.315</v>
      </c>
      <c r="AC55" s="151">
        <v>0.073</v>
      </c>
      <c r="AD55" s="207">
        <f t="shared" si="31"/>
        <v>1.35166666666667</v>
      </c>
      <c r="AE55" s="208">
        <f t="shared" si="32"/>
        <v>0.00790448343079922</v>
      </c>
    </row>
    <row r="56" ht="18" spans="2:31">
      <c r="B56" s="13"/>
      <c r="C56" s="13"/>
      <c r="D56" s="13" t="s">
        <v>152</v>
      </c>
      <c r="E56" s="52" t="s">
        <v>148</v>
      </c>
      <c r="F56" s="58" t="s">
        <v>40</v>
      </c>
      <c r="G56" s="19" t="s">
        <v>41</v>
      </c>
      <c r="H56" s="54" t="s">
        <v>153</v>
      </c>
      <c r="I56" s="134"/>
      <c r="J56" s="134"/>
      <c r="K56" s="134"/>
      <c r="L56" s="135" t="s">
        <v>154</v>
      </c>
      <c r="M56" s="136">
        <v>49</v>
      </c>
      <c r="N56" s="81">
        <f t="shared" si="17"/>
        <v>54</v>
      </c>
      <c r="O56" s="81">
        <f t="shared" si="18"/>
        <v>56</v>
      </c>
      <c r="P56" s="137">
        <f t="shared" si="19"/>
        <v>66</v>
      </c>
      <c r="Q56" s="52">
        <f t="shared" si="20"/>
        <v>5</v>
      </c>
      <c r="R56" s="150">
        <f t="shared" si="21"/>
        <v>0.0925925925925926</v>
      </c>
      <c r="S56" s="58">
        <f t="shared" si="22"/>
        <v>12</v>
      </c>
      <c r="T56" s="150">
        <f t="shared" si="23"/>
        <v>0.181818181818182</v>
      </c>
      <c r="U56" s="58">
        <f t="shared" si="24"/>
        <v>2</v>
      </c>
      <c r="V56" s="150">
        <f t="shared" si="25"/>
        <v>0.0357142857142857</v>
      </c>
      <c r="W56" s="58">
        <f t="shared" si="26"/>
        <v>10</v>
      </c>
      <c r="X56" s="151">
        <f t="shared" si="27"/>
        <v>0.151515151515152</v>
      </c>
      <c r="Y56" s="241">
        <f t="shared" si="28"/>
        <v>147</v>
      </c>
      <c r="Z56" s="204">
        <v>10</v>
      </c>
      <c r="AA56" s="205">
        <f t="shared" si="29"/>
        <v>0.0680272108843537</v>
      </c>
      <c r="AB56" s="206">
        <f t="shared" si="30"/>
        <v>3.577</v>
      </c>
      <c r="AC56" s="151">
        <v>0.073</v>
      </c>
      <c r="AD56" s="207">
        <f t="shared" si="31"/>
        <v>-1.91033333333333</v>
      </c>
      <c r="AE56" s="208">
        <f t="shared" si="32"/>
        <v>-0.0353765432098765</v>
      </c>
    </row>
    <row r="57" ht="18" spans="2:31">
      <c r="B57" s="13"/>
      <c r="C57" s="13"/>
      <c r="D57" s="13" t="s">
        <v>155</v>
      </c>
      <c r="E57" s="52" t="s">
        <v>148</v>
      </c>
      <c r="F57" s="58" t="s">
        <v>40</v>
      </c>
      <c r="G57" s="19" t="s">
        <v>41</v>
      </c>
      <c r="H57" s="54" t="s">
        <v>156</v>
      </c>
      <c r="I57" s="134"/>
      <c r="J57" s="134"/>
      <c r="K57" s="134"/>
      <c r="L57" s="135" t="s">
        <v>157</v>
      </c>
      <c r="M57" s="136">
        <v>110</v>
      </c>
      <c r="N57" s="81">
        <f t="shared" si="17"/>
        <v>121</v>
      </c>
      <c r="O57" s="81">
        <f t="shared" si="18"/>
        <v>126</v>
      </c>
      <c r="P57" s="137">
        <f t="shared" si="19"/>
        <v>147</v>
      </c>
      <c r="Q57" s="52">
        <f t="shared" si="20"/>
        <v>11</v>
      </c>
      <c r="R57" s="150">
        <f t="shared" si="21"/>
        <v>0.0909090909090909</v>
      </c>
      <c r="S57" s="58">
        <f t="shared" si="22"/>
        <v>26</v>
      </c>
      <c r="T57" s="150">
        <f t="shared" si="23"/>
        <v>0.17687074829932</v>
      </c>
      <c r="U57" s="58">
        <f t="shared" si="24"/>
        <v>5</v>
      </c>
      <c r="V57" s="150">
        <f t="shared" si="25"/>
        <v>0.0396825396825397</v>
      </c>
      <c r="W57" s="58">
        <f t="shared" si="26"/>
        <v>21</v>
      </c>
      <c r="X57" s="151">
        <f t="shared" si="27"/>
        <v>0.142857142857143</v>
      </c>
      <c r="Y57" s="241">
        <f t="shared" si="28"/>
        <v>330</v>
      </c>
      <c r="Z57" s="204">
        <v>10</v>
      </c>
      <c r="AA57" s="205">
        <f t="shared" si="29"/>
        <v>0.0303030303030303</v>
      </c>
      <c r="AB57" s="206">
        <f t="shared" si="30"/>
        <v>8.03</v>
      </c>
      <c r="AC57" s="151">
        <v>0.073</v>
      </c>
      <c r="AD57" s="207">
        <f t="shared" si="31"/>
        <v>-0.363333333333332</v>
      </c>
      <c r="AE57" s="208">
        <f t="shared" si="32"/>
        <v>-0.00300275482093663</v>
      </c>
    </row>
    <row r="58" ht="18" spans="2:31">
      <c r="B58" s="13"/>
      <c r="C58" s="13"/>
      <c r="D58" s="13" t="s">
        <v>158</v>
      </c>
      <c r="E58" s="55" t="s">
        <v>148</v>
      </c>
      <c r="F58" s="56" t="s">
        <v>40</v>
      </c>
      <c r="G58" s="23" t="s">
        <v>41</v>
      </c>
      <c r="H58" s="43" t="s">
        <v>159</v>
      </c>
      <c r="I58" s="117"/>
      <c r="J58" s="117"/>
      <c r="K58" s="117"/>
      <c r="L58" s="118" t="s">
        <v>157</v>
      </c>
      <c r="M58" s="138">
        <v>123</v>
      </c>
      <c r="N58" s="87">
        <f t="shared" si="17"/>
        <v>135</v>
      </c>
      <c r="O58" s="87">
        <f t="shared" si="18"/>
        <v>140</v>
      </c>
      <c r="P58" s="120">
        <f t="shared" si="19"/>
        <v>164</v>
      </c>
      <c r="Q58" s="55">
        <f t="shared" si="20"/>
        <v>12</v>
      </c>
      <c r="R58" s="152">
        <f t="shared" si="21"/>
        <v>0.0888888888888889</v>
      </c>
      <c r="S58" s="56">
        <f t="shared" si="22"/>
        <v>29</v>
      </c>
      <c r="T58" s="152">
        <f t="shared" si="23"/>
        <v>0.176829268292683</v>
      </c>
      <c r="U58" s="56">
        <f t="shared" si="24"/>
        <v>5</v>
      </c>
      <c r="V58" s="152">
        <f t="shared" si="25"/>
        <v>0.0357142857142857</v>
      </c>
      <c r="W58" s="56">
        <f t="shared" si="26"/>
        <v>24</v>
      </c>
      <c r="X58" s="153">
        <f t="shared" si="27"/>
        <v>0.146341463414634</v>
      </c>
      <c r="Y58" s="242">
        <f t="shared" si="28"/>
        <v>369</v>
      </c>
      <c r="Z58" s="210">
        <v>10</v>
      </c>
      <c r="AA58" s="211">
        <f t="shared" si="29"/>
        <v>0.02710027100271</v>
      </c>
      <c r="AB58" s="212">
        <f t="shared" si="30"/>
        <v>8.979</v>
      </c>
      <c r="AC58" s="153">
        <v>0.073</v>
      </c>
      <c r="AD58" s="213">
        <f t="shared" si="31"/>
        <v>-0.312333333333333</v>
      </c>
      <c r="AE58" s="214">
        <f t="shared" si="32"/>
        <v>-0.00231358024691358</v>
      </c>
    </row>
    <row r="59" ht="18" spans="2:31">
      <c r="B59" s="13"/>
      <c r="C59" s="13"/>
      <c r="D59" s="13" t="s">
        <v>160</v>
      </c>
      <c r="E59" s="50" t="s">
        <v>161</v>
      </c>
      <c r="F59" s="57" t="s">
        <v>40</v>
      </c>
      <c r="G59" s="15" t="s">
        <v>41</v>
      </c>
      <c r="H59" s="42" t="s">
        <v>162</v>
      </c>
      <c r="I59" s="113"/>
      <c r="J59" s="113"/>
      <c r="K59" s="113"/>
      <c r="L59" s="114" t="s">
        <v>163</v>
      </c>
      <c r="M59" s="133">
        <v>93</v>
      </c>
      <c r="N59" s="75">
        <f t="shared" si="17"/>
        <v>102</v>
      </c>
      <c r="O59" s="75">
        <f t="shared" si="18"/>
        <v>106</v>
      </c>
      <c r="P59" s="116">
        <f t="shared" si="19"/>
        <v>124</v>
      </c>
      <c r="Q59" s="50">
        <f t="shared" si="20"/>
        <v>9</v>
      </c>
      <c r="R59" s="148">
        <f t="shared" si="21"/>
        <v>0.0882352941176471</v>
      </c>
      <c r="S59" s="57">
        <f t="shared" si="22"/>
        <v>22</v>
      </c>
      <c r="T59" s="148">
        <f t="shared" si="23"/>
        <v>0.17741935483871</v>
      </c>
      <c r="U59" s="57">
        <f t="shared" si="24"/>
        <v>4</v>
      </c>
      <c r="V59" s="148">
        <f t="shared" si="25"/>
        <v>0.0377358490566038</v>
      </c>
      <c r="W59" s="57">
        <f t="shared" si="26"/>
        <v>18</v>
      </c>
      <c r="X59" s="149">
        <f t="shared" si="27"/>
        <v>0.145161290322581</v>
      </c>
      <c r="Y59" s="240">
        <f t="shared" si="28"/>
        <v>279</v>
      </c>
      <c r="Z59" s="198">
        <v>10</v>
      </c>
      <c r="AA59" s="199">
        <f t="shared" si="29"/>
        <v>0.03584229390681</v>
      </c>
      <c r="AB59" s="200">
        <f t="shared" si="30"/>
        <v>6.789</v>
      </c>
      <c r="AC59" s="149">
        <v>0.073</v>
      </c>
      <c r="AD59" s="201">
        <f t="shared" si="31"/>
        <v>-1.12233333333333</v>
      </c>
      <c r="AE59" s="202">
        <f t="shared" si="32"/>
        <v>-0.0110032679738562</v>
      </c>
    </row>
    <row r="60" ht="18" spans="2:31">
      <c r="B60" s="13"/>
      <c r="C60" s="13"/>
      <c r="D60" s="13" t="s">
        <v>164</v>
      </c>
      <c r="E60" s="52" t="s">
        <v>161</v>
      </c>
      <c r="F60" s="58" t="s">
        <v>40</v>
      </c>
      <c r="G60" s="19" t="s">
        <v>41</v>
      </c>
      <c r="H60" s="54" t="s">
        <v>165</v>
      </c>
      <c r="I60" s="134"/>
      <c r="J60" s="134"/>
      <c r="K60" s="134"/>
      <c r="L60" s="135" t="s">
        <v>122</v>
      </c>
      <c r="M60" s="136">
        <v>113</v>
      </c>
      <c r="N60" s="81">
        <f t="shared" si="17"/>
        <v>124</v>
      </c>
      <c r="O60" s="81">
        <f t="shared" si="18"/>
        <v>129</v>
      </c>
      <c r="P60" s="137">
        <f t="shared" si="19"/>
        <v>151</v>
      </c>
      <c r="Q60" s="52">
        <f t="shared" si="20"/>
        <v>11</v>
      </c>
      <c r="R60" s="150">
        <f t="shared" si="21"/>
        <v>0.0887096774193548</v>
      </c>
      <c r="S60" s="58">
        <f t="shared" si="22"/>
        <v>27</v>
      </c>
      <c r="T60" s="150">
        <f t="shared" si="23"/>
        <v>0.178807947019868</v>
      </c>
      <c r="U60" s="58">
        <f t="shared" si="24"/>
        <v>5</v>
      </c>
      <c r="V60" s="150">
        <f t="shared" si="25"/>
        <v>0.0387596899224806</v>
      </c>
      <c r="W60" s="58">
        <f t="shared" si="26"/>
        <v>22</v>
      </c>
      <c r="X60" s="151">
        <f t="shared" si="27"/>
        <v>0.145695364238411</v>
      </c>
      <c r="Y60" s="241">
        <f t="shared" si="28"/>
        <v>339</v>
      </c>
      <c r="Z60" s="204">
        <v>10</v>
      </c>
      <c r="AA60" s="205">
        <f t="shared" si="29"/>
        <v>0.0294985250737463</v>
      </c>
      <c r="AB60" s="206">
        <f t="shared" si="30"/>
        <v>8.249</v>
      </c>
      <c r="AC60" s="151">
        <v>0.073</v>
      </c>
      <c r="AD60" s="207">
        <f t="shared" si="31"/>
        <v>-0.582333333333332</v>
      </c>
      <c r="AE60" s="208">
        <f t="shared" si="32"/>
        <v>-0.00469623655913977</v>
      </c>
    </row>
    <row r="61" ht="18" spans="2:31">
      <c r="B61" s="13"/>
      <c r="C61" s="13"/>
      <c r="D61" s="13" t="s">
        <v>166</v>
      </c>
      <c r="E61" s="52" t="s">
        <v>161</v>
      </c>
      <c r="F61" s="58" t="s">
        <v>40</v>
      </c>
      <c r="G61" s="19" t="s">
        <v>41</v>
      </c>
      <c r="H61" s="54" t="s">
        <v>167</v>
      </c>
      <c r="I61" s="134"/>
      <c r="J61" s="134"/>
      <c r="K61" s="134"/>
      <c r="L61" s="135" t="s">
        <v>168</v>
      </c>
      <c r="M61" s="136">
        <v>89</v>
      </c>
      <c r="N61" s="81">
        <f t="shared" si="17"/>
        <v>98</v>
      </c>
      <c r="O61" s="81">
        <f t="shared" si="18"/>
        <v>102</v>
      </c>
      <c r="P61" s="137">
        <f t="shared" si="19"/>
        <v>119</v>
      </c>
      <c r="Q61" s="52">
        <f t="shared" si="20"/>
        <v>9</v>
      </c>
      <c r="R61" s="150">
        <f t="shared" si="21"/>
        <v>0.0918367346938776</v>
      </c>
      <c r="S61" s="58">
        <f t="shared" si="22"/>
        <v>21</v>
      </c>
      <c r="T61" s="150">
        <f t="shared" si="23"/>
        <v>0.176470588235294</v>
      </c>
      <c r="U61" s="58">
        <f t="shared" si="24"/>
        <v>4</v>
      </c>
      <c r="V61" s="150">
        <f t="shared" si="25"/>
        <v>0.0392156862745098</v>
      </c>
      <c r="W61" s="58">
        <f t="shared" si="26"/>
        <v>17</v>
      </c>
      <c r="X61" s="151">
        <f t="shared" si="27"/>
        <v>0.142857142857143</v>
      </c>
      <c r="Y61" s="241">
        <f t="shared" si="28"/>
        <v>267</v>
      </c>
      <c r="Z61" s="204">
        <v>10</v>
      </c>
      <c r="AA61" s="205">
        <f t="shared" si="29"/>
        <v>0.0374531835205993</v>
      </c>
      <c r="AB61" s="206">
        <f t="shared" si="30"/>
        <v>6.497</v>
      </c>
      <c r="AC61" s="151">
        <v>0.073</v>
      </c>
      <c r="AD61" s="207">
        <f t="shared" si="31"/>
        <v>-0.830333333333333</v>
      </c>
      <c r="AE61" s="208">
        <f t="shared" si="32"/>
        <v>-0.00847278911564625</v>
      </c>
    </row>
    <row r="62" ht="18" spans="2:31">
      <c r="B62" s="13"/>
      <c r="C62" s="13"/>
      <c r="D62" s="13" t="s">
        <v>169</v>
      </c>
      <c r="E62" s="52" t="s">
        <v>161</v>
      </c>
      <c r="F62" s="58" t="s">
        <v>40</v>
      </c>
      <c r="G62" s="19" t="s">
        <v>41</v>
      </c>
      <c r="H62" s="54" t="s">
        <v>170</v>
      </c>
      <c r="I62" s="134"/>
      <c r="J62" s="134"/>
      <c r="K62" s="134"/>
      <c r="L62" s="135" t="s">
        <v>122</v>
      </c>
      <c r="M62" s="136">
        <v>95</v>
      </c>
      <c r="N62" s="81">
        <f t="shared" si="17"/>
        <v>105</v>
      </c>
      <c r="O62" s="81">
        <f t="shared" si="18"/>
        <v>109</v>
      </c>
      <c r="P62" s="137">
        <f t="shared" si="19"/>
        <v>128</v>
      </c>
      <c r="Q62" s="52">
        <f t="shared" si="20"/>
        <v>10</v>
      </c>
      <c r="R62" s="150">
        <f t="shared" si="21"/>
        <v>0.0952380952380952</v>
      </c>
      <c r="S62" s="58">
        <f t="shared" si="22"/>
        <v>23</v>
      </c>
      <c r="T62" s="150">
        <f t="shared" si="23"/>
        <v>0.1796875</v>
      </c>
      <c r="U62" s="58">
        <f t="shared" si="24"/>
        <v>4</v>
      </c>
      <c r="V62" s="150">
        <f t="shared" si="25"/>
        <v>0.036697247706422</v>
      </c>
      <c r="W62" s="58">
        <f t="shared" si="26"/>
        <v>19</v>
      </c>
      <c r="X62" s="151">
        <f t="shared" si="27"/>
        <v>0.1484375</v>
      </c>
      <c r="Y62" s="241">
        <f t="shared" si="28"/>
        <v>285</v>
      </c>
      <c r="Z62" s="204">
        <v>10</v>
      </c>
      <c r="AA62" s="205">
        <f t="shared" si="29"/>
        <v>0.0350877192982456</v>
      </c>
      <c r="AB62" s="206">
        <f t="shared" si="30"/>
        <v>6.935</v>
      </c>
      <c r="AC62" s="151">
        <v>0.073</v>
      </c>
      <c r="AD62" s="207">
        <f t="shared" si="31"/>
        <v>-0.268333333333333</v>
      </c>
      <c r="AE62" s="208">
        <f t="shared" si="32"/>
        <v>-0.00255555555555555</v>
      </c>
    </row>
    <row r="63" ht="18" spans="2:31">
      <c r="B63" s="13"/>
      <c r="C63" s="13"/>
      <c r="D63" s="13" t="s">
        <v>171</v>
      </c>
      <c r="E63" s="52" t="s">
        <v>161</v>
      </c>
      <c r="F63" s="58" t="s">
        <v>40</v>
      </c>
      <c r="G63" s="19" t="s">
        <v>41</v>
      </c>
      <c r="H63" s="54" t="s">
        <v>172</v>
      </c>
      <c r="I63" s="134"/>
      <c r="J63" s="134"/>
      <c r="K63" s="134"/>
      <c r="L63" s="135" t="s">
        <v>122</v>
      </c>
      <c r="M63" s="136">
        <v>113</v>
      </c>
      <c r="N63" s="81">
        <f t="shared" si="17"/>
        <v>124</v>
      </c>
      <c r="O63" s="81">
        <f t="shared" si="18"/>
        <v>129</v>
      </c>
      <c r="P63" s="137">
        <f t="shared" si="19"/>
        <v>151</v>
      </c>
      <c r="Q63" s="52">
        <f t="shared" si="20"/>
        <v>11</v>
      </c>
      <c r="R63" s="150">
        <f t="shared" si="21"/>
        <v>0.0887096774193548</v>
      </c>
      <c r="S63" s="58">
        <f t="shared" si="22"/>
        <v>27</v>
      </c>
      <c r="T63" s="150">
        <f t="shared" si="23"/>
        <v>0.178807947019868</v>
      </c>
      <c r="U63" s="58">
        <f t="shared" si="24"/>
        <v>5</v>
      </c>
      <c r="V63" s="150">
        <f t="shared" si="25"/>
        <v>0.0387596899224806</v>
      </c>
      <c r="W63" s="58">
        <f t="shared" si="26"/>
        <v>22</v>
      </c>
      <c r="X63" s="151">
        <f t="shared" si="27"/>
        <v>0.145695364238411</v>
      </c>
      <c r="Y63" s="241">
        <f t="shared" si="28"/>
        <v>339</v>
      </c>
      <c r="Z63" s="204">
        <v>10</v>
      </c>
      <c r="AA63" s="205">
        <f t="shared" si="29"/>
        <v>0.0294985250737463</v>
      </c>
      <c r="AB63" s="206">
        <f t="shared" si="30"/>
        <v>8.249</v>
      </c>
      <c r="AC63" s="151">
        <v>0.073</v>
      </c>
      <c r="AD63" s="207">
        <f t="shared" si="31"/>
        <v>-0.582333333333332</v>
      </c>
      <c r="AE63" s="208">
        <f t="shared" si="32"/>
        <v>-0.00469623655913977</v>
      </c>
    </row>
    <row r="64" s="3" customFormat="1" ht="18" spans="2:31">
      <c r="B64" s="13"/>
      <c r="C64" s="13"/>
      <c r="D64" s="13" t="s">
        <v>173</v>
      </c>
      <c r="E64" s="55" t="s">
        <v>161</v>
      </c>
      <c r="F64" s="56" t="s">
        <v>40</v>
      </c>
      <c r="G64" s="23" t="s">
        <v>41</v>
      </c>
      <c r="H64" s="43" t="s">
        <v>174</v>
      </c>
      <c r="I64" s="117"/>
      <c r="J64" s="117"/>
      <c r="K64" s="117"/>
      <c r="L64" s="118" t="s">
        <v>163</v>
      </c>
      <c r="M64" s="138">
        <v>103</v>
      </c>
      <c r="N64" s="87">
        <f t="shared" si="17"/>
        <v>113</v>
      </c>
      <c r="O64" s="87">
        <f t="shared" si="18"/>
        <v>118</v>
      </c>
      <c r="P64" s="120">
        <f t="shared" si="19"/>
        <v>138</v>
      </c>
      <c r="Q64" s="55">
        <f t="shared" si="20"/>
        <v>10</v>
      </c>
      <c r="R64" s="152">
        <f t="shared" si="21"/>
        <v>0.0884955752212389</v>
      </c>
      <c r="S64" s="56">
        <f t="shared" si="22"/>
        <v>25</v>
      </c>
      <c r="T64" s="152">
        <f t="shared" si="23"/>
        <v>0.181159420289855</v>
      </c>
      <c r="U64" s="56">
        <f t="shared" si="24"/>
        <v>5</v>
      </c>
      <c r="V64" s="152">
        <f t="shared" si="25"/>
        <v>0.0423728813559322</v>
      </c>
      <c r="W64" s="56">
        <f t="shared" si="26"/>
        <v>20</v>
      </c>
      <c r="X64" s="153">
        <f t="shared" si="27"/>
        <v>0.144927536231884</v>
      </c>
      <c r="Y64" s="242">
        <f t="shared" si="28"/>
        <v>309</v>
      </c>
      <c r="Z64" s="210">
        <v>10</v>
      </c>
      <c r="AA64" s="211">
        <f t="shared" si="29"/>
        <v>0.0323624595469256</v>
      </c>
      <c r="AB64" s="212">
        <f t="shared" si="30"/>
        <v>7.519</v>
      </c>
      <c r="AC64" s="153">
        <v>0.073</v>
      </c>
      <c r="AD64" s="213">
        <f t="shared" si="31"/>
        <v>-0.852333333333332</v>
      </c>
      <c r="AE64" s="214">
        <f t="shared" si="32"/>
        <v>-0.00754277286135692</v>
      </c>
    </row>
    <row r="65" ht="18" spans="2:31">
      <c r="B65" s="13"/>
      <c r="C65" s="13"/>
      <c r="D65" s="13" t="s">
        <v>175</v>
      </c>
      <c r="E65" s="50" t="s">
        <v>176</v>
      </c>
      <c r="F65" s="57" t="s">
        <v>40</v>
      </c>
      <c r="G65" s="15" t="s">
        <v>41</v>
      </c>
      <c r="H65" s="42" t="s">
        <v>177</v>
      </c>
      <c r="I65" s="113"/>
      <c r="J65" s="113"/>
      <c r="K65" s="113"/>
      <c r="L65" s="114" t="s">
        <v>131</v>
      </c>
      <c r="M65" s="133">
        <v>135</v>
      </c>
      <c r="N65" s="75">
        <f t="shared" si="17"/>
        <v>149</v>
      </c>
      <c r="O65" s="75">
        <f t="shared" si="18"/>
        <v>155</v>
      </c>
      <c r="P65" s="116">
        <f t="shared" si="19"/>
        <v>181</v>
      </c>
      <c r="Q65" s="50">
        <f t="shared" si="20"/>
        <v>14</v>
      </c>
      <c r="R65" s="148">
        <f t="shared" si="21"/>
        <v>0.0939597315436242</v>
      </c>
      <c r="S65" s="57">
        <f t="shared" si="22"/>
        <v>32</v>
      </c>
      <c r="T65" s="148">
        <f t="shared" si="23"/>
        <v>0.176795580110497</v>
      </c>
      <c r="U65" s="57">
        <f t="shared" si="24"/>
        <v>6</v>
      </c>
      <c r="V65" s="148">
        <f t="shared" si="25"/>
        <v>0.0387096774193548</v>
      </c>
      <c r="W65" s="57">
        <f t="shared" si="26"/>
        <v>26</v>
      </c>
      <c r="X65" s="149">
        <f t="shared" si="27"/>
        <v>0.143646408839779</v>
      </c>
      <c r="Y65" s="240">
        <f t="shared" si="28"/>
        <v>405</v>
      </c>
      <c r="Z65" s="198">
        <v>10</v>
      </c>
      <c r="AA65" s="199">
        <f t="shared" si="29"/>
        <v>0.0246913580246914</v>
      </c>
      <c r="AB65" s="200">
        <f t="shared" si="30"/>
        <v>9.855</v>
      </c>
      <c r="AC65" s="149">
        <v>0.073</v>
      </c>
      <c r="AD65" s="201">
        <f t="shared" si="31"/>
        <v>0.811666666666667</v>
      </c>
      <c r="AE65" s="202">
        <f t="shared" si="32"/>
        <v>0.00544742729306488</v>
      </c>
    </row>
    <row r="66" ht="18" spans="2:31">
      <c r="B66" s="13"/>
      <c r="C66" s="13"/>
      <c r="D66" s="13" t="s">
        <v>178</v>
      </c>
      <c r="E66" s="52" t="s">
        <v>176</v>
      </c>
      <c r="F66" s="58" t="s">
        <v>40</v>
      </c>
      <c r="G66" s="19" t="s">
        <v>41</v>
      </c>
      <c r="H66" s="54" t="s">
        <v>179</v>
      </c>
      <c r="I66" s="134"/>
      <c r="J66" s="134"/>
      <c r="K66" s="134"/>
      <c r="L66" s="135" t="s">
        <v>180</v>
      </c>
      <c r="M66" s="136">
        <v>68</v>
      </c>
      <c r="N66" s="81">
        <f t="shared" si="17"/>
        <v>75</v>
      </c>
      <c r="O66" s="81">
        <f t="shared" si="18"/>
        <v>78</v>
      </c>
      <c r="P66" s="137">
        <f t="shared" si="19"/>
        <v>91</v>
      </c>
      <c r="Q66" s="52">
        <f t="shared" si="20"/>
        <v>7</v>
      </c>
      <c r="R66" s="150">
        <f t="shared" si="21"/>
        <v>0.0933333333333333</v>
      </c>
      <c r="S66" s="58">
        <f t="shared" si="22"/>
        <v>16</v>
      </c>
      <c r="T66" s="150">
        <f t="shared" si="23"/>
        <v>0.175824175824176</v>
      </c>
      <c r="U66" s="58">
        <f t="shared" si="24"/>
        <v>3</v>
      </c>
      <c r="V66" s="150">
        <f t="shared" si="25"/>
        <v>0.0384615384615385</v>
      </c>
      <c r="W66" s="58">
        <f t="shared" si="26"/>
        <v>13</v>
      </c>
      <c r="X66" s="151">
        <f t="shared" si="27"/>
        <v>0.142857142857143</v>
      </c>
      <c r="Y66" s="241">
        <f t="shared" si="28"/>
        <v>204</v>
      </c>
      <c r="Z66" s="204">
        <v>10</v>
      </c>
      <c r="AA66" s="205">
        <f t="shared" si="29"/>
        <v>0.0490196078431373</v>
      </c>
      <c r="AB66" s="206">
        <f t="shared" si="30"/>
        <v>4.964</v>
      </c>
      <c r="AC66" s="151">
        <v>0.073</v>
      </c>
      <c r="AD66" s="207">
        <f t="shared" si="31"/>
        <v>-1.29733333333333</v>
      </c>
      <c r="AE66" s="208">
        <f t="shared" si="32"/>
        <v>-0.0172977777777778</v>
      </c>
    </row>
    <row r="67" ht="18" spans="2:31">
      <c r="B67" s="13"/>
      <c r="C67" s="13"/>
      <c r="D67" s="13" t="s">
        <v>181</v>
      </c>
      <c r="E67" s="52" t="s">
        <v>176</v>
      </c>
      <c r="F67" s="58" t="s">
        <v>40</v>
      </c>
      <c r="G67" s="19" t="s">
        <v>41</v>
      </c>
      <c r="H67" s="54" t="s">
        <v>182</v>
      </c>
      <c r="I67" s="134"/>
      <c r="J67" s="134"/>
      <c r="K67" s="134"/>
      <c r="L67" s="135" t="s">
        <v>183</v>
      </c>
      <c r="M67" s="136">
        <v>88</v>
      </c>
      <c r="N67" s="81">
        <f t="shared" si="17"/>
        <v>97</v>
      </c>
      <c r="O67" s="81">
        <f t="shared" si="18"/>
        <v>101</v>
      </c>
      <c r="P67" s="137">
        <f t="shared" si="19"/>
        <v>118</v>
      </c>
      <c r="Q67" s="52">
        <f t="shared" si="20"/>
        <v>9</v>
      </c>
      <c r="R67" s="150">
        <f t="shared" si="21"/>
        <v>0.0927835051546392</v>
      </c>
      <c r="S67" s="58">
        <f t="shared" si="22"/>
        <v>21</v>
      </c>
      <c r="T67" s="150">
        <f t="shared" si="23"/>
        <v>0.177966101694915</v>
      </c>
      <c r="U67" s="58">
        <f t="shared" si="24"/>
        <v>4</v>
      </c>
      <c r="V67" s="150">
        <f t="shared" si="25"/>
        <v>0.0396039603960396</v>
      </c>
      <c r="W67" s="58">
        <f t="shared" si="26"/>
        <v>17</v>
      </c>
      <c r="X67" s="151">
        <f t="shared" si="27"/>
        <v>0.144067796610169</v>
      </c>
      <c r="Y67" s="241">
        <f t="shared" si="28"/>
        <v>264</v>
      </c>
      <c r="Z67" s="204">
        <v>10</v>
      </c>
      <c r="AA67" s="205">
        <f t="shared" si="29"/>
        <v>0.0378787878787879</v>
      </c>
      <c r="AB67" s="206">
        <f t="shared" si="30"/>
        <v>6.424</v>
      </c>
      <c r="AC67" s="151">
        <v>0.073</v>
      </c>
      <c r="AD67" s="207">
        <f t="shared" si="31"/>
        <v>-0.757333333333333</v>
      </c>
      <c r="AE67" s="208">
        <f t="shared" si="32"/>
        <v>-0.00780756013745704</v>
      </c>
    </row>
    <row r="68" ht="18" spans="2:31">
      <c r="B68" s="13"/>
      <c r="C68" s="13"/>
      <c r="D68" s="13" t="s">
        <v>184</v>
      </c>
      <c r="E68" s="55" t="s">
        <v>176</v>
      </c>
      <c r="F68" s="56" t="s">
        <v>40</v>
      </c>
      <c r="G68" s="23" t="s">
        <v>41</v>
      </c>
      <c r="H68" s="43" t="s">
        <v>185</v>
      </c>
      <c r="I68" s="117"/>
      <c r="J68" s="117"/>
      <c r="K68" s="117"/>
      <c r="L68" s="118" t="s">
        <v>186</v>
      </c>
      <c r="M68" s="138">
        <v>139</v>
      </c>
      <c r="N68" s="87">
        <f t="shared" si="17"/>
        <v>153</v>
      </c>
      <c r="O68" s="87">
        <f t="shared" si="18"/>
        <v>159</v>
      </c>
      <c r="P68" s="120">
        <f t="shared" si="19"/>
        <v>186</v>
      </c>
      <c r="Q68" s="55">
        <f t="shared" si="20"/>
        <v>14</v>
      </c>
      <c r="R68" s="152">
        <f t="shared" si="21"/>
        <v>0.0915032679738562</v>
      </c>
      <c r="S68" s="56">
        <f t="shared" si="22"/>
        <v>33</v>
      </c>
      <c r="T68" s="152">
        <f t="shared" si="23"/>
        <v>0.17741935483871</v>
      </c>
      <c r="U68" s="56">
        <f t="shared" si="24"/>
        <v>6</v>
      </c>
      <c r="V68" s="152">
        <f t="shared" si="25"/>
        <v>0.0377358490566038</v>
      </c>
      <c r="W68" s="56">
        <f t="shared" si="26"/>
        <v>27</v>
      </c>
      <c r="X68" s="153">
        <f t="shared" si="27"/>
        <v>0.145161290322581</v>
      </c>
      <c r="Y68" s="242">
        <f t="shared" si="28"/>
        <v>417</v>
      </c>
      <c r="Z68" s="210">
        <v>10</v>
      </c>
      <c r="AA68" s="211">
        <f t="shared" si="29"/>
        <v>0.0239808153477218</v>
      </c>
      <c r="AB68" s="212">
        <f t="shared" si="30"/>
        <v>10.147</v>
      </c>
      <c r="AC68" s="153">
        <v>0.073</v>
      </c>
      <c r="AD68" s="213">
        <f t="shared" si="31"/>
        <v>0.519666666666666</v>
      </c>
      <c r="AE68" s="214">
        <f t="shared" si="32"/>
        <v>0.00339651416122004</v>
      </c>
    </row>
    <row r="69" ht="18" spans="2:31">
      <c r="B69" s="13"/>
      <c r="C69" s="13"/>
      <c r="D69" s="13" t="s">
        <v>187</v>
      </c>
      <c r="E69" s="50" t="s">
        <v>188</v>
      </c>
      <c r="F69" s="57" t="s">
        <v>40</v>
      </c>
      <c r="G69" s="15" t="s">
        <v>41</v>
      </c>
      <c r="H69" s="42" t="s">
        <v>189</v>
      </c>
      <c r="I69" s="113"/>
      <c r="J69" s="113"/>
      <c r="K69" s="113"/>
      <c r="L69" s="114" t="s">
        <v>190</v>
      </c>
      <c r="M69" s="133">
        <v>135</v>
      </c>
      <c r="N69" s="75">
        <f t="shared" si="17"/>
        <v>149</v>
      </c>
      <c r="O69" s="75">
        <f t="shared" si="18"/>
        <v>155</v>
      </c>
      <c r="P69" s="116">
        <f t="shared" si="19"/>
        <v>181</v>
      </c>
      <c r="Q69" s="50">
        <f t="shared" si="20"/>
        <v>14</v>
      </c>
      <c r="R69" s="148">
        <f t="shared" si="21"/>
        <v>0.0939597315436242</v>
      </c>
      <c r="S69" s="57">
        <f t="shared" si="22"/>
        <v>32</v>
      </c>
      <c r="T69" s="148">
        <f t="shared" si="23"/>
        <v>0.176795580110497</v>
      </c>
      <c r="U69" s="57">
        <f t="shared" si="24"/>
        <v>6</v>
      </c>
      <c r="V69" s="148">
        <f t="shared" si="25"/>
        <v>0.0387096774193548</v>
      </c>
      <c r="W69" s="57">
        <f t="shared" si="26"/>
        <v>26</v>
      </c>
      <c r="X69" s="149">
        <f t="shared" si="27"/>
        <v>0.143646408839779</v>
      </c>
      <c r="Y69" s="240">
        <f t="shared" si="28"/>
        <v>405</v>
      </c>
      <c r="Z69" s="198">
        <v>10</v>
      </c>
      <c r="AA69" s="199">
        <f t="shared" si="29"/>
        <v>0.0246913580246914</v>
      </c>
      <c r="AB69" s="200">
        <f t="shared" si="30"/>
        <v>9.855</v>
      </c>
      <c r="AC69" s="149">
        <v>0.073</v>
      </c>
      <c r="AD69" s="201">
        <f t="shared" si="31"/>
        <v>0.811666666666667</v>
      </c>
      <c r="AE69" s="202">
        <f t="shared" si="32"/>
        <v>0.00544742729306488</v>
      </c>
    </row>
    <row r="70" ht="18" spans="2:31">
      <c r="B70" s="13"/>
      <c r="C70" s="13"/>
      <c r="D70" s="13" t="s">
        <v>191</v>
      </c>
      <c r="E70" s="52" t="s">
        <v>188</v>
      </c>
      <c r="F70" s="58" t="s">
        <v>40</v>
      </c>
      <c r="G70" s="19" t="s">
        <v>41</v>
      </c>
      <c r="H70" s="54" t="s">
        <v>192</v>
      </c>
      <c r="I70" s="134"/>
      <c r="J70" s="134"/>
      <c r="K70" s="134"/>
      <c r="L70" s="135" t="s">
        <v>190</v>
      </c>
      <c r="M70" s="136">
        <v>135</v>
      </c>
      <c r="N70" s="81">
        <f t="shared" si="17"/>
        <v>149</v>
      </c>
      <c r="O70" s="81">
        <f t="shared" si="18"/>
        <v>155</v>
      </c>
      <c r="P70" s="137">
        <f t="shared" si="19"/>
        <v>181</v>
      </c>
      <c r="Q70" s="52">
        <f t="shared" si="20"/>
        <v>14</v>
      </c>
      <c r="R70" s="150">
        <f t="shared" si="21"/>
        <v>0.0939597315436242</v>
      </c>
      <c r="S70" s="58">
        <f t="shared" si="22"/>
        <v>32</v>
      </c>
      <c r="T70" s="150">
        <f t="shared" si="23"/>
        <v>0.176795580110497</v>
      </c>
      <c r="U70" s="58">
        <f t="shared" si="24"/>
        <v>6</v>
      </c>
      <c r="V70" s="150">
        <f t="shared" si="25"/>
        <v>0.0387096774193548</v>
      </c>
      <c r="W70" s="58">
        <f t="shared" si="26"/>
        <v>26</v>
      </c>
      <c r="X70" s="151">
        <f t="shared" si="27"/>
        <v>0.143646408839779</v>
      </c>
      <c r="Y70" s="241">
        <f t="shared" si="28"/>
        <v>405</v>
      </c>
      <c r="Z70" s="204">
        <v>10</v>
      </c>
      <c r="AA70" s="205">
        <f t="shared" si="29"/>
        <v>0.0246913580246914</v>
      </c>
      <c r="AB70" s="206">
        <f t="shared" si="30"/>
        <v>9.855</v>
      </c>
      <c r="AC70" s="151">
        <v>0.073</v>
      </c>
      <c r="AD70" s="207">
        <f t="shared" si="31"/>
        <v>0.811666666666667</v>
      </c>
      <c r="AE70" s="208">
        <f t="shared" si="32"/>
        <v>0.00544742729306488</v>
      </c>
    </row>
    <row r="71" ht="18" spans="2:31">
      <c r="B71" s="13"/>
      <c r="C71" s="13"/>
      <c r="D71" s="13" t="s">
        <v>193</v>
      </c>
      <c r="E71" s="52" t="s">
        <v>188</v>
      </c>
      <c r="F71" s="58" t="s">
        <v>40</v>
      </c>
      <c r="G71" s="19" t="s">
        <v>41</v>
      </c>
      <c r="H71" s="54" t="s">
        <v>194</v>
      </c>
      <c r="I71" s="134"/>
      <c r="J71" s="134"/>
      <c r="K71" s="134"/>
      <c r="L71" s="135" t="s">
        <v>190</v>
      </c>
      <c r="M71" s="136">
        <v>135</v>
      </c>
      <c r="N71" s="81">
        <f t="shared" si="17"/>
        <v>149</v>
      </c>
      <c r="O71" s="81">
        <f t="shared" si="18"/>
        <v>155</v>
      </c>
      <c r="P71" s="137">
        <f t="shared" si="19"/>
        <v>181</v>
      </c>
      <c r="Q71" s="52">
        <f t="shared" si="20"/>
        <v>14</v>
      </c>
      <c r="R71" s="150">
        <f t="shared" si="21"/>
        <v>0.0939597315436242</v>
      </c>
      <c r="S71" s="58">
        <f t="shared" si="22"/>
        <v>32</v>
      </c>
      <c r="T71" s="150">
        <f t="shared" si="23"/>
        <v>0.176795580110497</v>
      </c>
      <c r="U71" s="58">
        <f t="shared" si="24"/>
        <v>6</v>
      </c>
      <c r="V71" s="150">
        <f t="shared" si="25"/>
        <v>0.0387096774193548</v>
      </c>
      <c r="W71" s="58">
        <f t="shared" si="26"/>
        <v>26</v>
      </c>
      <c r="X71" s="151">
        <f t="shared" si="27"/>
        <v>0.143646408839779</v>
      </c>
      <c r="Y71" s="241">
        <f t="shared" si="28"/>
        <v>405</v>
      </c>
      <c r="Z71" s="204">
        <v>10</v>
      </c>
      <c r="AA71" s="205">
        <f t="shared" si="29"/>
        <v>0.0246913580246914</v>
      </c>
      <c r="AB71" s="206">
        <f t="shared" si="30"/>
        <v>9.855</v>
      </c>
      <c r="AC71" s="151">
        <v>0.073</v>
      </c>
      <c r="AD71" s="207">
        <f t="shared" si="31"/>
        <v>0.811666666666667</v>
      </c>
      <c r="AE71" s="208">
        <f t="shared" si="32"/>
        <v>0.00544742729306488</v>
      </c>
    </row>
    <row r="72" ht="18" spans="2:31">
      <c r="B72" s="13"/>
      <c r="C72" s="13"/>
      <c r="D72" s="13" t="s">
        <v>195</v>
      </c>
      <c r="E72" s="55" t="s">
        <v>188</v>
      </c>
      <c r="F72" s="56" t="s">
        <v>40</v>
      </c>
      <c r="G72" s="23" t="s">
        <v>41</v>
      </c>
      <c r="H72" s="43" t="s">
        <v>196</v>
      </c>
      <c r="I72" s="117"/>
      <c r="J72" s="117"/>
      <c r="K72" s="117"/>
      <c r="L72" s="118" t="s">
        <v>190</v>
      </c>
      <c r="M72" s="138">
        <v>135</v>
      </c>
      <c r="N72" s="87">
        <f t="shared" si="17"/>
        <v>149</v>
      </c>
      <c r="O72" s="87">
        <f t="shared" si="18"/>
        <v>155</v>
      </c>
      <c r="P72" s="120">
        <f t="shared" si="19"/>
        <v>181</v>
      </c>
      <c r="Q72" s="55">
        <f t="shared" si="20"/>
        <v>14</v>
      </c>
      <c r="R72" s="152">
        <f t="shared" si="21"/>
        <v>0.0939597315436242</v>
      </c>
      <c r="S72" s="56">
        <f t="shared" si="22"/>
        <v>32</v>
      </c>
      <c r="T72" s="152">
        <f t="shared" si="23"/>
        <v>0.176795580110497</v>
      </c>
      <c r="U72" s="56">
        <f t="shared" si="24"/>
        <v>6</v>
      </c>
      <c r="V72" s="152">
        <f t="shared" si="25"/>
        <v>0.0387096774193548</v>
      </c>
      <c r="W72" s="56">
        <f t="shared" si="26"/>
        <v>26</v>
      </c>
      <c r="X72" s="153">
        <f t="shared" si="27"/>
        <v>0.143646408839779</v>
      </c>
      <c r="Y72" s="242">
        <f t="shared" si="28"/>
        <v>405</v>
      </c>
      <c r="Z72" s="210">
        <v>10</v>
      </c>
      <c r="AA72" s="211">
        <f t="shared" si="29"/>
        <v>0.0246913580246914</v>
      </c>
      <c r="AB72" s="212">
        <f t="shared" si="30"/>
        <v>9.855</v>
      </c>
      <c r="AC72" s="153">
        <v>0.073</v>
      </c>
      <c r="AD72" s="213">
        <f t="shared" si="31"/>
        <v>0.811666666666667</v>
      </c>
      <c r="AE72" s="214">
        <f t="shared" si="32"/>
        <v>0.00544742729306488</v>
      </c>
    </row>
    <row r="73" ht="18" spans="2:31">
      <c r="B73" s="13"/>
      <c r="C73" s="13"/>
      <c r="D73" s="13" t="s">
        <v>197</v>
      </c>
      <c r="E73" s="50" t="s">
        <v>198</v>
      </c>
      <c r="F73" s="57" t="s">
        <v>40</v>
      </c>
      <c r="G73" s="15" t="s">
        <v>41</v>
      </c>
      <c r="H73" s="42" t="s">
        <v>199</v>
      </c>
      <c r="I73" s="113"/>
      <c r="J73" s="113"/>
      <c r="K73" s="113"/>
      <c r="L73" s="114" t="s">
        <v>122</v>
      </c>
      <c r="M73" s="133">
        <v>69</v>
      </c>
      <c r="N73" s="75">
        <f t="shared" si="17"/>
        <v>76</v>
      </c>
      <c r="O73" s="75">
        <f t="shared" si="18"/>
        <v>79</v>
      </c>
      <c r="P73" s="116">
        <f t="shared" si="19"/>
        <v>92</v>
      </c>
      <c r="Q73" s="50">
        <f t="shared" si="20"/>
        <v>7</v>
      </c>
      <c r="R73" s="148">
        <f t="shared" si="21"/>
        <v>0.0921052631578947</v>
      </c>
      <c r="S73" s="57">
        <f t="shared" si="22"/>
        <v>16</v>
      </c>
      <c r="T73" s="148">
        <f t="shared" si="23"/>
        <v>0.173913043478261</v>
      </c>
      <c r="U73" s="57">
        <f t="shared" si="24"/>
        <v>3</v>
      </c>
      <c r="V73" s="148">
        <f t="shared" si="25"/>
        <v>0.0379746835443038</v>
      </c>
      <c r="W73" s="57">
        <f t="shared" si="26"/>
        <v>13</v>
      </c>
      <c r="X73" s="149">
        <f t="shared" si="27"/>
        <v>0.141304347826087</v>
      </c>
      <c r="Y73" s="240">
        <f t="shared" si="28"/>
        <v>207</v>
      </c>
      <c r="Z73" s="198">
        <v>10</v>
      </c>
      <c r="AA73" s="199">
        <f t="shared" si="29"/>
        <v>0.0483091787439614</v>
      </c>
      <c r="AB73" s="200">
        <f t="shared" si="30"/>
        <v>5.037</v>
      </c>
      <c r="AC73" s="149">
        <v>0.073</v>
      </c>
      <c r="AD73" s="201">
        <f t="shared" si="31"/>
        <v>-1.37033333333333</v>
      </c>
      <c r="AE73" s="202">
        <f t="shared" si="32"/>
        <v>-0.018030701754386</v>
      </c>
    </row>
    <row r="74" ht="18" spans="2:31">
      <c r="B74" s="13"/>
      <c r="C74" s="13"/>
      <c r="D74" s="13" t="s">
        <v>200</v>
      </c>
      <c r="E74" s="55" t="s">
        <v>198</v>
      </c>
      <c r="F74" s="56" t="s">
        <v>40</v>
      </c>
      <c r="G74" s="23" t="s">
        <v>41</v>
      </c>
      <c r="H74" s="43" t="s">
        <v>201</v>
      </c>
      <c r="I74" s="117"/>
      <c r="J74" s="117"/>
      <c r="K74" s="117"/>
      <c r="L74" s="118" t="s">
        <v>202</v>
      </c>
      <c r="M74" s="138">
        <v>45</v>
      </c>
      <c r="N74" s="87">
        <f t="shared" si="17"/>
        <v>50</v>
      </c>
      <c r="O74" s="87">
        <f t="shared" si="18"/>
        <v>52</v>
      </c>
      <c r="P74" s="120">
        <f t="shared" si="19"/>
        <v>61</v>
      </c>
      <c r="Q74" s="55">
        <f t="shared" si="20"/>
        <v>5</v>
      </c>
      <c r="R74" s="152">
        <f t="shared" si="21"/>
        <v>0.1</v>
      </c>
      <c r="S74" s="56">
        <f t="shared" si="22"/>
        <v>11</v>
      </c>
      <c r="T74" s="152">
        <f t="shared" si="23"/>
        <v>0.180327868852459</v>
      </c>
      <c r="U74" s="56">
        <f t="shared" si="24"/>
        <v>2</v>
      </c>
      <c r="V74" s="152">
        <f t="shared" si="25"/>
        <v>0.0384615384615385</v>
      </c>
      <c r="W74" s="56">
        <f t="shared" si="26"/>
        <v>9</v>
      </c>
      <c r="X74" s="153">
        <f t="shared" si="27"/>
        <v>0.147540983606557</v>
      </c>
      <c r="Y74" s="242">
        <f t="shared" si="28"/>
        <v>135</v>
      </c>
      <c r="Z74" s="210">
        <v>10</v>
      </c>
      <c r="AA74" s="211">
        <f t="shared" si="29"/>
        <v>0.0740740740740741</v>
      </c>
      <c r="AB74" s="212">
        <f t="shared" si="30"/>
        <v>3.285</v>
      </c>
      <c r="AC74" s="153">
        <v>0.073</v>
      </c>
      <c r="AD74" s="213">
        <f t="shared" si="31"/>
        <v>-1.61833333333333</v>
      </c>
      <c r="AE74" s="214">
        <f t="shared" si="32"/>
        <v>-0.0323666666666667</v>
      </c>
    </row>
    <row r="75" ht="18" spans="2:31">
      <c r="B75" s="13"/>
      <c r="C75" s="13"/>
      <c r="D75" s="13" t="s">
        <v>203</v>
      </c>
      <c r="E75" s="50" t="s">
        <v>204</v>
      </c>
      <c r="F75" s="57" t="s">
        <v>40</v>
      </c>
      <c r="G75" s="15" t="s">
        <v>41</v>
      </c>
      <c r="H75" s="243" t="s">
        <v>205</v>
      </c>
      <c r="I75" s="246"/>
      <c r="J75" s="246"/>
      <c r="K75" s="246"/>
      <c r="L75" s="114" t="s">
        <v>206</v>
      </c>
      <c r="M75" s="247">
        <v>55</v>
      </c>
      <c r="N75" s="75">
        <f t="shared" ref="N75:N96" si="33">ROUND(M75*1.1,0)</f>
        <v>61</v>
      </c>
      <c r="O75" s="75">
        <f t="shared" ref="O75:O96" si="34">ROUND(N75*1.04,0)</f>
        <v>63</v>
      </c>
      <c r="P75" s="116">
        <f t="shared" ref="P75:P96" si="35">ROUND(O75*1.17,0)</f>
        <v>74</v>
      </c>
      <c r="Q75" s="50">
        <f t="shared" ref="Q75:Q96" si="36">N75-M75</f>
        <v>6</v>
      </c>
      <c r="R75" s="148">
        <f t="shared" ref="R75:R96" si="37">Q75/N75</f>
        <v>0.0983606557377049</v>
      </c>
      <c r="S75" s="57">
        <f t="shared" ref="S75:S96" si="38">P75-N75</f>
        <v>13</v>
      </c>
      <c r="T75" s="148">
        <f t="shared" ref="T75:T96" si="39">S75/P75</f>
        <v>0.175675675675676</v>
      </c>
      <c r="U75" s="57">
        <f t="shared" ref="U75:U96" si="40">O75-N75</f>
        <v>2</v>
      </c>
      <c r="V75" s="148">
        <f t="shared" ref="V75:V96" si="41">U75/O75</f>
        <v>0.0317460317460317</v>
      </c>
      <c r="W75" s="57">
        <f t="shared" ref="W75:W96" si="42">P75-O75</f>
        <v>11</v>
      </c>
      <c r="X75" s="149">
        <f t="shared" ref="X75:X96" si="43">W75/P75</f>
        <v>0.148648648648649</v>
      </c>
      <c r="Y75" s="240">
        <f t="shared" ref="Y75:Y80" si="44">M75*3</f>
        <v>165</v>
      </c>
      <c r="Z75" s="198">
        <v>10</v>
      </c>
      <c r="AA75" s="199">
        <f t="shared" ref="AA75:AA96" si="45">Z75/Y75</f>
        <v>0.0606060606060606</v>
      </c>
      <c r="AB75" s="200">
        <f t="shared" ref="AB75:AB96" si="46">AC75*M75</f>
        <v>4.015</v>
      </c>
      <c r="AC75" s="149">
        <v>0.073</v>
      </c>
      <c r="AD75" s="201">
        <f t="shared" ref="AD75:AD96" si="47">(Q75*3-Z75)/3-AB75</f>
        <v>-1.34833333333333</v>
      </c>
      <c r="AE75" s="202">
        <f t="shared" ref="AE75:AE96" si="48">AD75/N75</f>
        <v>-0.022103825136612</v>
      </c>
    </row>
    <row r="76" ht="18" spans="2:31">
      <c r="B76" s="13"/>
      <c r="C76" s="13"/>
      <c r="D76" s="13" t="s">
        <v>207</v>
      </c>
      <c r="E76" s="52" t="s">
        <v>208</v>
      </c>
      <c r="F76" s="58" t="s">
        <v>40</v>
      </c>
      <c r="G76" s="19" t="s">
        <v>41</v>
      </c>
      <c r="H76" s="244" t="s">
        <v>209</v>
      </c>
      <c r="I76" s="248"/>
      <c r="J76" s="248"/>
      <c r="K76" s="248"/>
      <c r="L76" s="135" t="s">
        <v>210</v>
      </c>
      <c r="M76" s="249">
        <v>28</v>
      </c>
      <c r="N76" s="81">
        <f t="shared" si="33"/>
        <v>31</v>
      </c>
      <c r="O76" s="81">
        <f t="shared" si="34"/>
        <v>32</v>
      </c>
      <c r="P76" s="137">
        <f t="shared" si="35"/>
        <v>37</v>
      </c>
      <c r="Q76" s="52">
        <f t="shared" si="36"/>
        <v>3</v>
      </c>
      <c r="R76" s="150">
        <f t="shared" si="37"/>
        <v>0.0967741935483871</v>
      </c>
      <c r="S76" s="58">
        <f t="shared" si="38"/>
        <v>6</v>
      </c>
      <c r="T76" s="150">
        <f t="shared" si="39"/>
        <v>0.162162162162162</v>
      </c>
      <c r="U76" s="58">
        <f t="shared" si="40"/>
        <v>1</v>
      </c>
      <c r="V76" s="150">
        <f t="shared" si="41"/>
        <v>0.03125</v>
      </c>
      <c r="W76" s="58">
        <f t="shared" si="42"/>
        <v>5</v>
      </c>
      <c r="X76" s="151">
        <f t="shared" si="43"/>
        <v>0.135135135135135</v>
      </c>
      <c r="Y76" s="241">
        <f t="shared" si="44"/>
        <v>84</v>
      </c>
      <c r="Z76" s="204">
        <v>10</v>
      </c>
      <c r="AA76" s="205">
        <f t="shared" si="45"/>
        <v>0.119047619047619</v>
      </c>
      <c r="AB76" s="206">
        <f t="shared" si="46"/>
        <v>2.044</v>
      </c>
      <c r="AC76" s="151">
        <v>0.073</v>
      </c>
      <c r="AD76" s="207">
        <f t="shared" si="47"/>
        <v>-2.37733333333333</v>
      </c>
      <c r="AE76" s="208">
        <f t="shared" si="48"/>
        <v>-0.0766881720430108</v>
      </c>
    </row>
    <row r="77" ht="18" spans="2:31">
      <c r="B77" s="13"/>
      <c r="C77" s="13"/>
      <c r="D77" s="13" t="s">
        <v>211</v>
      </c>
      <c r="E77" s="52" t="s">
        <v>212</v>
      </c>
      <c r="F77" s="58" t="s">
        <v>40</v>
      </c>
      <c r="G77" s="19" t="s">
        <v>41</v>
      </c>
      <c r="H77" s="244" t="s">
        <v>213</v>
      </c>
      <c r="I77" s="248"/>
      <c r="J77" s="248"/>
      <c r="K77" s="248"/>
      <c r="L77" s="135" t="s">
        <v>214</v>
      </c>
      <c r="M77" s="249">
        <v>78</v>
      </c>
      <c r="N77" s="81">
        <f t="shared" si="33"/>
        <v>86</v>
      </c>
      <c r="O77" s="81">
        <f t="shared" si="34"/>
        <v>89</v>
      </c>
      <c r="P77" s="137">
        <f t="shared" si="35"/>
        <v>104</v>
      </c>
      <c r="Q77" s="52">
        <f t="shared" si="36"/>
        <v>8</v>
      </c>
      <c r="R77" s="150">
        <f t="shared" si="37"/>
        <v>0.0930232558139535</v>
      </c>
      <c r="S77" s="58">
        <f t="shared" si="38"/>
        <v>18</v>
      </c>
      <c r="T77" s="150">
        <f t="shared" si="39"/>
        <v>0.173076923076923</v>
      </c>
      <c r="U77" s="58">
        <f t="shared" si="40"/>
        <v>3</v>
      </c>
      <c r="V77" s="150">
        <f t="shared" si="41"/>
        <v>0.0337078651685393</v>
      </c>
      <c r="W77" s="58">
        <f t="shared" si="42"/>
        <v>15</v>
      </c>
      <c r="X77" s="151">
        <f t="shared" si="43"/>
        <v>0.144230769230769</v>
      </c>
      <c r="Y77" s="241">
        <f t="shared" si="44"/>
        <v>234</v>
      </c>
      <c r="Z77" s="204">
        <v>10</v>
      </c>
      <c r="AA77" s="205">
        <f t="shared" si="45"/>
        <v>0.0427350427350427</v>
      </c>
      <c r="AB77" s="206">
        <f t="shared" si="46"/>
        <v>5.694</v>
      </c>
      <c r="AC77" s="151">
        <v>0.073</v>
      </c>
      <c r="AD77" s="207">
        <f t="shared" si="47"/>
        <v>-1.02733333333333</v>
      </c>
      <c r="AE77" s="208">
        <f t="shared" si="48"/>
        <v>-0.0119457364341085</v>
      </c>
    </row>
    <row r="78" ht="18" spans="2:31">
      <c r="B78" s="13"/>
      <c r="C78" s="13"/>
      <c r="D78" s="13" t="s">
        <v>215</v>
      </c>
      <c r="E78" s="52" t="s">
        <v>216</v>
      </c>
      <c r="F78" s="58" t="s">
        <v>40</v>
      </c>
      <c r="G78" s="19" t="s">
        <v>41</v>
      </c>
      <c r="H78" s="244" t="s">
        <v>217</v>
      </c>
      <c r="I78" s="248"/>
      <c r="J78" s="248"/>
      <c r="K78" s="248"/>
      <c r="L78" s="135" t="s">
        <v>218</v>
      </c>
      <c r="M78" s="249">
        <v>22</v>
      </c>
      <c r="N78" s="81">
        <f t="shared" si="33"/>
        <v>24</v>
      </c>
      <c r="O78" s="81">
        <f t="shared" si="34"/>
        <v>25</v>
      </c>
      <c r="P78" s="137">
        <f t="shared" si="35"/>
        <v>29</v>
      </c>
      <c r="Q78" s="52">
        <f t="shared" si="36"/>
        <v>2</v>
      </c>
      <c r="R78" s="150">
        <f t="shared" si="37"/>
        <v>0.0833333333333333</v>
      </c>
      <c r="S78" s="58">
        <f t="shared" si="38"/>
        <v>5</v>
      </c>
      <c r="T78" s="150">
        <f t="shared" si="39"/>
        <v>0.172413793103448</v>
      </c>
      <c r="U78" s="58">
        <f t="shared" si="40"/>
        <v>1</v>
      </c>
      <c r="V78" s="150">
        <f t="shared" si="41"/>
        <v>0.04</v>
      </c>
      <c r="W78" s="58">
        <f t="shared" si="42"/>
        <v>4</v>
      </c>
      <c r="X78" s="151">
        <f t="shared" si="43"/>
        <v>0.137931034482759</v>
      </c>
      <c r="Y78" s="241">
        <f t="shared" si="44"/>
        <v>66</v>
      </c>
      <c r="Z78" s="204">
        <v>10</v>
      </c>
      <c r="AA78" s="205">
        <f t="shared" si="45"/>
        <v>0.151515151515152</v>
      </c>
      <c r="AB78" s="206">
        <f t="shared" si="46"/>
        <v>1.606</v>
      </c>
      <c r="AC78" s="151">
        <v>0.073</v>
      </c>
      <c r="AD78" s="207">
        <f t="shared" si="47"/>
        <v>-2.93933333333333</v>
      </c>
      <c r="AE78" s="208">
        <f t="shared" si="48"/>
        <v>-0.122472222222222</v>
      </c>
    </row>
    <row r="79" ht="18" spans="2:31">
      <c r="B79" s="13"/>
      <c r="C79" s="13"/>
      <c r="D79" s="13" t="s">
        <v>219</v>
      </c>
      <c r="E79" s="52" t="s">
        <v>220</v>
      </c>
      <c r="F79" s="58" t="s">
        <v>40</v>
      </c>
      <c r="G79" s="19" t="s">
        <v>41</v>
      </c>
      <c r="H79" s="244" t="s">
        <v>221</v>
      </c>
      <c r="I79" s="248"/>
      <c r="J79" s="248"/>
      <c r="K79" s="248"/>
      <c r="L79" s="135" t="s">
        <v>222</v>
      </c>
      <c r="M79" s="249">
        <v>65</v>
      </c>
      <c r="N79" s="81">
        <f t="shared" si="33"/>
        <v>72</v>
      </c>
      <c r="O79" s="81">
        <f t="shared" si="34"/>
        <v>75</v>
      </c>
      <c r="P79" s="137">
        <f t="shared" si="35"/>
        <v>88</v>
      </c>
      <c r="Q79" s="52">
        <f t="shared" si="36"/>
        <v>7</v>
      </c>
      <c r="R79" s="150">
        <f t="shared" si="37"/>
        <v>0.0972222222222222</v>
      </c>
      <c r="S79" s="58">
        <f t="shared" si="38"/>
        <v>16</v>
      </c>
      <c r="T79" s="150">
        <f t="shared" si="39"/>
        <v>0.181818181818182</v>
      </c>
      <c r="U79" s="58">
        <f t="shared" si="40"/>
        <v>3</v>
      </c>
      <c r="V79" s="150">
        <f t="shared" si="41"/>
        <v>0.04</v>
      </c>
      <c r="W79" s="58">
        <f t="shared" si="42"/>
        <v>13</v>
      </c>
      <c r="X79" s="151">
        <f t="shared" si="43"/>
        <v>0.147727272727273</v>
      </c>
      <c r="Y79" s="241">
        <f t="shared" si="44"/>
        <v>195</v>
      </c>
      <c r="Z79" s="204">
        <v>10</v>
      </c>
      <c r="AA79" s="205">
        <f t="shared" si="45"/>
        <v>0.0512820512820513</v>
      </c>
      <c r="AB79" s="206">
        <f t="shared" si="46"/>
        <v>4.745</v>
      </c>
      <c r="AC79" s="151">
        <v>0.073</v>
      </c>
      <c r="AD79" s="207">
        <f t="shared" si="47"/>
        <v>-1.07833333333333</v>
      </c>
      <c r="AE79" s="208">
        <f t="shared" si="48"/>
        <v>-0.0149768518518519</v>
      </c>
    </row>
    <row r="80" ht="18" spans="2:31">
      <c r="B80" s="13"/>
      <c r="C80" s="13"/>
      <c r="D80" s="13" t="s">
        <v>223</v>
      </c>
      <c r="E80" s="55" t="s">
        <v>224</v>
      </c>
      <c r="F80" s="56" t="s">
        <v>40</v>
      </c>
      <c r="G80" s="23" t="s">
        <v>41</v>
      </c>
      <c r="H80" s="245" t="s">
        <v>225</v>
      </c>
      <c r="I80" s="250"/>
      <c r="J80" s="250"/>
      <c r="K80" s="250"/>
      <c r="L80" s="118" t="s">
        <v>226</v>
      </c>
      <c r="M80" s="251">
        <v>45</v>
      </c>
      <c r="N80" s="87">
        <f t="shared" si="33"/>
        <v>50</v>
      </c>
      <c r="O80" s="87">
        <f t="shared" si="34"/>
        <v>52</v>
      </c>
      <c r="P80" s="120">
        <f t="shared" si="35"/>
        <v>61</v>
      </c>
      <c r="Q80" s="55">
        <f t="shared" si="36"/>
        <v>5</v>
      </c>
      <c r="R80" s="152">
        <f t="shared" si="37"/>
        <v>0.1</v>
      </c>
      <c r="S80" s="56">
        <f t="shared" si="38"/>
        <v>11</v>
      </c>
      <c r="T80" s="152">
        <f t="shared" si="39"/>
        <v>0.180327868852459</v>
      </c>
      <c r="U80" s="56">
        <f t="shared" si="40"/>
        <v>2</v>
      </c>
      <c r="V80" s="152">
        <f t="shared" si="41"/>
        <v>0.0384615384615385</v>
      </c>
      <c r="W80" s="56">
        <f t="shared" si="42"/>
        <v>9</v>
      </c>
      <c r="X80" s="153">
        <f t="shared" si="43"/>
        <v>0.147540983606557</v>
      </c>
      <c r="Y80" s="242">
        <f t="shared" si="44"/>
        <v>135</v>
      </c>
      <c r="Z80" s="210">
        <v>10</v>
      </c>
      <c r="AA80" s="211">
        <f t="shared" si="45"/>
        <v>0.0740740740740741</v>
      </c>
      <c r="AB80" s="212">
        <f t="shared" si="46"/>
        <v>3.285</v>
      </c>
      <c r="AC80" s="153">
        <v>0.073</v>
      </c>
      <c r="AD80" s="213">
        <f t="shared" si="47"/>
        <v>-1.61833333333333</v>
      </c>
      <c r="AE80" s="214">
        <f t="shared" si="48"/>
        <v>-0.0323666666666667</v>
      </c>
    </row>
    <row r="81" s="3" customFormat="1" ht="17.25" spans="2:31">
      <c r="B81" s="13"/>
      <c r="C81" s="13"/>
      <c r="D81" s="13" t="s">
        <v>227</v>
      </c>
      <c r="E81" s="38" t="s">
        <v>228</v>
      </c>
      <c r="F81" s="39" t="s">
        <v>229</v>
      </c>
      <c r="G81" s="40" t="s">
        <v>230</v>
      </c>
      <c r="H81" s="41" t="s">
        <v>231</v>
      </c>
      <c r="I81" s="106"/>
      <c r="J81" s="106"/>
      <c r="K81" s="106"/>
      <c r="L81" s="107" t="s">
        <v>232</v>
      </c>
      <c r="M81" s="108">
        <v>119</v>
      </c>
      <c r="N81" s="109">
        <f t="shared" si="33"/>
        <v>131</v>
      </c>
      <c r="O81" s="110">
        <f t="shared" si="34"/>
        <v>136</v>
      </c>
      <c r="P81" s="252">
        <f t="shared" si="35"/>
        <v>159</v>
      </c>
      <c r="Q81" s="168">
        <f t="shared" si="36"/>
        <v>12</v>
      </c>
      <c r="R81" s="169">
        <f t="shared" si="37"/>
        <v>0.0916030534351145</v>
      </c>
      <c r="S81" s="170">
        <f t="shared" si="38"/>
        <v>28</v>
      </c>
      <c r="T81" s="169">
        <f t="shared" si="39"/>
        <v>0.176100628930818</v>
      </c>
      <c r="U81" s="170">
        <f t="shared" si="40"/>
        <v>5</v>
      </c>
      <c r="V81" s="169">
        <f t="shared" si="41"/>
        <v>0.0367647058823529</v>
      </c>
      <c r="W81" s="170">
        <f t="shared" si="42"/>
        <v>23</v>
      </c>
      <c r="X81" s="171">
        <f t="shared" si="43"/>
        <v>0.144654088050314</v>
      </c>
      <c r="Y81" s="233">
        <f t="shared" ref="Y81:Y96" si="49">M81*1</f>
        <v>119</v>
      </c>
      <c r="Z81" s="234">
        <v>5</v>
      </c>
      <c r="AA81" s="235">
        <f t="shared" si="45"/>
        <v>0.0420168067226891</v>
      </c>
      <c r="AB81" s="236">
        <f t="shared" si="46"/>
        <v>2.975</v>
      </c>
      <c r="AC81" s="171">
        <v>0.025</v>
      </c>
      <c r="AD81" s="237">
        <f t="shared" si="47"/>
        <v>7.35833333333333</v>
      </c>
      <c r="AE81" s="238">
        <f t="shared" si="48"/>
        <v>0.0561704834605598</v>
      </c>
    </row>
    <row r="82" s="3" customFormat="1" ht="17.25" spans="2:31">
      <c r="B82" s="13"/>
      <c r="C82" s="13"/>
      <c r="D82" s="13" t="s">
        <v>233</v>
      </c>
      <c r="E82" s="18" t="s">
        <v>228</v>
      </c>
      <c r="F82" s="19" t="s">
        <v>229</v>
      </c>
      <c r="G82" s="20" t="s">
        <v>230</v>
      </c>
      <c r="H82" s="21" t="s">
        <v>234</v>
      </c>
      <c r="I82" s="77"/>
      <c r="J82" s="77"/>
      <c r="K82" s="77"/>
      <c r="L82" s="78" t="s">
        <v>235</v>
      </c>
      <c r="M82" s="79">
        <v>123</v>
      </c>
      <c r="N82" s="80">
        <f t="shared" si="33"/>
        <v>135</v>
      </c>
      <c r="O82" s="81">
        <f t="shared" si="34"/>
        <v>140</v>
      </c>
      <c r="P82" s="82">
        <f t="shared" si="35"/>
        <v>164</v>
      </c>
      <c r="Q82" s="52">
        <f t="shared" si="36"/>
        <v>12</v>
      </c>
      <c r="R82" s="150">
        <f t="shared" si="37"/>
        <v>0.0888888888888889</v>
      </c>
      <c r="S82" s="58">
        <f t="shared" si="38"/>
        <v>29</v>
      </c>
      <c r="T82" s="150">
        <f t="shared" si="39"/>
        <v>0.176829268292683</v>
      </c>
      <c r="U82" s="58">
        <f t="shared" si="40"/>
        <v>5</v>
      </c>
      <c r="V82" s="150">
        <f t="shared" si="41"/>
        <v>0.0357142857142857</v>
      </c>
      <c r="W82" s="58">
        <f t="shared" si="42"/>
        <v>24</v>
      </c>
      <c r="X82" s="151">
        <f t="shared" si="43"/>
        <v>0.146341463414634</v>
      </c>
      <c r="Y82" s="203">
        <f t="shared" si="49"/>
        <v>123</v>
      </c>
      <c r="Z82" s="204">
        <v>5</v>
      </c>
      <c r="AA82" s="205">
        <f t="shared" si="45"/>
        <v>0.040650406504065</v>
      </c>
      <c r="AB82" s="206">
        <f t="shared" si="46"/>
        <v>3.075</v>
      </c>
      <c r="AC82" s="151">
        <v>0.025</v>
      </c>
      <c r="AD82" s="207">
        <f t="shared" si="47"/>
        <v>7.25833333333333</v>
      </c>
      <c r="AE82" s="208">
        <f t="shared" si="48"/>
        <v>0.0537654320987654</v>
      </c>
    </row>
    <row r="83" s="3" customFormat="1" ht="17.25" spans="2:31">
      <c r="B83" s="13"/>
      <c r="C83" s="13"/>
      <c r="D83" s="13" t="s">
        <v>236</v>
      </c>
      <c r="E83" s="18" t="s">
        <v>228</v>
      </c>
      <c r="F83" s="19" t="s">
        <v>229</v>
      </c>
      <c r="G83" s="20" t="s">
        <v>230</v>
      </c>
      <c r="H83" s="21" t="s">
        <v>237</v>
      </c>
      <c r="I83" s="77"/>
      <c r="J83" s="77"/>
      <c r="K83" s="77"/>
      <c r="L83" s="78" t="s">
        <v>238</v>
      </c>
      <c r="M83" s="79">
        <v>68</v>
      </c>
      <c r="N83" s="80">
        <f t="shared" si="33"/>
        <v>75</v>
      </c>
      <c r="O83" s="81">
        <f t="shared" si="34"/>
        <v>78</v>
      </c>
      <c r="P83" s="82">
        <f t="shared" si="35"/>
        <v>91</v>
      </c>
      <c r="Q83" s="52">
        <f t="shared" si="36"/>
        <v>7</v>
      </c>
      <c r="R83" s="150">
        <f t="shared" si="37"/>
        <v>0.0933333333333333</v>
      </c>
      <c r="S83" s="58">
        <f t="shared" si="38"/>
        <v>16</v>
      </c>
      <c r="T83" s="150">
        <f t="shared" si="39"/>
        <v>0.175824175824176</v>
      </c>
      <c r="U83" s="58">
        <f t="shared" si="40"/>
        <v>3</v>
      </c>
      <c r="V83" s="150">
        <f t="shared" si="41"/>
        <v>0.0384615384615385</v>
      </c>
      <c r="W83" s="58">
        <f t="shared" si="42"/>
        <v>13</v>
      </c>
      <c r="X83" s="151">
        <f t="shared" si="43"/>
        <v>0.142857142857143</v>
      </c>
      <c r="Y83" s="203">
        <f t="shared" si="49"/>
        <v>68</v>
      </c>
      <c r="Z83" s="204">
        <v>5</v>
      </c>
      <c r="AA83" s="205">
        <f t="shared" si="45"/>
        <v>0.0735294117647059</v>
      </c>
      <c r="AB83" s="206">
        <f t="shared" si="46"/>
        <v>1.7</v>
      </c>
      <c r="AC83" s="151">
        <v>0.025</v>
      </c>
      <c r="AD83" s="207">
        <f t="shared" si="47"/>
        <v>3.63333333333333</v>
      </c>
      <c r="AE83" s="208">
        <f t="shared" si="48"/>
        <v>0.0484444444444444</v>
      </c>
    </row>
    <row r="84" s="3" customFormat="1" ht="17.25" spans="2:31">
      <c r="B84" s="13"/>
      <c r="C84" s="13"/>
      <c r="D84" s="13" t="s">
        <v>239</v>
      </c>
      <c r="E84" s="18" t="s">
        <v>228</v>
      </c>
      <c r="F84" s="19" t="s">
        <v>229</v>
      </c>
      <c r="G84" s="20" t="s">
        <v>230</v>
      </c>
      <c r="H84" s="21" t="s">
        <v>240</v>
      </c>
      <c r="I84" s="77"/>
      <c r="J84" s="77"/>
      <c r="K84" s="77"/>
      <c r="L84" s="78" t="s">
        <v>241</v>
      </c>
      <c r="M84" s="79">
        <v>43</v>
      </c>
      <c r="N84" s="80">
        <f t="shared" si="33"/>
        <v>47</v>
      </c>
      <c r="O84" s="81">
        <f t="shared" si="34"/>
        <v>49</v>
      </c>
      <c r="P84" s="82">
        <f t="shared" si="35"/>
        <v>57</v>
      </c>
      <c r="Q84" s="52">
        <f t="shared" si="36"/>
        <v>4</v>
      </c>
      <c r="R84" s="150">
        <f t="shared" si="37"/>
        <v>0.0851063829787234</v>
      </c>
      <c r="S84" s="58">
        <f t="shared" si="38"/>
        <v>10</v>
      </c>
      <c r="T84" s="150">
        <f t="shared" si="39"/>
        <v>0.175438596491228</v>
      </c>
      <c r="U84" s="58">
        <f t="shared" si="40"/>
        <v>2</v>
      </c>
      <c r="V84" s="150">
        <f t="shared" si="41"/>
        <v>0.0408163265306122</v>
      </c>
      <c r="W84" s="58">
        <f t="shared" si="42"/>
        <v>8</v>
      </c>
      <c r="X84" s="151">
        <f t="shared" si="43"/>
        <v>0.140350877192982</v>
      </c>
      <c r="Y84" s="203">
        <f t="shared" si="49"/>
        <v>43</v>
      </c>
      <c r="Z84" s="204">
        <v>5</v>
      </c>
      <c r="AA84" s="205">
        <f t="shared" si="45"/>
        <v>0.116279069767442</v>
      </c>
      <c r="AB84" s="206">
        <f t="shared" si="46"/>
        <v>1.075</v>
      </c>
      <c r="AC84" s="151">
        <v>0.025</v>
      </c>
      <c r="AD84" s="207">
        <f t="shared" si="47"/>
        <v>1.25833333333333</v>
      </c>
      <c r="AE84" s="208">
        <f t="shared" si="48"/>
        <v>0.0267730496453901</v>
      </c>
    </row>
    <row r="85" s="3" customFormat="1" ht="17.25" spans="2:31">
      <c r="B85" s="13"/>
      <c r="C85" s="13"/>
      <c r="D85" s="13" t="s">
        <v>242</v>
      </c>
      <c r="E85" s="18" t="s">
        <v>228</v>
      </c>
      <c r="F85" s="19" t="s">
        <v>229</v>
      </c>
      <c r="G85" s="20" t="s">
        <v>230</v>
      </c>
      <c r="H85" s="21" t="s">
        <v>243</v>
      </c>
      <c r="I85" s="77"/>
      <c r="J85" s="77"/>
      <c r="K85" s="77"/>
      <c r="L85" s="78" t="s">
        <v>244</v>
      </c>
      <c r="M85" s="79">
        <v>57</v>
      </c>
      <c r="N85" s="80">
        <f t="shared" si="33"/>
        <v>63</v>
      </c>
      <c r="O85" s="81">
        <f t="shared" si="34"/>
        <v>66</v>
      </c>
      <c r="P85" s="82">
        <f t="shared" si="35"/>
        <v>77</v>
      </c>
      <c r="Q85" s="52">
        <f t="shared" si="36"/>
        <v>6</v>
      </c>
      <c r="R85" s="150">
        <f t="shared" si="37"/>
        <v>0.0952380952380952</v>
      </c>
      <c r="S85" s="58">
        <f t="shared" si="38"/>
        <v>14</v>
      </c>
      <c r="T85" s="150">
        <f t="shared" si="39"/>
        <v>0.181818181818182</v>
      </c>
      <c r="U85" s="58">
        <f t="shared" si="40"/>
        <v>3</v>
      </c>
      <c r="V85" s="150">
        <f t="shared" si="41"/>
        <v>0.0454545454545455</v>
      </c>
      <c r="W85" s="58">
        <f t="shared" si="42"/>
        <v>11</v>
      </c>
      <c r="X85" s="151">
        <f t="shared" si="43"/>
        <v>0.142857142857143</v>
      </c>
      <c r="Y85" s="203">
        <f t="shared" si="49"/>
        <v>57</v>
      </c>
      <c r="Z85" s="204">
        <v>5</v>
      </c>
      <c r="AA85" s="205">
        <f t="shared" si="45"/>
        <v>0.087719298245614</v>
      </c>
      <c r="AB85" s="206">
        <f t="shared" si="46"/>
        <v>1.425</v>
      </c>
      <c r="AC85" s="151">
        <v>0.025</v>
      </c>
      <c r="AD85" s="207">
        <f t="shared" si="47"/>
        <v>2.90833333333333</v>
      </c>
      <c r="AE85" s="208">
        <f t="shared" si="48"/>
        <v>0.0461640211640212</v>
      </c>
    </row>
    <row r="86" s="3" customFormat="1" ht="17.25" spans="2:31">
      <c r="B86" s="13"/>
      <c r="C86" s="13"/>
      <c r="D86" s="13" t="s">
        <v>245</v>
      </c>
      <c r="E86" s="18" t="s">
        <v>228</v>
      </c>
      <c r="F86" s="19" t="s">
        <v>229</v>
      </c>
      <c r="G86" s="20" t="s">
        <v>230</v>
      </c>
      <c r="H86" s="21" t="s">
        <v>246</v>
      </c>
      <c r="I86" s="77"/>
      <c r="J86" s="77"/>
      <c r="K86" s="77"/>
      <c r="L86" s="78" t="s">
        <v>247</v>
      </c>
      <c r="M86" s="79">
        <v>64</v>
      </c>
      <c r="N86" s="80">
        <f t="shared" si="33"/>
        <v>70</v>
      </c>
      <c r="O86" s="81">
        <f t="shared" si="34"/>
        <v>73</v>
      </c>
      <c r="P86" s="82">
        <f t="shared" si="35"/>
        <v>85</v>
      </c>
      <c r="Q86" s="52">
        <f t="shared" si="36"/>
        <v>6</v>
      </c>
      <c r="R86" s="150">
        <f t="shared" si="37"/>
        <v>0.0857142857142857</v>
      </c>
      <c r="S86" s="58">
        <f t="shared" si="38"/>
        <v>15</v>
      </c>
      <c r="T86" s="150">
        <f t="shared" si="39"/>
        <v>0.176470588235294</v>
      </c>
      <c r="U86" s="58">
        <f t="shared" si="40"/>
        <v>3</v>
      </c>
      <c r="V86" s="150">
        <f t="shared" si="41"/>
        <v>0.0410958904109589</v>
      </c>
      <c r="W86" s="58">
        <f t="shared" si="42"/>
        <v>12</v>
      </c>
      <c r="X86" s="151">
        <f t="shared" si="43"/>
        <v>0.141176470588235</v>
      </c>
      <c r="Y86" s="203">
        <f t="shared" si="49"/>
        <v>64</v>
      </c>
      <c r="Z86" s="204">
        <v>5</v>
      </c>
      <c r="AA86" s="205">
        <f t="shared" si="45"/>
        <v>0.078125</v>
      </c>
      <c r="AB86" s="206">
        <f t="shared" si="46"/>
        <v>1.6</v>
      </c>
      <c r="AC86" s="151">
        <v>0.025</v>
      </c>
      <c r="AD86" s="207">
        <f t="shared" si="47"/>
        <v>2.73333333333333</v>
      </c>
      <c r="AE86" s="208">
        <f t="shared" si="48"/>
        <v>0.039047619047619</v>
      </c>
    </row>
    <row r="87" s="3" customFormat="1" ht="17.25" spans="2:31">
      <c r="B87" s="13"/>
      <c r="C87" s="13"/>
      <c r="D87" s="13" t="s">
        <v>248</v>
      </c>
      <c r="E87" s="18" t="s">
        <v>228</v>
      </c>
      <c r="F87" s="19" t="s">
        <v>229</v>
      </c>
      <c r="G87" s="20" t="s">
        <v>230</v>
      </c>
      <c r="H87" s="21" t="s">
        <v>249</v>
      </c>
      <c r="I87" s="77"/>
      <c r="J87" s="77"/>
      <c r="K87" s="77"/>
      <c r="L87" s="78" t="s">
        <v>244</v>
      </c>
      <c r="M87" s="79">
        <v>60</v>
      </c>
      <c r="N87" s="80">
        <f t="shared" si="33"/>
        <v>66</v>
      </c>
      <c r="O87" s="81">
        <f t="shared" si="34"/>
        <v>69</v>
      </c>
      <c r="P87" s="82">
        <f t="shared" si="35"/>
        <v>81</v>
      </c>
      <c r="Q87" s="52">
        <f t="shared" si="36"/>
        <v>6</v>
      </c>
      <c r="R87" s="150">
        <f t="shared" si="37"/>
        <v>0.0909090909090909</v>
      </c>
      <c r="S87" s="58">
        <f t="shared" si="38"/>
        <v>15</v>
      </c>
      <c r="T87" s="150">
        <f t="shared" si="39"/>
        <v>0.185185185185185</v>
      </c>
      <c r="U87" s="58">
        <f t="shared" si="40"/>
        <v>3</v>
      </c>
      <c r="V87" s="150">
        <f t="shared" si="41"/>
        <v>0.0434782608695652</v>
      </c>
      <c r="W87" s="58">
        <f t="shared" si="42"/>
        <v>12</v>
      </c>
      <c r="X87" s="151">
        <f t="shared" si="43"/>
        <v>0.148148148148148</v>
      </c>
      <c r="Y87" s="203">
        <f t="shared" si="49"/>
        <v>60</v>
      </c>
      <c r="Z87" s="204">
        <v>5</v>
      </c>
      <c r="AA87" s="205">
        <f t="shared" si="45"/>
        <v>0.0833333333333333</v>
      </c>
      <c r="AB87" s="206">
        <f t="shared" si="46"/>
        <v>1.5</v>
      </c>
      <c r="AC87" s="151">
        <v>0.025</v>
      </c>
      <c r="AD87" s="207">
        <f t="shared" si="47"/>
        <v>2.83333333333333</v>
      </c>
      <c r="AE87" s="208">
        <f t="shared" si="48"/>
        <v>0.0429292929292929</v>
      </c>
    </row>
    <row r="88" s="3" customFormat="1" ht="17.25" spans="2:31">
      <c r="B88" s="13"/>
      <c r="C88" s="13"/>
      <c r="D88" s="13" t="s">
        <v>250</v>
      </c>
      <c r="E88" s="18" t="s">
        <v>228</v>
      </c>
      <c r="F88" s="19" t="s">
        <v>229</v>
      </c>
      <c r="G88" s="20" t="s">
        <v>230</v>
      </c>
      <c r="H88" s="21" t="s">
        <v>251</v>
      </c>
      <c r="I88" s="77"/>
      <c r="J88" s="77"/>
      <c r="K88" s="77"/>
      <c r="L88" s="78" t="s">
        <v>252</v>
      </c>
      <c r="M88" s="79">
        <v>50</v>
      </c>
      <c r="N88" s="80">
        <f t="shared" si="33"/>
        <v>55</v>
      </c>
      <c r="O88" s="81">
        <f t="shared" si="34"/>
        <v>57</v>
      </c>
      <c r="P88" s="82">
        <f t="shared" si="35"/>
        <v>67</v>
      </c>
      <c r="Q88" s="52">
        <f t="shared" si="36"/>
        <v>5</v>
      </c>
      <c r="R88" s="150">
        <f t="shared" si="37"/>
        <v>0.0909090909090909</v>
      </c>
      <c r="S88" s="58">
        <f t="shared" si="38"/>
        <v>12</v>
      </c>
      <c r="T88" s="150">
        <f t="shared" si="39"/>
        <v>0.17910447761194</v>
      </c>
      <c r="U88" s="58">
        <f t="shared" si="40"/>
        <v>2</v>
      </c>
      <c r="V88" s="150">
        <f t="shared" si="41"/>
        <v>0.0350877192982456</v>
      </c>
      <c r="W88" s="58">
        <f t="shared" si="42"/>
        <v>10</v>
      </c>
      <c r="X88" s="151">
        <f t="shared" si="43"/>
        <v>0.149253731343284</v>
      </c>
      <c r="Y88" s="203">
        <f t="shared" si="49"/>
        <v>50</v>
      </c>
      <c r="Z88" s="204">
        <v>5</v>
      </c>
      <c r="AA88" s="205">
        <f t="shared" si="45"/>
        <v>0.1</v>
      </c>
      <c r="AB88" s="206">
        <f t="shared" si="46"/>
        <v>1.25</v>
      </c>
      <c r="AC88" s="151">
        <v>0.025</v>
      </c>
      <c r="AD88" s="207">
        <f t="shared" si="47"/>
        <v>2.08333333333333</v>
      </c>
      <c r="AE88" s="208">
        <f t="shared" si="48"/>
        <v>0.0378787878787879</v>
      </c>
    </row>
    <row r="89" s="3" customFormat="1" ht="17.25" spans="2:31">
      <c r="B89" s="13"/>
      <c r="C89" s="13"/>
      <c r="D89" s="13" t="s">
        <v>253</v>
      </c>
      <c r="E89" s="18" t="s">
        <v>228</v>
      </c>
      <c r="F89" s="19" t="s">
        <v>229</v>
      </c>
      <c r="G89" s="20" t="s">
        <v>230</v>
      </c>
      <c r="H89" s="21" t="s">
        <v>254</v>
      </c>
      <c r="I89" s="77"/>
      <c r="J89" s="77"/>
      <c r="K89" s="77"/>
      <c r="L89" s="78" t="s">
        <v>255</v>
      </c>
      <c r="M89" s="79">
        <v>49</v>
      </c>
      <c r="N89" s="80">
        <f t="shared" si="33"/>
        <v>54</v>
      </c>
      <c r="O89" s="81">
        <f t="shared" si="34"/>
        <v>56</v>
      </c>
      <c r="P89" s="82">
        <f t="shared" si="35"/>
        <v>66</v>
      </c>
      <c r="Q89" s="52">
        <f t="shared" si="36"/>
        <v>5</v>
      </c>
      <c r="R89" s="150">
        <f t="shared" si="37"/>
        <v>0.0925925925925926</v>
      </c>
      <c r="S89" s="58">
        <f t="shared" si="38"/>
        <v>12</v>
      </c>
      <c r="T89" s="150">
        <f t="shared" si="39"/>
        <v>0.181818181818182</v>
      </c>
      <c r="U89" s="58">
        <f t="shared" si="40"/>
        <v>2</v>
      </c>
      <c r="V89" s="150">
        <f t="shared" si="41"/>
        <v>0.0357142857142857</v>
      </c>
      <c r="W89" s="58">
        <f t="shared" si="42"/>
        <v>10</v>
      </c>
      <c r="X89" s="151">
        <f t="shared" si="43"/>
        <v>0.151515151515152</v>
      </c>
      <c r="Y89" s="203">
        <f t="shared" si="49"/>
        <v>49</v>
      </c>
      <c r="Z89" s="204">
        <v>5</v>
      </c>
      <c r="AA89" s="205">
        <f t="shared" si="45"/>
        <v>0.102040816326531</v>
      </c>
      <c r="AB89" s="206">
        <f t="shared" si="46"/>
        <v>1.225</v>
      </c>
      <c r="AC89" s="151">
        <v>0.025</v>
      </c>
      <c r="AD89" s="207">
        <f t="shared" si="47"/>
        <v>2.10833333333333</v>
      </c>
      <c r="AE89" s="208">
        <f t="shared" si="48"/>
        <v>0.0390432098765432</v>
      </c>
    </row>
    <row r="90" s="3" customFormat="1" ht="17.25" spans="2:31">
      <c r="B90" s="13"/>
      <c r="C90" s="13"/>
      <c r="D90" s="13" t="s">
        <v>256</v>
      </c>
      <c r="E90" s="18" t="s">
        <v>228</v>
      </c>
      <c r="F90" s="19" t="s">
        <v>229</v>
      </c>
      <c r="G90" s="20" t="s">
        <v>230</v>
      </c>
      <c r="H90" s="21" t="s">
        <v>257</v>
      </c>
      <c r="I90" s="77"/>
      <c r="J90" s="77"/>
      <c r="K90" s="77"/>
      <c r="L90" s="78" t="s">
        <v>258</v>
      </c>
      <c r="M90" s="79">
        <v>74</v>
      </c>
      <c r="N90" s="80">
        <f t="shared" si="33"/>
        <v>81</v>
      </c>
      <c r="O90" s="81">
        <f t="shared" si="34"/>
        <v>84</v>
      </c>
      <c r="P90" s="82">
        <f t="shared" si="35"/>
        <v>98</v>
      </c>
      <c r="Q90" s="52">
        <f t="shared" si="36"/>
        <v>7</v>
      </c>
      <c r="R90" s="150">
        <f t="shared" si="37"/>
        <v>0.0864197530864197</v>
      </c>
      <c r="S90" s="58">
        <f t="shared" si="38"/>
        <v>17</v>
      </c>
      <c r="T90" s="150">
        <f t="shared" si="39"/>
        <v>0.173469387755102</v>
      </c>
      <c r="U90" s="58">
        <f t="shared" si="40"/>
        <v>3</v>
      </c>
      <c r="V90" s="150">
        <f t="shared" si="41"/>
        <v>0.0357142857142857</v>
      </c>
      <c r="W90" s="58">
        <f t="shared" si="42"/>
        <v>14</v>
      </c>
      <c r="X90" s="151">
        <f t="shared" si="43"/>
        <v>0.142857142857143</v>
      </c>
      <c r="Y90" s="203">
        <f t="shared" si="49"/>
        <v>74</v>
      </c>
      <c r="Z90" s="204">
        <v>5</v>
      </c>
      <c r="AA90" s="205">
        <f t="shared" si="45"/>
        <v>0.0675675675675676</v>
      </c>
      <c r="AB90" s="206">
        <f t="shared" si="46"/>
        <v>1.85</v>
      </c>
      <c r="AC90" s="151">
        <v>0.025</v>
      </c>
      <c r="AD90" s="207">
        <f t="shared" si="47"/>
        <v>3.48333333333333</v>
      </c>
      <c r="AE90" s="208">
        <f t="shared" si="48"/>
        <v>0.0430041152263374</v>
      </c>
    </row>
    <row r="91" s="3" customFormat="1" ht="17.25" spans="2:31">
      <c r="B91" s="13"/>
      <c r="C91" s="13"/>
      <c r="D91" s="13" t="s">
        <v>259</v>
      </c>
      <c r="E91" s="18" t="s">
        <v>228</v>
      </c>
      <c r="F91" s="19" t="s">
        <v>229</v>
      </c>
      <c r="G91" s="20" t="s">
        <v>230</v>
      </c>
      <c r="H91" s="21" t="s">
        <v>260</v>
      </c>
      <c r="I91" s="77"/>
      <c r="J91" s="77"/>
      <c r="K91" s="77"/>
      <c r="L91" s="78" t="s">
        <v>222</v>
      </c>
      <c r="M91" s="79">
        <v>69</v>
      </c>
      <c r="N91" s="80">
        <f t="shared" si="33"/>
        <v>76</v>
      </c>
      <c r="O91" s="81">
        <f t="shared" si="34"/>
        <v>79</v>
      </c>
      <c r="P91" s="82">
        <f t="shared" si="35"/>
        <v>92</v>
      </c>
      <c r="Q91" s="52">
        <f t="shared" si="36"/>
        <v>7</v>
      </c>
      <c r="R91" s="150">
        <f t="shared" si="37"/>
        <v>0.0921052631578947</v>
      </c>
      <c r="S91" s="58">
        <f t="shared" si="38"/>
        <v>16</v>
      </c>
      <c r="T91" s="150">
        <f t="shared" si="39"/>
        <v>0.173913043478261</v>
      </c>
      <c r="U91" s="58">
        <f t="shared" si="40"/>
        <v>3</v>
      </c>
      <c r="V91" s="150">
        <f t="shared" si="41"/>
        <v>0.0379746835443038</v>
      </c>
      <c r="W91" s="58">
        <f t="shared" si="42"/>
        <v>13</v>
      </c>
      <c r="X91" s="151">
        <f t="shared" si="43"/>
        <v>0.141304347826087</v>
      </c>
      <c r="Y91" s="203">
        <f t="shared" si="49"/>
        <v>69</v>
      </c>
      <c r="Z91" s="204">
        <v>5</v>
      </c>
      <c r="AA91" s="205">
        <f t="shared" si="45"/>
        <v>0.072463768115942</v>
      </c>
      <c r="AB91" s="206">
        <f t="shared" si="46"/>
        <v>1.725</v>
      </c>
      <c r="AC91" s="151">
        <v>0.025</v>
      </c>
      <c r="AD91" s="207">
        <f t="shared" si="47"/>
        <v>3.60833333333333</v>
      </c>
      <c r="AE91" s="208">
        <f t="shared" si="48"/>
        <v>0.0474780701754386</v>
      </c>
    </row>
    <row r="92" s="3" customFormat="1" ht="17.25" spans="2:31">
      <c r="B92" s="13"/>
      <c r="C92" s="13"/>
      <c r="D92" s="13" t="s">
        <v>261</v>
      </c>
      <c r="E92" s="18" t="s">
        <v>228</v>
      </c>
      <c r="F92" s="19" t="s">
        <v>229</v>
      </c>
      <c r="G92" s="20" t="s">
        <v>230</v>
      </c>
      <c r="H92" s="21" t="s">
        <v>262</v>
      </c>
      <c r="I92" s="77"/>
      <c r="J92" s="77"/>
      <c r="K92" s="77"/>
      <c r="L92" s="78" t="s">
        <v>263</v>
      </c>
      <c r="M92" s="79">
        <v>84</v>
      </c>
      <c r="N92" s="80">
        <f t="shared" si="33"/>
        <v>92</v>
      </c>
      <c r="O92" s="81">
        <f t="shared" si="34"/>
        <v>96</v>
      </c>
      <c r="P92" s="82">
        <f t="shared" si="35"/>
        <v>112</v>
      </c>
      <c r="Q92" s="52">
        <f t="shared" si="36"/>
        <v>8</v>
      </c>
      <c r="R92" s="150">
        <f t="shared" si="37"/>
        <v>0.0869565217391304</v>
      </c>
      <c r="S92" s="58">
        <f t="shared" si="38"/>
        <v>20</v>
      </c>
      <c r="T92" s="150">
        <f t="shared" si="39"/>
        <v>0.178571428571429</v>
      </c>
      <c r="U92" s="58">
        <f t="shared" si="40"/>
        <v>4</v>
      </c>
      <c r="V92" s="150">
        <f t="shared" si="41"/>
        <v>0.0416666666666667</v>
      </c>
      <c r="W92" s="58">
        <f t="shared" si="42"/>
        <v>16</v>
      </c>
      <c r="X92" s="151">
        <f t="shared" si="43"/>
        <v>0.142857142857143</v>
      </c>
      <c r="Y92" s="203">
        <f t="shared" si="49"/>
        <v>84</v>
      </c>
      <c r="Z92" s="204">
        <v>5</v>
      </c>
      <c r="AA92" s="205">
        <f t="shared" si="45"/>
        <v>0.0595238095238095</v>
      </c>
      <c r="AB92" s="206">
        <f t="shared" si="46"/>
        <v>2.1</v>
      </c>
      <c r="AC92" s="151">
        <v>0.025</v>
      </c>
      <c r="AD92" s="207">
        <f t="shared" si="47"/>
        <v>4.23333333333333</v>
      </c>
      <c r="AE92" s="208">
        <f t="shared" si="48"/>
        <v>0.0460144927536232</v>
      </c>
    </row>
    <row r="93" s="3" customFormat="1" ht="17.25" spans="2:31">
      <c r="B93" s="13"/>
      <c r="C93" s="13"/>
      <c r="D93" s="13" t="s">
        <v>264</v>
      </c>
      <c r="E93" s="18" t="s">
        <v>228</v>
      </c>
      <c r="F93" s="19" t="s">
        <v>229</v>
      </c>
      <c r="G93" s="20" t="s">
        <v>230</v>
      </c>
      <c r="H93" s="21" t="s">
        <v>265</v>
      </c>
      <c r="I93" s="77"/>
      <c r="J93" s="77"/>
      <c r="K93" s="77"/>
      <c r="L93" s="78" t="s">
        <v>222</v>
      </c>
      <c r="M93" s="79">
        <v>146</v>
      </c>
      <c r="N93" s="80">
        <f t="shared" si="33"/>
        <v>161</v>
      </c>
      <c r="O93" s="81">
        <f t="shared" si="34"/>
        <v>167</v>
      </c>
      <c r="P93" s="82">
        <f t="shared" si="35"/>
        <v>195</v>
      </c>
      <c r="Q93" s="52">
        <f t="shared" si="36"/>
        <v>15</v>
      </c>
      <c r="R93" s="150">
        <f t="shared" si="37"/>
        <v>0.093167701863354</v>
      </c>
      <c r="S93" s="58">
        <f t="shared" si="38"/>
        <v>34</v>
      </c>
      <c r="T93" s="150">
        <f t="shared" si="39"/>
        <v>0.174358974358974</v>
      </c>
      <c r="U93" s="58">
        <f t="shared" si="40"/>
        <v>6</v>
      </c>
      <c r="V93" s="150">
        <f t="shared" si="41"/>
        <v>0.0359281437125748</v>
      </c>
      <c r="W93" s="58">
        <f t="shared" si="42"/>
        <v>28</v>
      </c>
      <c r="X93" s="151">
        <f t="shared" si="43"/>
        <v>0.143589743589744</v>
      </c>
      <c r="Y93" s="203">
        <f t="shared" si="49"/>
        <v>146</v>
      </c>
      <c r="Z93" s="204">
        <v>5</v>
      </c>
      <c r="AA93" s="205">
        <f t="shared" si="45"/>
        <v>0.0342465753424658</v>
      </c>
      <c r="AB93" s="206">
        <f t="shared" si="46"/>
        <v>3.65</v>
      </c>
      <c r="AC93" s="151">
        <v>0.025</v>
      </c>
      <c r="AD93" s="207">
        <f t="shared" si="47"/>
        <v>9.68333333333333</v>
      </c>
      <c r="AE93" s="208">
        <f t="shared" si="48"/>
        <v>0.0601449275362319</v>
      </c>
    </row>
    <row r="94" s="3" customFormat="1" ht="17.25" spans="2:31">
      <c r="B94" s="13"/>
      <c r="C94" s="13"/>
      <c r="D94" s="13" t="s">
        <v>266</v>
      </c>
      <c r="E94" s="18" t="s">
        <v>228</v>
      </c>
      <c r="F94" s="19" t="s">
        <v>229</v>
      </c>
      <c r="G94" s="20" t="s">
        <v>230</v>
      </c>
      <c r="H94" s="21" t="s">
        <v>267</v>
      </c>
      <c r="I94" s="77"/>
      <c r="J94" s="77"/>
      <c r="K94" s="77"/>
      <c r="L94" s="78" t="s">
        <v>268</v>
      </c>
      <c r="M94" s="79">
        <v>48</v>
      </c>
      <c r="N94" s="80">
        <f t="shared" si="33"/>
        <v>53</v>
      </c>
      <c r="O94" s="81">
        <f t="shared" si="34"/>
        <v>55</v>
      </c>
      <c r="P94" s="82">
        <f t="shared" si="35"/>
        <v>64</v>
      </c>
      <c r="Q94" s="52">
        <f t="shared" si="36"/>
        <v>5</v>
      </c>
      <c r="R94" s="150">
        <f t="shared" si="37"/>
        <v>0.0943396226415094</v>
      </c>
      <c r="S94" s="58">
        <f t="shared" si="38"/>
        <v>11</v>
      </c>
      <c r="T94" s="150">
        <f t="shared" si="39"/>
        <v>0.171875</v>
      </c>
      <c r="U94" s="58">
        <f t="shared" si="40"/>
        <v>2</v>
      </c>
      <c r="V94" s="150">
        <f t="shared" si="41"/>
        <v>0.0363636363636364</v>
      </c>
      <c r="W94" s="58">
        <f t="shared" si="42"/>
        <v>9</v>
      </c>
      <c r="X94" s="151">
        <f t="shared" si="43"/>
        <v>0.140625</v>
      </c>
      <c r="Y94" s="203">
        <f t="shared" si="49"/>
        <v>48</v>
      </c>
      <c r="Z94" s="204">
        <v>5</v>
      </c>
      <c r="AA94" s="205">
        <f t="shared" si="45"/>
        <v>0.104166666666667</v>
      </c>
      <c r="AB94" s="206">
        <f t="shared" si="46"/>
        <v>1.2</v>
      </c>
      <c r="AC94" s="151">
        <v>0.025</v>
      </c>
      <c r="AD94" s="207">
        <f t="shared" si="47"/>
        <v>2.13333333333333</v>
      </c>
      <c r="AE94" s="208">
        <f t="shared" si="48"/>
        <v>0.040251572327044</v>
      </c>
    </row>
    <row r="95" s="3" customFormat="1" ht="17.25" spans="2:31">
      <c r="B95" s="13"/>
      <c r="C95" s="13"/>
      <c r="D95" s="13" t="s">
        <v>269</v>
      </c>
      <c r="E95" s="18" t="s">
        <v>228</v>
      </c>
      <c r="F95" s="19" t="s">
        <v>229</v>
      </c>
      <c r="G95" s="20" t="s">
        <v>230</v>
      </c>
      <c r="H95" s="21" t="s">
        <v>270</v>
      </c>
      <c r="I95" s="77"/>
      <c r="J95" s="77"/>
      <c r="K95" s="77"/>
      <c r="L95" s="78" t="s">
        <v>271</v>
      </c>
      <c r="M95" s="79">
        <v>79</v>
      </c>
      <c r="N95" s="80">
        <f t="shared" si="33"/>
        <v>87</v>
      </c>
      <c r="O95" s="81">
        <f t="shared" si="34"/>
        <v>90</v>
      </c>
      <c r="P95" s="82">
        <f t="shared" si="35"/>
        <v>105</v>
      </c>
      <c r="Q95" s="52">
        <f t="shared" si="36"/>
        <v>8</v>
      </c>
      <c r="R95" s="150">
        <f t="shared" si="37"/>
        <v>0.0919540229885057</v>
      </c>
      <c r="S95" s="58">
        <f t="shared" si="38"/>
        <v>18</v>
      </c>
      <c r="T95" s="150">
        <f t="shared" si="39"/>
        <v>0.171428571428571</v>
      </c>
      <c r="U95" s="58">
        <f t="shared" si="40"/>
        <v>3</v>
      </c>
      <c r="V95" s="150">
        <f t="shared" si="41"/>
        <v>0.0333333333333333</v>
      </c>
      <c r="W95" s="58">
        <f t="shared" si="42"/>
        <v>15</v>
      </c>
      <c r="X95" s="151">
        <f t="shared" si="43"/>
        <v>0.142857142857143</v>
      </c>
      <c r="Y95" s="203">
        <f t="shared" si="49"/>
        <v>79</v>
      </c>
      <c r="Z95" s="204">
        <v>5</v>
      </c>
      <c r="AA95" s="205">
        <f t="shared" si="45"/>
        <v>0.0632911392405063</v>
      </c>
      <c r="AB95" s="206">
        <f t="shared" si="46"/>
        <v>1.975</v>
      </c>
      <c r="AC95" s="151">
        <v>0.025</v>
      </c>
      <c r="AD95" s="207">
        <f t="shared" si="47"/>
        <v>4.35833333333333</v>
      </c>
      <c r="AE95" s="208">
        <f t="shared" si="48"/>
        <v>0.050095785440613</v>
      </c>
    </row>
    <row r="96" s="3" customFormat="1" ht="17.25" spans="2:31">
      <c r="B96" s="13"/>
      <c r="C96" s="13"/>
      <c r="D96" s="13" t="s">
        <v>272</v>
      </c>
      <c r="E96" s="22" t="s">
        <v>228</v>
      </c>
      <c r="F96" s="23" t="s">
        <v>229</v>
      </c>
      <c r="G96" s="24" t="s">
        <v>230</v>
      </c>
      <c r="H96" s="25" t="s">
        <v>273</v>
      </c>
      <c r="I96" s="83"/>
      <c r="J96" s="83"/>
      <c r="K96" s="83"/>
      <c r="L96" s="84" t="s">
        <v>274</v>
      </c>
      <c r="M96" s="85">
        <v>49</v>
      </c>
      <c r="N96" s="86">
        <f t="shared" si="33"/>
        <v>54</v>
      </c>
      <c r="O96" s="87">
        <f t="shared" si="34"/>
        <v>56</v>
      </c>
      <c r="P96" s="88">
        <f t="shared" si="35"/>
        <v>66</v>
      </c>
      <c r="Q96" s="55">
        <f t="shared" si="36"/>
        <v>5</v>
      </c>
      <c r="R96" s="152">
        <f t="shared" si="37"/>
        <v>0.0925925925925926</v>
      </c>
      <c r="S96" s="56">
        <f t="shared" si="38"/>
        <v>12</v>
      </c>
      <c r="T96" s="152">
        <f t="shared" si="39"/>
        <v>0.181818181818182</v>
      </c>
      <c r="U96" s="56">
        <f t="shared" si="40"/>
        <v>2</v>
      </c>
      <c r="V96" s="152">
        <f t="shared" si="41"/>
        <v>0.0357142857142857</v>
      </c>
      <c r="W96" s="56">
        <f t="shared" si="42"/>
        <v>10</v>
      </c>
      <c r="X96" s="153">
        <f t="shared" si="43"/>
        <v>0.151515151515152</v>
      </c>
      <c r="Y96" s="209">
        <f t="shared" si="49"/>
        <v>49</v>
      </c>
      <c r="Z96" s="210">
        <v>5</v>
      </c>
      <c r="AA96" s="211">
        <f t="shared" si="45"/>
        <v>0.102040816326531</v>
      </c>
      <c r="AB96" s="212">
        <f t="shared" si="46"/>
        <v>1.225</v>
      </c>
      <c r="AC96" s="153">
        <v>0.025</v>
      </c>
      <c r="AD96" s="213">
        <f t="shared" si="47"/>
        <v>2.10833333333333</v>
      </c>
      <c r="AE96" s="214">
        <f t="shared" si="48"/>
        <v>0.0390432098765432</v>
      </c>
    </row>
  </sheetData>
  <autoFilter ref="E7:H106">
    <extLst/>
  </autoFilter>
  <mergeCells count="22">
    <mergeCell ref="Q4:X4"/>
    <mergeCell ref="S5:V5"/>
    <mergeCell ref="S6:T6"/>
    <mergeCell ref="U6:V6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  <mergeCell ref="AB4:AC6"/>
    <mergeCell ref="AD4:AE6"/>
    <mergeCell ref="Q5:R6"/>
    <mergeCell ref="W5:X6"/>
    <mergeCell ref="E2:AE3"/>
    <mergeCell ref="M4:P6"/>
    <mergeCell ref="Y4:AA6"/>
  </mergeCells>
  <pageMargins left="0.25" right="0.25" top="0.75" bottom="0.75" header="0.3" footer="0.3"/>
  <pageSetup paperSize="9" scale="64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26"/>
  <sheetViews>
    <sheetView workbookViewId="0">
      <selection activeCell="B28" sqref="B28"/>
    </sheetView>
  </sheetViews>
  <sheetFormatPr defaultColWidth="9" defaultRowHeight="14.25"/>
  <cols>
    <col min="2" max="2" width="24" customWidth="1"/>
    <col min="8" max="8" width="16" customWidth="1"/>
    <col min="12" max="12" width="9" style="1"/>
  </cols>
  <sheetData>
    <row r="4" spans="2:2">
      <c r="B4" t="s">
        <v>275</v>
      </c>
    </row>
    <row r="5" spans="2:2">
      <c r="B5" t="s">
        <v>276</v>
      </c>
    </row>
    <row r="6" spans="2:2">
      <c r="B6" t="s">
        <v>277</v>
      </c>
    </row>
    <row r="7" spans="2:2">
      <c r="B7" t="s">
        <v>278</v>
      </c>
    </row>
    <row r="8" spans="2:2">
      <c r="B8" t="s">
        <v>279</v>
      </c>
    </row>
    <row r="9" spans="2:2">
      <c r="B9" t="s">
        <v>280</v>
      </c>
    </row>
    <row r="13" spans="5:11">
      <c r="E13" t="s">
        <v>281</v>
      </c>
      <c r="H13" t="s">
        <v>282</v>
      </c>
      <c r="K13" t="s">
        <v>283</v>
      </c>
    </row>
    <row r="14" spans="5:12">
      <c r="E14" t="s">
        <v>284</v>
      </c>
      <c r="F14">
        <v>10</v>
      </c>
      <c r="H14" t="s">
        <v>285</v>
      </c>
      <c r="I14" t="s">
        <v>286</v>
      </c>
      <c r="K14" t="s">
        <v>41</v>
      </c>
      <c r="L14" s="1" t="s">
        <v>287</v>
      </c>
    </row>
    <row r="15" spans="5:12">
      <c r="E15" t="s">
        <v>288</v>
      </c>
      <c r="F15">
        <v>11</v>
      </c>
      <c r="H15" t="s">
        <v>289</v>
      </c>
      <c r="I15" t="s">
        <v>290</v>
      </c>
      <c r="K15" t="s">
        <v>230</v>
      </c>
      <c r="L15" s="1" t="s">
        <v>291</v>
      </c>
    </row>
    <row r="16" spans="5:12">
      <c r="E16" t="s">
        <v>292</v>
      </c>
      <c r="F16">
        <v>12</v>
      </c>
      <c r="H16" t="s">
        <v>293</v>
      </c>
      <c r="I16" t="s">
        <v>294</v>
      </c>
      <c r="K16" t="s">
        <v>295</v>
      </c>
      <c r="L16" s="1" t="s">
        <v>296</v>
      </c>
    </row>
    <row r="17" spans="5:12">
      <c r="E17" t="s">
        <v>297</v>
      </c>
      <c r="F17">
        <v>13</v>
      </c>
      <c r="H17" t="s">
        <v>298</v>
      </c>
      <c r="I17" t="s">
        <v>299</v>
      </c>
      <c r="K17" t="s">
        <v>300</v>
      </c>
      <c r="L17" s="1" t="s">
        <v>301</v>
      </c>
    </row>
    <row r="18" spans="5:12">
      <c r="E18" t="s">
        <v>302</v>
      </c>
      <c r="F18">
        <v>14</v>
      </c>
      <c r="H18" t="s">
        <v>229</v>
      </c>
      <c r="I18" t="s">
        <v>303</v>
      </c>
      <c r="K18" t="s">
        <v>304</v>
      </c>
      <c r="L18" s="1" t="s">
        <v>305</v>
      </c>
    </row>
    <row r="19" spans="5:12">
      <c r="E19" t="s">
        <v>306</v>
      </c>
      <c r="F19">
        <v>15</v>
      </c>
      <c r="H19" t="s">
        <v>307</v>
      </c>
      <c r="I19" t="s">
        <v>308</v>
      </c>
      <c r="K19" t="s">
        <v>309</v>
      </c>
      <c r="L19" s="1" t="s">
        <v>310</v>
      </c>
    </row>
    <row r="20" spans="8:9">
      <c r="H20" t="s">
        <v>311</v>
      </c>
      <c r="I20" t="s">
        <v>312</v>
      </c>
    </row>
    <row r="21" spans="8:9">
      <c r="H21" t="s">
        <v>313</v>
      </c>
      <c r="I21" t="s">
        <v>314</v>
      </c>
    </row>
    <row r="22" spans="8:9">
      <c r="H22" t="s">
        <v>315</v>
      </c>
      <c r="I22" t="s">
        <v>316</v>
      </c>
    </row>
    <row r="23" spans="8:9">
      <c r="H23" t="s">
        <v>317</v>
      </c>
      <c r="I23" t="s">
        <v>318</v>
      </c>
    </row>
    <row r="24" spans="8:9">
      <c r="H24" t="s">
        <v>319</v>
      </c>
      <c r="I24" t="s">
        <v>320</v>
      </c>
    </row>
    <row r="25" spans="8:9">
      <c r="H25" t="s">
        <v>321</v>
      </c>
      <c r="I25" t="s">
        <v>322</v>
      </c>
    </row>
    <row r="26" spans="8:9">
      <c r="H26" t="s">
        <v>323</v>
      </c>
      <c r="I26" t="s">
        <v>324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商品表</vt:lpstr>
      <vt:lpstr>sn编码规则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Coco.</cp:lastModifiedBy>
  <dcterms:created xsi:type="dcterms:W3CDTF">2015-06-05T18:19:00Z</dcterms:created>
  <dcterms:modified xsi:type="dcterms:W3CDTF">2018-08-17T07:36:06Z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2052-11.1.0.7760</vt:lpwstr>
  </property>
</Properties>
</file>