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070" windowHeight="11865"/>
  </bookViews>
  <sheets>
    <sheet name="Лист2" sheetId="2" r:id="rId1"/>
    <sheet name="лист 1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2" i="2"/>
  <c r="C9" i="2"/>
  <c r="C8" i="2" l="1"/>
  <c r="C7" i="2"/>
  <c r="C5" i="2"/>
  <c r="C6" i="2"/>
  <c r="C10" i="2" l="1"/>
  <c r="I5" i="2" l="1"/>
  <c r="I7" i="2"/>
  <c r="I2" i="2"/>
  <c r="I6" i="2"/>
  <c r="I8" i="2"/>
  <c r="I9" i="2"/>
  <c r="I10" i="2"/>
  <c r="K14" i="2"/>
  <c r="L17" i="2" s="1"/>
  <c r="D8" i="1"/>
  <c r="E3" i="1"/>
  <c r="H9" i="2" l="1"/>
  <c r="H4" i="2"/>
  <c r="L14" i="2"/>
  <c r="H6" i="2"/>
  <c r="H5" i="2"/>
  <c r="H3" i="2"/>
  <c r="H10" i="2"/>
  <c r="H8" i="2"/>
  <c r="H7" i="2"/>
  <c r="H2" i="2"/>
  <c r="I4" i="2"/>
  <c r="I3" i="2"/>
  <c r="L22" i="2"/>
  <c r="L16" i="2"/>
  <c r="L20" i="2"/>
  <c r="L15" i="2"/>
  <c r="L19" i="2"/>
  <c r="L18" i="2"/>
  <c r="L21" i="2"/>
  <c r="E2" i="1"/>
  <c r="C3" i="1"/>
  <c r="C2" i="1"/>
  <c r="D7" i="1"/>
  <c r="I11" i="2" l="1"/>
  <c r="H11" i="2"/>
  <c r="E11" i="1"/>
</calcChain>
</file>

<file path=xl/sharedStrings.xml><?xml version="1.0" encoding="utf-8"?>
<sst xmlns="http://schemas.openxmlformats.org/spreadsheetml/2006/main" count="82" uniqueCount="59">
  <si>
    <t>Входящий урон</t>
  </si>
  <si>
    <t>Прочность брони</t>
  </si>
  <si>
    <t>Защита типу урона</t>
  </si>
  <si>
    <t>Броня адамантитовая</t>
  </si>
  <si>
    <t>Имя</t>
  </si>
  <si>
    <t>Текущая прочность</t>
  </si>
  <si>
    <t>Общая прочность</t>
  </si>
  <si>
    <t>Множитель прочности</t>
  </si>
  <si>
    <t>Сопротивлению конечности типу урона</t>
  </si>
  <si>
    <t>Величина урона опр. Типа</t>
  </si>
  <si>
    <t>Тип урона</t>
  </si>
  <si>
    <t>Режущий</t>
  </si>
  <si>
    <t>Дробящий</t>
  </si>
  <si>
    <t>Общий урон</t>
  </si>
  <si>
    <t>режущий</t>
  </si>
  <si>
    <t>дробящий</t>
  </si>
  <si>
    <t>проникающий</t>
  </si>
  <si>
    <t>огненный</t>
  </si>
  <si>
    <t>ледяной</t>
  </si>
  <si>
    <t>электрический</t>
  </si>
  <si>
    <t>токсичный</t>
  </si>
  <si>
    <t>разъедающий</t>
  </si>
  <si>
    <t>чистый</t>
  </si>
  <si>
    <t>значения параметров</t>
  </si>
  <si>
    <t>Сила</t>
  </si>
  <si>
    <t>Множитель способности</t>
  </si>
  <si>
    <t>Навык владения оружия</t>
  </si>
  <si>
    <t>1-100</t>
  </si>
  <si>
    <t>Оружие: Типы урона</t>
  </si>
  <si>
    <t>Оружие: Damage</t>
  </si>
  <si>
    <t>Броня: Defense</t>
  </si>
  <si>
    <t>множитель поломки (ArmorResist)</t>
  </si>
  <si>
    <t>текущая прочность (Current Durability)</t>
  </si>
  <si>
    <t>Параметры атакующего персонажа</t>
  </si>
  <si>
    <t>множитель прочности</t>
  </si>
  <si>
    <t>0-…</t>
  </si>
  <si>
    <t>текущая броня (Defense)</t>
  </si>
  <si>
    <t xml:space="preserve"> 0-5</t>
  </si>
  <si>
    <t>! Выделенное синей заливкой - формулы</t>
  </si>
  <si>
    <t>Цель: итоговый урон по конечности</t>
  </si>
  <si>
    <t>Цель: итоговый урон по прочности брони</t>
  </si>
  <si>
    <t>Итог :</t>
  </si>
  <si>
    <t>максимальная прочность брони (Max Durability)</t>
  </si>
  <si>
    <t>Персонаж: исходящий урон</t>
  </si>
  <si>
    <t>Цель: Resist конечности (max = 1)</t>
  </si>
  <si>
    <t>min\max параметров</t>
  </si>
  <si>
    <t>min\max повышение урона</t>
  </si>
  <si>
    <t>Точность</t>
  </si>
  <si>
    <t>0% - 10%</t>
  </si>
  <si>
    <t>Тип оружия</t>
  </si>
  <si>
    <t>melee</t>
  </si>
  <si>
    <t>melee\range</t>
  </si>
  <si>
    <t>без ограничений</t>
  </si>
  <si>
    <t>! Выделенное зеленой заливкой - переменные (можно поиграть с цифрами)</t>
  </si>
  <si>
    <t>! Не зависит от силы\точности  и навыка оружия персонажа</t>
  </si>
  <si>
    <t>! Не зависит от силы  и навыка оружия персонажа</t>
  </si>
  <si>
    <t>Атакованная цель: конечность</t>
  </si>
  <si>
    <t>Броня конечности: типы защиты</t>
  </si>
  <si>
    <t>0,1% 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</si>
</sst>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5" fillId="0" borderId="0" xfId="0" applyFont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0" xfId="0" applyBorder="1"/>
    <xf numFmtId="0" fontId="3" fillId="0" borderId="31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2" borderId="20" xfId="0" applyFill="1" applyBorder="1"/>
    <xf numFmtId="0" fontId="0" fillId="2" borderId="21" xfId="0" applyFill="1" applyBorder="1"/>
    <xf numFmtId="0" fontId="3" fillId="2" borderId="2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2" borderId="30" xfId="0" applyNumberForma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8" fillId="2" borderId="32" xfId="0" applyFont="1" applyFill="1" applyBorder="1"/>
    <xf numFmtId="0" fontId="8" fillId="2" borderId="12" xfId="0" applyFont="1" applyFill="1" applyBorder="1"/>
    <xf numFmtId="0" fontId="2" fillId="2" borderId="9" xfId="0" applyFont="1" applyFill="1" applyBorder="1"/>
    <xf numFmtId="0" fontId="0" fillId="2" borderId="9" xfId="0" applyNumberFormat="1" applyFill="1" applyBorder="1"/>
    <xf numFmtId="0" fontId="3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1" xfId="0" applyFill="1" applyBorder="1"/>
    <xf numFmtId="0" fontId="0" fillId="0" borderId="41" xfId="0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3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24" xfId="0" applyNumberFormat="1" applyFill="1" applyBorder="1" applyAlignment="1">
      <alignment horizontal="center"/>
    </xf>
    <xf numFmtId="0" fontId="0" fillId="3" borderId="35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39" xfId="0" applyNumberFormat="1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7" xfId="0" applyNumberFormat="1" applyFill="1" applyBorder="1" applyAlignment="1">
      <alignment horizontal="center"/>
    </xf>
    <xf numFmtId="0" fontId="0" fillId="3" borderId="28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29" xfId="0" applyNumberFormat="1" applyFill="1" applyBorder="1" applyAlignment="1">
      <alignment horizontal="center"/>
    </xf>
    <xf numFmtId="0" fontId="0" fillId="3" borderId="25" xfId="0" applyNumberFormat="1" applyFill="1" applyBorder="1" applyAlignment="1">
      <alignment horizontal="center"/>
    </xf>
    <xf numFmtId="0" fontId="0" fillId="3" borderId="26" xfId="0" applyNumberFormat="1" applyFill="1" applyBorder="1" applyAlignment="1">
      <alignment horizontal="center"/>
    </xf>
    <xf numFmtId="0" fontId="0" fillId="3" borderId="27" xfId="0" applyNumberFormat="1" applyFill="1" applyBorder="1" applyAlignment="1">
      <alignment horizontal="center"/>
    </xf>
    <xf numFmtId="0" fontId="0" fillId="3" borderId="17" xfId="0" applyNumberFormat="1" applyFill="1" applyBorder="1"/>
    <xf numFmtId="0" fontId="0" fillId="3" borderId="18" xfId="0" applyNumberFormat="1" applyFill="1" applyBorder="1"/>
    <xf numFmtId="0" fontId="0" fillId="2" borderId="26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2" sqref="C2"/>
    </sheetView>
  </sheetViews>
  <sheetFormatPr defaultRowHeight="15" x14ac:dyDescent="0.25"/>
  <cols>
    <col min="1" max="1" width="23.85546875" customWidth="1"/>
    <col min="2" max="2" width="12.7109375" customWidth="1"/>
    <col min="3" max="3" width="14.85546875" customWidth="1"/>
    <col min="4" max="4" width="16.7109375" customWidth="1"/>
    <col min="5" max="5" width="25.85546875" customWidth="1"/>
    <col min="6" max="6" width="19.5703125" customWidth="1"/>
    <col min="7" max="7" width="11.28515625" customWidth="1"/>
    <col min="8" max="8" width="15.42578125" customWidth="1"/>
    <col min="9" max="9" width="14.85546875" customWidth="1"/>
    <col min="10" max="10" width="13.42578125" customWidth="1"/>
    <col min="11" max="11" width="10.28515625" customWidth="1"/>
  </cols>
  <sheetData>
    <row r="1" spans="1:12" ht="41.25" customHeight="1" thickBot="1" x14ac:dyDescent="0.3">
      <c r="A1" s="12" t="s">
        <v>28</v>
      </c>
      <c r="B1" s="13" t="s">
        <v>29</v>
      </c>
      <c r="C1" s="23" t="s">
        <v>43</v>
      </c>
      <c r="F1" s="13" t="s">
        <v>56</v>
      </c>
      <c r="G1" s="28" t="s">
        <v>44</v>
      </c>
      <c r="H1" s="23" t="s">
        <v>39</v>
      </c>
      <c r="I1" s="27" t="s">
        <v>40</v>
      </c>
      <c r="J1" s="17"/>
    </row>
    <row r="2" spans="1:12" x14ac:dyDescent="0.25">
      <c r="A2" s="15" t="s">
        <v>14</v>
      </c>
      <c r="B2" s="49">
        <v>60</v>
      </c>
      <c r="C2" s="67">
        <f>(B2 + (B2*(IF($B$18 = "melee", $B$14, $B$15))*0.002) + (B2 * $B$17) + (B2 * $B$16*0.02))</f>
        <v>84</v>
      </c>
      <c r="F2" s="18" t="s">
        <v>14</v>
      </c>
      <c r="G2" s="56">
        <v>0</v>
      </c>
      <c r="H2" s="29">
        <f t="shared" ref="H2:H10" si="0">IF((C2-G14*$K$14)&gt;0,((C2-G14*$K$14) * (1 - G2)),0)</f>
        <v>14</v>
      </c>
      <c r="I2" s="30">
        <f t="shared" ref="I2:I10" si="1">IF(C2&gt;0,(C2*H14),0)</f>
        <v>84</v>
      </c>
    </row>
    <row r="3" spans="1:12" x14ac:dyDescent="0.25">
      <c r="A3" s="15" t="s">
        <v>15</v>
      </c>
      <c r="B3" s="50">
        <v>60</v>
      </c>
      <c r="C3" s="67">
        <f t="shared" ref="C3:C4" si="2">(B3 + (B3*(IF($B$18 = "melee", $B$14, $B$15))*0.002) + (B3 * $B$17) + (B3 * $B$16*0.02))</f>
        <v>84</v>
      </c>
      <c r="F3" s="19" t="s">
        <v>15</v>
      </c>
      <c r="G3" s="56">
        <v>0</v>
      </c>
      <c r="H3" s="29">
        <f t="shared" si="0"/>
        <v>0</v>
      </c>
      <c r="I3" s="30">
        <f t="shared" si="1"/>
        <v>126</v>
      </c>
    </row>
    <row r="4" spans="1:12" x14ac:dyDescent="0.25">
      <c r="A4" s="15" t="s">
        <v>16</v>
      </c>
      <c r="B4" s="50">
        <v>40</v>
      </c>
      <c r="C4" s="67">
        <f t="shared" si="2"/>
        <v>56</v>
      </c>
      <c r="F4" s="19" t="s">
        <v>16</v>
      </c>
      <c r="G4" s="56">
        <v>0.2</v>
      </c>
      <c r="H4" s="29">
        <f t="shared" si="0"/>
        <v>9.8000000000000007</v>
      </c>
      <c r="I4" s="30">
        <f t="shared" si="1"/>
        <v>28</v>
      </c>
    </row>
    <row r="5" spans="1:12" x14ac:dyDescent="0.25">
      <c r="A5" s="15" t="s">
        <v>17</v>
      </c>
      <c r="B5" s="50">
        <v>30</v>
      </c>
      <c r="C5" s="67">
        <f>B5 + (B5*(IF($B$18 = "range", $B$15, 0))*0.001) + (B5 * $B$17) + (B5 * $B$16*0.02)</f>
        <v>39</v>
      </c>
      <c r="D5" s="74" t="s">
        <v>55</v>
      </c>
      <c r="E5" s="75"/>
      <c r="F5" s="19" t="s">
        <v>17</v>
      </c>
      <c r="G5" s="56">
        <v>0</v>
      </c>
      <c r="H5" s="29">
        <f t="shared" si="0"/>
        <v>4</v>
      </c>
      <c r="I5" s="30">
        <f t="shared" si="1"/>
        <v>7.8000000000000007</v>
      </c>
    </row>
    <row r="6" spans="1:12" x14ac:dyDescent="0.25">
      <c r="A6" s="15" t="s">
        <v>18</v>
      </c>
      <c r="B6" s="50">
        <v>30</v>
      </c>
      <c r="C6" s="67">
        <f>B6 + (B6*(IF($B$18 = "range", $B$15, 0))*0.001) + (B6 * $B$17) + (B6 * $B$16*0.02)</f>
        <v>39</v>
      </c>
      <c r="D6" s="74" t="s">
        <v>55</v>
      </c>
      <c r="E6" s="75"/>
      <c r="F6" s="19" t="s">
        <v>18</v>
      </c>
      <c r="G6" s="56">
        <v>0</v>
      </c>
      <c r="H6" s="29">
        <f t="shared" si="0"/>
        <v>4</v>
      </c>
      <c r="I6" s="30">
        <f t="shared" si="1"/>
        <v>7.8000000000000007</v>
      </c>
    </row>
    <row r="7" spans="1:12" x14ac:dyDescent="0.25">
      <c r="A7" s="15" t="s">
        <v>19</v>
      </c>
      <c r="B7" s="50">
        <v>10</v>
      </c>
      <c r="C7" s="67">
        <f>B7  + (B7 * $B$17)</f>
        <v>12</v>
      </c>
      <c r="D7" s="74" t="s">
        <v>54</v>
      </c>
      <c r="E7" s="75"/>
      <c r="F7" s="19" t="s">
        <v>19</v>
      </c>
      <c r="G7" s="56">
        <v>-0.5</v>
      </c>
      <c r="H7" s="29">
        <f t="shared" si="0"/>
        <v>18</v>
      </c>
      <c r="I7" s="30">
        <f t="shared" si="1"/>
        <v>0</v>
      </c>
    </row>
    <row r="8" spans="1:12" x14ac:dyDescent="0.25">
      <c r="A8" s="15" t="s">
        <v>20</v>
      </c>
      <c r="B8" s="50">
        <v>5</v>
      </c>
      <c r="C8" s="67">
        <f>B8  + (B8 * $B$17)</f>
        <v>6</v>
      </c>
      <c r="D8" s="74" t="s">
        <v>54</v>
      </c>
      <c r="E8" s="75"/>
      <c r="F8" s="19" t="s">
        <v>20</v>
      </c>
      <c r="G8" s="56">
        <v>0</v>
      </c>
      <c r="H8" s="29">
        <f t="shared" si="0"/>
        <v>0</v>
      </c>
      <c r="I8" s="30">
        <f t="shared" si="1"/>
        <v>0</v>
      </c>
    </row>
    <row r="9" spans="1:12" x14ac:dyDescent="0.25">
      <c r="A9" s="15" t="s">
        <v>21</v>
      </c>
      <c r="B9" s="50">
        <v>100</v>
      </c>
      <c r="C9" s="67">
        <f>B9 + (B9*(IF($B$18 = "melee", $B$14, $B$15))*0.002) + (B9 * $B$17) + (B9 * $B$16*0.02)</f>
        <v>140</v>
      </c>
      <c r="D9" s="74"/>
      <c r="E9" s="75"/>
      <c r="F9" s="19" t="s">
        <v>21</v>
      </c>
      <c r="G9" s="56">
        <v>-0.5</v>
      </c>
      <c r="H9" s="29">
        <f t="shared" si="0"/>
        <v>13.125</v>
      </c>
      <c r="I9" s="30">
        <f t="shared" si="1"/>
        <v>700</v>
      </c>
    </row>
    <row r="10" spans="1:12" ht="15.75" thickBot="1" x14ac:dyDescent="0.3">
      <c r="A10" s="16" t="s">
        <v>22</v>
      </c>
      <c r="B10" s="51">
        <v>1</v>
      </c>
      <c r="C10" s="67">
        <f t="shared" ref="C10" si="3">B10  + (B10 * $B$17)</f>
        <v>1.2</v>
      </c>
      <c r="D10" s="74" t="s">
        <v>54</v>
      </c>
      <c r="E10" s="75"/>
      <c r="F10" s="20" t="s">
        <v>22</v>
      </c>
      <c r="G10" s="57">
        <v>0</v>
      </c>
      <c r="H10" s="29">
        <f t="shared" si="0"/>
        <v>1.2</v>
      </c>
      <c r="I10" s="30">
        <f t="shared" si="1"/>
        <v>1.2</v>
      </c>
    </row>
    <row r="11" spans="1:12" ht="15.75" thickBot="1" x14ac:dyDescent="0.3">
      <c r="G11" s="33" t="s">
        <v>41</v>
      </c>
      <c r="H11" s="31">
        <f>H2+H3+H4+H5+H6+H7+H8+H9+H10</f>
        <v>64.125</v>
      </c>
      <c r="I11" s="32">
        <f>I2+I3+I4+I5+I6+I7+I8+I9+I10</f>
        <v>954.80000000000007</v>
      </c>
    </row>
    <row r="12" spans="1:12" ht="21.75" customHeight="1" thickBot="1" x14ac:dyDescent="0.3"/>
    <row r="13" spans="1:12" ht="41.25" customHeight="1" thickBot="1" x14ac:dyDescent="0.3">
      <c r="A13" s="13" t="s">
        <v>33</v>
      </c>
      <c r="B13" s="13" t="s">
        <v>23</v>
      </c>
      <c r="C13" s="13" t="s">
        <v>45</v>
      </c>
      <c r="D13" s="14" t="s">
        <v>46</v>
      </c>
      <c r="F13" s="13" t="s">
        <v>57</v>
      </c>
      <c r="G13" s="13" t="s">
        <v>30</v>
      </c>
      <c r="H13" s="14" t="s">
        <v>31</v>
      </c>
      <c r="I13" s="14" t="s">
        <v>32</v>
      </c>
      <c r="J13" s="22" t="s">
        <v>42</v>
      </c>
      <c r="K13" s="26" t="s">
        <v>34</v>
      </c>
      <c r="L13" s="35" t="s">
        <v>36</v>
      </c>
    </row>
    <row r="14" spans="1:12" ht="15.75" thickBot="1" x14ac:dyDescent="0.3">
      <c r="A14" s="42" t="s">
        <v>24</v>
      </c>
      <c r="B14" s="52">
        <v>50</v>
      </c>
      <c r="C14" s="40" t="s">
        <v>27</v>
      </c>
      <c r="D14" s="41" t="s">
        <v>58</v>
      </c>
      <c r="F14" s="15" t="s">
        <v>14</v>
      </c>
      <c r="G14" s="58">
        <v>80</v>
      </c>
      <c r="H14" s="62">
        <v>1</v>
      </c>
      <c r="I14" s="65">
        <v>7500</v>
      </c>
      <c r="J14" s="66">
        <v>10000</v>
      </c>
      <c r="K14" s="34">
        <f>1 - ((1 - I14/J14) * 0.5)</f>
        <v>0.875</v>
      </c>
      <c r="L14" s="24">
        <f t="shared" ref="L14:L22" si="4">G14 * $K$14</f>
        <v>70</v>
      </c>
    </row>
    <row r="15" spans="1:12" x14ac:dyDescent="0.25">
      <c r="A15" s="38" t="s">
        <v>47</v>
      </c>
      <c r="B15" s="48">
        <v>30</v>
      </c>
      <c r="C15" s="36" t="s">
        <v>27</v>
      </c>
      <c r="D15" s="39" t="s">
        <v>58</v>
      </c>
      <c r="F15" s="21" t="s">
        <v>15</v>
      </c>
      <c r="G15" s="59">
        <v>100</v>
      </c>
      <c r="H15" s="63">
        <v>1.5</v>
      </c>
      <c r="I15" s="11"/>
      <c r="J15" s="11"/>
      <c r="L15" s="24">
        <f t="shared" si="4"/>
        <v>87.5</v>
      </c>
    </row>
    <row r="16" spans="1:12" x14ac:dyDescent="0.25">
      <c r="A16" s="38" t="s">
        <v>26</v>
      </c>
      <c r="B16" s="53">
        <v>5</v>
      </c>
      <c r="C16" s="37" t="s">
        <v>37</v>
      </c>
      <c r="D16" s="39" t="s">
        <v>48</v>
      </c>
      <c r="F16" s="15" t="s">
        <v>16</v>
      </c>
      <c r="G16" s="60">
        <v>50</v>
      </c>
      <c r="H16" s="63">
        <v>0.5</v>
      </c>
      <c r="I16" s="11"/>
      <c r="J16" s="11"/>
      <c r="L16" s="24">
        <f t="shared" si="4"/>
        <v>43.75</v>
      </c>
    </row>
    <row r="17" spans="1:12" ht="18" customHeight="1" thickBot="1" x14ac:dyDescent="0.3">
      <c r="A17" s="43" t="s">
        <v>25</v>
      </c>
      <c r="B17" s="54">
        <v>0.2</v>
      </c>
      <c r="C17" s="44" t="s">
        <v>35</v>
      </c>
      <c r="D17" s="47" t="s">
        <v>52</v>
      </c>
      <c r="F17" s="15" t="s">
        <v>17</v>
      </c>
      <c r="G17" s="60">
        <v>40</v>
      </c>
      <c r="H17" s="63">
        <v>0.2</v>
      </c>
      <c r="I17" s="11"/>
      <c r="J17" s="11"/>
      <c r="L17" s="24">
        <f t="shared" si="4"/>
        <v>35</v>
      </c>
    </row>
    <row r="18" spans="1:12" ht="17.25" customHeight="1" thickBot="1" x14ac:dyDescent="0.3">
      <c r="A18" s="45" t="s">
        <v>49</v>
      </c>
      <c r="B18" s="55" t="s">
        <v>50</v>
      </c>
      <c r="C18" s="46" t="s">
        <v>51</v>
      </c>
      <c r="F18" s="15" t="s">
        <v>18</v>
      </c>
      <c r="G18" s="60">
        <v>40</v>
      </c>
      <c r="H18" s="63">
        <v>0.2</v>
      </c>
      <c r="I18" s="11"/>
      <c r="J18" s="11"/>
      <c r="L18" s="24">
        <f t="shared" si="4"/>
        <v>35</v>
      </c>
    </row>
    <row r="19" spans="1:12" x14ac:dyDescent="0.25">
      <c r="F19" s="15" t="s">
        <v>19</v>
      </c>
      <c r="G19" s="60">
        <v>0</v>
      </c>
      <c r="H19" s="63">
        <v>0</v>
      </c>
      <c r="I19" s="11"/>
      <c r="J19" s="11"/>
      <c r="L19" s="24">
        <f t="shared" si="4"/>
        <v>0</v>
      </c>
    </row>
    <row r="20" spans="1:12" x14ac:dyDescent="0.25">
      <c r="A20" s="11"/>
      <c r="B20" s="76"/>
      <c r="F20" s="15" t="s">
        <v>20</v>
      </c>
      <c r="G20" s="60">
        <v>50</v>
      </c>
      <c r="H20" s="63">
        <v>0</v>
      </c>
      <c r="I20" s="11"/>
      <c r="J20" s="11"/>
      <c r="L20" s="24">
        <f t="shared" si="4"/>
        <v>43.75</v>
      </c>
    </row>
    <row r="21" spans="1:12" x14ac:dyDescent="0.25">
      <c r="F21" s="15" t="s">
        <v>21</v>
      </c>
      <c r="G21" s="60">
        <v>150</v>
      </c>
      <c r="H21" s="63">
        <v>5</v>
      </c>
      <c r="I21" s="11"/>
      <c r="J21" s="11"/>
      <c r="L21" s="24">
        <f t="shared" si="4"/>
        <v>131.25</v>
      </c>
    </row>
    <row r="22" spans="1:12" ht="15.75" thickBot="1" x14ac:dyDescent="0.3">
      <c r="F22" s="16" t="s">
        <v>22</v>
      </c>
      <c r="G22" s="61">
        <v>0</v>
      </c>
      <c r="H22" s="64">
        <v>1</v>
      </c>
      <c r="I22" s="11"/>
      <c r="J22" s="11"/>
      <c r="L22" s="25">
        <f t="shared" si="4"/>
        <v>0</v>
      </c>
    </row>
    <row r="23" spans="1:12" ht="15.75" thickBot="1" x14ac:dyDescent="0.3"/>
    <row r="24" spans="1:12" ht="21.75" customHeight="1" thickBot="1" x14ac:dyDescent="0.3">
      <c r="A24" s="71" t="s">
        <v>38</v>
      </c>
      <c r="B24" s="72"/>
      <c r="C24" s="73"/>
    </row>
    <row r="25" spans="1:12" ht="31.5" customHeight="1" thickBot="1" x14ac:dyDescent="0.3">
      <c r="A25" s="68" t="s">
        <v>53</v>
      </c>
      <c r="B25" s="69"/>
      <c r="C25" s="70"/>
    </row>
  </sheetData>
  <mergeCells count="8">
    <mergeCell ref="A25:C25"/>
    <mergeCell ref="A24:C24"/>
    <mergeCell ref="D5:E5"/>
    <mergeCell ref="D6:E6"/>
    <mergeCell ref="D8:E8"/>
    <mergeCell ref="D7:E7"/>
    <mergeCell ref="D9:E9"/>
    <mergeCell ref="D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3" sqref="E3"/>
    </sheetView>
  </sheetViews>
  <sheetFormatPr defaultRowHeight="15" x14ac:dyDescent="0.25"/>
  <cols>
    <col min="1" max="1" width="21" bestFit="1" customWidth="1"/>
    <col min="2" max="2" width="18.42578125" bestFit="1" customWidth="1"/>
    <col min="3" max="3" width="16.85546875" bestFit="1" customWidth="1"/>
    <col min="4" max="4" width="38.28515625" bestFit="1" customWidth="1"/>
    <col min="5" max="5" width="32.5703125" customWidth="1"/>
    <col min="6" max="6" width="10.7109375" bestFit="1" customWidth="1"/>
  </cols>
  <sheetData>
    <row r="1" spans="1:6" x14ac:dyDescent="0.25">
      <c r="A1" s="2" t="s">
        <v>0</v>
      </c>
      <c r="B1" s="2" t="s">
        <v>2</v>
      </c>
      <c r="C1" s="2" t="s">
        <v>1</v>
      </c>
      <c r="D1" s="4" t="s">
        <v>8</v>
      </c>
      <c r="E1" s="3" t="s">
        <v>9</v>
      </c>
      <c r="F1" s="3" t="s">
        <v>10</v>
      </c>
    </row>
    <row r="2" spans="1:6" x14ac:dyDescent="0.25">
      <c r="A2" s="5">
        <v>0</v>
      </c>
      <c r="B2" s="6">
        <v>40</v>
      </c>
      <c r="C2" s="6">
        <f xml:space="preserve"> $D$7</f>
        <v>0.75</v>
      </c>
      <c r="D2" s="7">
        <v>1.1000000000000001</v>
      </c>
      <c r="E2">
        <f>IF((A2-B2*C2)*D2 &gt; 0,(A2-B2*C2)*D2,0)</f>
        <v>0</v>
      </c>
      <c r="F2" t="s">
        <v>11</v>
      </c>
    </row>
    <row r="3" spans="1:6" x14ac:dyDescent="0.25">
      <c r="A3" s="8">
        <v>45</v>
      </c>
      <c r="B3" s="9">
        <v>30</v>
      </c>
      <c r="C3" s="9">
        <f xml:space="preserve"> $D$7</f>
        <v>0.75</v>
      </c>
      <c r="D3" s="10">
        <v>0.9</v>
      </c>
      <c r="E3">
        <f>IF((A3-B3*C3)*D3 &gt; 0,(A3-B3*C3)*D3,0)</f>
        <v>20.25</v>
      </c>
      <c r="F3" t="s">
        <v>12</v>
      </c>
    </row>
    <row r="4" spans="1:6" x14ac:dyDescent="0.25">
      <c r="C4" s="11"/>
    </row>
    <row r="6" spans="1:6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6" x14ac:dyDescent="0.25">
      <c r="A7" t="s">
        <v>3</v>
      </c>
      <c r="B7">
        <v>140</v>
      </c>
      <c r="C7">
        <v>240</v>
      </c>
      <c r="D7">
        <f>IF(B7/C7&gt;0.75,1,IF(B7/C7&gt;0.5,0.75,(IF(B7/C7&gt;0.25,0.5,IF(B7/C7&gt;0,0.25)))))</f>
        <v>0.75</v>
      </c>
    </row>
    <row r="8" spans="1:6" x14ac:dyDescent="0.25">
      <c r="D8">
        <f>B7/C7</f>
        <v>0.58333333333333337</v>
      </c>
    </row>
    <row r="10" spans="1:6" x14ac:dyDescent="0.25">
      <c r="E10" s="1" t="s">
        <v>13</v>
      </c>
    </row>
    <row r="11" spans="1:6" x14ac:dyDescent="0.25">
      <c r="E11">
        <f>E2+E3</f>
        <v>20.25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 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Александр</cp:lastModifiedBy>
  <dcterms:created xsi:type="dcterms:W3CDTF">2016-08-09T07:26:04Z</dcterms:created>
  <dcterms:modified xsi:type="dcterms:W3CDTF">2017-01-18T12:54:49Z</dcterms:modified>
</cp:coreProperties>
</file>