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aie1" sheetId="1" r:id="rId4"/>
  </sheets>
  <definedNames/>
  <calcPr/>
</workbook>
</file>

<file path=xl/sharedStrings.xml><?xml version="1.0" encoding="utf-8"?>
<sst xmlns="http://schemas.openxmlformats.org/spreadsheetml/2006/main" count="53" uniqueCount="53">
  <si>
    <t>Artist</t>
  </si>
  <si>
    <t>Year_yt</t>
  </si>
  <si>
    <t>Views_yt</t>
  </si>
  <si>
    <t>Spotify_plays</t>
  </si>
  <si>
    <t>Likes_yt</t>
  </si>
  <si>
    <t>Popularity_spotify</t>
  </si>
  <si>
    <t>Duration</t>
  </si>
  <si>
    <t>Tempo</t>
  </si>
  <si>
    <t>Debut</t>
  </si>
  <si>
    <t>Career_cover_years</t>
  </si>
  <si>
    <t>Band</t>
  </si>
  <si>
    <t>Alive_then</t>
  </si>
  <si>
    <t>Live</t>
  </si>
  <si>
    <t>Longer</t>
  </si>
  <si>
    <t>Seal</t>
  </si>
  <si>
    <t>Tracy Chapman</t>
  </si>
  <si>
    <t>John Lennon</t>
  </si>
  <si>
    <t>Prince Royce</t>
  </si>
  <si>
    <t>Otis Redding</t>
  </si>
  <si>
    <t>The Kingsmen</t>
  </si>
  <si>
    <t>Gene Clark</t>
  </si>
  <si>
    <t>Gene Chandler</t>
  </si>
  <si>
    <t>Mickey Gilley</t>
  </si>
  <si>
    <t>Meat Loaf</t>
  </si>
  <si>
    <t>Maurice White</t>
  </si>
  <si>
    <t>Ronnie Milsap</t>
  </si>
  <si>
    <t>Florence and the machine</t>
  </si>
  <si>
    <t>Weezer</t>
  </si>
  <si>
    <t>Adriano Celentano</t>
  </si>
  <si>
    <t>Skylar Grey</t>
  </si>
  <si>
    <t>Emily Linge</t>
  </si>
  <si>
    <t>Susan Boyle</t>
  </si>
  <si>
    <t>Sarah Menescal</t>
  </si>
  <si>
    <t>4 the Cause</t>
  </si>
  <si>
    <t>Aaron Neville</t>
  </si>
  <si>
    <t>Amy Grant</t>
  </si>
  <si>
    <t>Baek Ji Young</t>
  </si>
  <si>
    <t>Demis Roussos</t>
  </si>
  <si>
    <t>Earl Grant</t>
  </si>
  <si>
    <t>Elvis Presley</t>
  </si>
  <si>
    <t>Florida Boys</t>
  </si>
  <si>
    <t>Chico and The Gypsies</t>
  </si>
  <si>
    <t>The Daughters of Eve</t>
  </si>
  <si>
    <t>The Kingdom Choir</t>
  </si>
  <si>
    <t>Andrew Sixty</t>
  </si>
  <si>
    <t>Maria Jose</t>
  </si>
  <si>
    <t>Boyce Avenue</t>
  </si>
  <si>
    <t>BlackJack</t>
  </si>
  <si>
    <t>Dave Fenley</t>
  </si>
  <si>
    <t>Alexandra Ilieva</t>
  </si>
  <si>
    <t>Joseph Vincent</t>
  </si>
  <si>
    <t>Scary Pockets</t>
  </si>
  <si>
    <t>Matt Johnson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</si>
</sst>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3.0"/>
      <color theme="1"/>
      <name val="Calibri"/>
    </font>
    <font>
      <u/>
      <sz val="13.0"/>
      <color rgb="FF0000FF"/>
      <name val="Calibri"/>
    </font>
    <font>
      <u/>
      <sz val="13.0"/>
      <color rgb="FF1A1A1A"/>
      <name val="Calibri"/>
    </font>
    <font>
      <sz val="13.0"/>
      <color rgb="FF1A1A1A"/>
      <name val="Calibri"/>
    </font>
    <font>
      <u/>
      <sz val="13.0"/>
      <color rgb="FF0000FF"/>
      <name val="Calibri"/>
    </font>
    <font>
      <sz val="14.0"/>
      <color rgb="FF1A1A1A"/>
      <name val="Calibri"/>
    </font>
    <font>
      <u/>
      <sz val="13.0"/>
      <color rgb="FF0000FF"/>
      <name val="Calibri"/>
    </font>
    <font>
      <sz val="11.0"/>
      <color theme="1"/>
      <name val="Calibri"/>
    </font>
    <font>
      <u/>
      <sz val="11.0"/>
      <color rgb="FF0000F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horizontal="left"/>
    </xf>
    <xf borderId="0" fillId="2" fontId="2" numFmtId="1" xfId="0" applyAlignment="1" applyFont="1" applyNumberFormat="1">
      <alignment horizontal="left"/>
    </xf>
    <xf borderId="0" fillId="2" fontId="1" numFmtId="1" xfId="0" applyAlignment="1" applyFont="1" applyNumberFormat="1">
      <alignment horizontal="left"/>
    </xf>
    <xf borderId="0" fillId="2" fontId="1" numFmtId="2" xfId="0" applyAlignment="1" applyFont="1" applyNumberFormat="1">
      <alignment horizontal="left"/>
    </xf>
    <xf borderId="0" fillId="2" fontId="3" numFmtId="1" xfId="0" applyAlignment="1" applyFont="1" applyNumberFormat="1">
      <alignment horizontal="left"/>
    </xf>
    <xf borderId="0" fillId="2" fontId="4" numFmtId="2" xfId="0" applyAlignment="1" applyFont="1" applyNumberFormat="1">
      <alignment horizontal="left"/>
    </xf>
    <xf borderId="0" fillId="2" fontId="5" numFmtId="1" xfId="0" applyAlignment="1" applyFont="1" applyNumberFormat="1">
      <alignment horizontal="left" vertical="bottom"/>
    </xf>
    <xf borderId="0" fillId="2" fontId="6" numFmtId="2" xfId="0" applyAlignment="1" applyFont="1" applyNumberFormat="1">
      <alignment horizontal="left"/>
    </xf>
    <xf borderId="0" fillId="2" fontId="4" numFmtId="0" xfId="0" applyAlignment="1" applyFont="1">
      <alignment horizontal="left"/>
    </xf>
    <xf borderId="0" fillId="2" fontId="1" numFmtId="1" xfId="0" applyAlignment="1" applyFont="1" applyNumberFormat="1">
      <alignment horizontal="left" vertical="bottom"/>
    </xf>
    <xf borderId="0" fillId="2" fontId="4" numFmtId="1" xfId="0" applyAlignment="1" applyFont="1" applyNumberFormat="1">
      <alignment horizontal="left"/>
    </xf>
    <xf borderId="0" fillId="2" fontId="1" numFmtId="0" xfId="0" applyAlignment="1" applyFont="1">
      <alignment horizontal="left" vertical="bottom"/>
    </xf>
    <xf borderId="0" fillId="2" fontId="7" numFmtId="0" xfId="0" applyAlignment="1" applyFont="1">
      <alignment horizontal="left"/>
    </xf>
    <xf borderId="0" fillId="2" fontId="8" numFmtId="0" xfId="0" applyAlignment="1" applyFont="1">
      <alignment horizontal="left" vertical="bottom"/>
    </xf>
    <xf borderId="0" fillId="2" fontId="9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open.spotify.com/track/5JagoCyaJWBriQfGdhTAVs" TargetMode="External"/><Relationship Id="rId42" Type="http://schemas.openxmlformats.org/officeDocument/2006/relationships/hyperlink" Target="https://www.youtube.com/watch?v=WhFnl9dIURU" TargetMode="External"/><Relationship Id="rId41" Type="http://schemas.openxmlformats.org/officeDocument/2006/relationships/hyperlink" Target="https://www.instagram.com/steelofficial/" TargetMode="External"/><Relationship Id="rId44" Type="http://schemas.openxmlformats.org/officeDocument/2006/relationships/hyperlink" Target="https://www.youtube.com/watch?v=4JJXk1RKOrU" TargetMode="External"/><Relationship Id="rId43" Type="http://schemas.openxmlformats.org/officeDocument/2006/relationships/hyperlink" Target="https://open.spotify.com/artist/72EVbLg1gwPmQDYXnfJQGi" TargetMode="External"/><Relationship Id="rId46" Type="http://schemas.openxmlformats.org/officeDocument/2006/relationships/hyperlink" Target="https://www.youtube.com/watch?v=_d8Yv_o5LOA" TargetMode="External"/><Relationship Id="rId45" Type="http://schemas.openxmlformats.org/officeDocument/2006/relationships/hyperlink" Target="https://open.spotify.com/track/2rPFlD2XnNNgSQw58uAs4Q" TargetMode="External"/><Relationship Id="rId1" Type="http://schemas.openxmlformats.org/officeDocument/2006/relationships/hyperlink" Target="https://www.youtube.com/watch?v=OINw340XQbg" TargetMode="External"/><Relationship Id="rId2" Type="http://schemas.openxmlformats.org/officeDocument/2006/relationships/hyperlink" Target="https://open.spotify.com/track/5pztwVl6brVgqYjYQ93us6?si=c585745203844fcf" TargetMode="External"/><Relationship Id="rId3" Type="http://schemas.openxmlformats.org/officeDocument/2006/relationships/hyperlink" Target="https://www.youtube.com/watch?v=8XL6C3vY0jM" TargetMode="External"/><Relationship Id="rId4" Type="http://schemas.openxmlformats.org/officeDocument/2006/relationships/hyperlink" Target="https://open.spotify.com/track/2gs8HVC6KXOQe76XggzZH5" TargetMode="External"/><Relationship Id="rId9" Type="http://schemas.openxmlformats.org/officeDocument/2006/relationships/hyperlink" Target="https://www.youtube.com/watch?v=IatStctYBPw" TargetMode="External"/><Relationship Id="rId48" Type="http://schemas.openxmlformats.org/officeDocument/2006/relationships/hyperlink" Target="https://www.youtube.com/watch?v=-8iyR4ktJ78" TargetMode="External"/><Relationship Id="rId47" Type="http://schemas.openxmlformats.org/officeDocument/2006/relationships/hyperlink" Target="https://open.spotify.com/track/5Q6RfuGSAtyeJlzfaLOIIn" TargetMode="External"/><Relationship Id="rId49" Type="http://schemas.openxmlformats.org/officeDocument/2006/relationships/hyperlink" Target="https://open.spotify.com/track/068qo0w1Ki0cjnFYOUhAm2" TargetMode="External"/><Relationship Id="rId5" Type="http://schemas.openxmlformats.org/officeDocument/2006/relationships/hyperlink" Target="https://www.youtube.com/watch?v=YqB8Dm65X18" TargetMode="External"/><Relationship Id="rId6" Type="http://schemas.openxmlformats.org/officeDocument/2006/relationships/hyperlink" Target="https://open.spotify.com/track/1dK9izwwmXv0NJf8jkny3v" TargetMode="External"/><Relationship Id="rId7" Type="http://schemas.openxmlformats.org/officeDocument/2006/relationships/hyperlink" Target="https://www.youtube.com/watch?v=foyH-TEs9D0" TargetMode="External"/><Relationship Id="rId8" Type="http://schemas.openxmlformats.org/officeDocument/2006/relationships/hyperlink" Target="https://open.spotify.com/track/0DQd0tWurMHUAv0cMnDELH" TargetMode="External"/><Relationship Id="rId31" Type="http://schemas.openxmlformats.org/officeDocument/2006/relationships/hyperlink" Target="https://www.youtube.com/watch?v=T2bcUxUOUQg" TargetMode="External"/><Relationship Id="rId30" Type="http://schemas.openxmlformats.org/officeDocument/2006/relationships/hyperlink" Target="https://open.spotify.com/track/6KTwR3UpoEcWxa43BvqMNk" TargetMode="External"/><Relationship Id="rId33" Type="http://schemas.openxmlformats.org/officeDocument/2006/relationships/hyperlink" Target="https://www.youtube.com/watch?v=1hZfDieFYuI" TargetMode="External"/><Relationship Id="rId32" Type="http://schemas.openxmlformats.org/officeDocument/2006/relationships/hyperlink" Target="https://open.spotify.com/track/59ew3BDqan1LlwZOuKA4TJ" TargetMode="External"/><Relationship Id="rId35" Type="http://schemas.openxmlformats.org/officeDocument/2006/relationships/hyperlink" Target="https://www.youtube.com/watch?v=mlBIpwtNxxE" TargetMode="External"/><Relationship Id="rId34" Type="http://schemas.openxmlformats.org/officeDocument/2006/relationships/hyperlink" Target="https://open.spotify.com/track/4cqVVghWICKvE25SHE3k9I" TargetMode="External"/><Relationship Id="rId37" Type="http://schemas.openxmlformats.org/officeDocument/2006/relationships/hyperlink" Target="https://www.youtube.com/watch?v=f8IVup4G1GU" TargetMode="External"/><Relationship Id="rId36" Type="http://schemas.openxmlformats.org/officeDocument/2006/relationships/hyperlink" Target="https://open.spotify.com/track/1noqgAfH9eQQuTHD6pjF9R" TargetMode="External"/><Relationship Id="rId39" Type="http://schemas.openxmlformats.org/officeDocument/2006/relationships/hyperlink" Target="https://www.youtube.com/watch?v=1uMhv3YvVJc" TargetMode="External"/><Relationship Id="rId38" Type="http://schemas.openxmlformats.org/officeDocument/2006/relationships/hyperlink" Target="https://open.spotify.com/track/0p0GDxm2WHsnYTasGXXXGG" TargetMode="External"/><Relationship Id="rId20" Type="http://schemas.openxmlformats.org/officeDocument/2006/relationships/hyperlink" Target="https://open.spotify.com/track/6H0RFRbrDzfE1F6h67QvWS" TargetMode="External"/><Relationship Id="rId22" Type="http://schemas.openxmlformats.org/officeDocument/2006/relationships/hyperlink" Target="https://open.spotify.com/track/78ed1StERMVBNocbSEQpCF" TargetMode="External"/><Relationship Id="rId21" Type="http://schemas.openxmlformats.org/officeDocument/2006/relationships/hyperlink" Target="https://www.youtube.com/watch?v=PI97Kt358YM" TargetMode="External"/><Relationship Id="rId24" Type="http://schemas.openxmlformats.org/officeDocument/2006/relationships/hyperlink" Target="https://open.spotify.com/track/01WmDtHHfrNOrljuqbezRo" TargetMode="External"/><Relationship Id="rId23" Type="http://schemas.openxmlformats.org/officeDocument/2006/relationships/hyperlink" Target="https://www.youtube.com/watch?v=Quz1SqAlQUw" TargetMode="External"/><Relationship Id="rId26" Type="http://schemas.openxmlformats.org/officeDocument/2006/relationships/hyperlink" Target="https://open.spotify.com/track/5XSU59wtE5CRCAEyHmmGy4" TargetMode="External"/><Relationship Id="rId25" Type="http://schemas.openxmlformats.org/officeDocument/2006/relationships/hyperlink" Target="https://www.youtube.com/watch?v=vv2DSmy3Tro" TargetMode="External"/><Relationship Id="rId28" Type="http://schemas.openxmlformats.org/officeDocument/2006/relationships/hyperlink" Target="https://open.spotify.com/track/1TGcnUxYcBZAcXBKtwwTZP" TargetMode="External"/><Relationship Id="rId27" Type="http://schemas.openxmlformats.org/officeDocument/2006/relationships/hyperlink" Target="https://www.youtube.com/watch?v=9JpQ_YTJmkE" TargetMode="External"/><Relationship Id="rId29" Type="http://schemas.openxmlformats.org/officeDocument/2006/relationships/hyperlink" Target="https://www.youtube.com/watch?v=VlooND9Jb2c" TargetMode="External"/><Relationship Id="rId51" Type="http://schemas.openxmlformats.org/officeDocument/2006/relationships/hyperlink" Target="https://open.spotify.com/track/6Ws4ACQHbvQYl7TeSCHiLP?si=b797608ec6d74c6e" TargetMode="External"/><Relationship Id="rId50" Type="http://schemas.openxmlformats.org/officeDocument/2006/relationships/hyperlink" Target="https://www.youtube.com/watch?v=0MyPpG4JTRo" TargetMode="External"/><Relationship Id="rId52" Type="http://schemas.openxmlformats.org/officeDocument/2006/relationships/drawing" Target="../drawings/drawing1.xml"/><Relationship Id="rId11" Type="http://schemas.openxmlformats.org/officeDocument/2006/relationships/hyperlink" Target="https://www.youtube.com/watch?v=_UgQB4xcFXU" TargetMode="External"/><Relationship Id="rId10" Type="http://schemas.openxmlformats.org/officeDocument/2006/relationships/hyperlink" Target="https://open.spotify.com/track/1aj4GXfmEYXfdVZohCpNKu" TargetMode="External"/><Relationship Id="rId13" Type="http://schemas.openxmlformats.org/officeDocument/2006/relationships/hyperlink" Target="https://www.youtube.com/watch?v=kS6ZkL2udpU" TargetMode="External"/><Relationship Id="rId12" Type="http://schemas.openxmlformats.org/officeDocument/2006/relationships/hyperlink" Target="https://open.spotify.com/track/1iI1eI6gkBqYgJjgxudjqQ" TargetMode="External"/><Relationship Id="rId15" Type="http://schemas.openxmlformats.org/officeDocument/2006/relationships/hyperlink" Target="https://www.youtube.com/watch?v=CUdD7irDsmU" TargetMode="External"/><Relationship Id="rId14" Type="http://schemas.openxmlformats.org/officeDocument/2006/relationships/hyperlink" Target="https://open.spotify.com/track/58avjFvb2C6rnFsRDtpiil" TargetMode="External"/><Relationship Id="rId17" Type="http://schemas.openxmlformats.org/officeDocument/2006/relationships/hyperlink" Target="https://www.youtube.com/watch?v=kzLiSPllnYc" TargetMode="External"/><Relationship Id="rId16" Type="http://schemas.openxmlformats.org/officeDocument/2006/relationships/hyperlink" Target="https://open.spotify.com/track/7Auclx7u3hoVvIWWdJdpTy" TargetMode="External"/><Relationship Id="rId19" Type="http://schemas.openxmlformats.org/officeDocument/2006/relationships/hyperlink" Target="https://www.youtube.com/watch?v=_2PODnVrCko" TargetMode="External"/><Relationship Id="rId18" Type="http://schemas.openxmlformats.org/officeDocument/2006/relationships/hyperlink" Target="https://open.spotify.com/track/3Fa7jdzVHdykpioJP1Qw7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 t="s">
        <v>14</v>
      </c>
      <c r="B2" s="2">
        <v>2017.0</v>
      </c>
      <c r="C2" s="3">
        <v>82442.0</v>
      </c>
      <c r="D2" s="3">
        <v>2944.0</v>
      </c>
      <c r="E2" s="2">
        <v>469.0</v>
      </c>
      <c r="F2" s="4">
        <v>5172.0</v>
      </c>
      <c r="G2" s="5">
        <v>4.066666666666666</v>
      </c>
      <c r="H2" s="2">
        <v>107.0</v>
      </c>
      <c r="I2" s="2">
        <v>1987.0</v>
      </c>
      <c r="J2" s="2">
        <f t="shared" ref="J2:J40" si="1">B2-I2</f>
        <v>30</v>
      </c>
      <c r="K2" s="2">
        <v>0.0</v>
      </c>
      <c r="L2" s="2">
        <v>1.0</v>
      </c>
      <c r="M2" s="2">
        <v>1.0</v>
      </c>
      <c r="N2" s="2">
        <v>1.0</v>
      </c>
    </row>
    <row r="3">
      <c r="A3" s="2" t="s">
        <v>15</v>
      </c>
      <c r="B3" s="2">
        <v>2015.0</v>
      </c>
      <c r="C3" s="3">
        <v>18475.0</v>
      </c>
      <c r="D3" s="3">
        <v>55108.0</v>
      </c>
      <c r="E3" s="2">
        <v>150.0</v>
      </c>
      <c r="F3" s="4">
        <v>11157.0</v>
      </c>
      <c r="G3" s="5">
        <v>3.1</v>
      </c>
      <c r="H3" s="2">
        <v>100.0</v>
      </c>
      <c r="I3" s="2">
        <v>1985.0</v>
      </c>
      <c r="J3" s="2">
        <f t="shared" si="1"/>
        <v>30</v>
      </c>
      <c r="K3" s="2">
        <v>0.0</v>
      </c>
      <c r="L3" s="2">
        <v>1.0</v>
      </c>
      <c r="M3" s="2">
        <v>1.0</v>
      </c>
      <c r="N3" s="2">
        <v>1.0</v>
      </c>
    </row>
    <row r="4">
      <c r="A4" s="2" t="s">
        <v>16</v>
      </c>
      <c r="B4" s="2">
        <v>2016.0</v>
      </c>
      <c r="C4" s="3">
        <v>160606.0</v>
      </c>
      <c r="D4" s="6">
        <v>111461.0</v>
      </c>
      <c r="E4" s="2">
        <v>893.0</v>
      </c>
      <c r="F4" s="4">
        <v>18035.0</v>
      </c>
      <c r="G4" s="5">
        <v>3.533333333333333</v>
      </c>
      <c r="H4" s="2">
        <v>93.0</v>
      </c>
      <c r="I4" s="2">
        <v>1957.0</v>
      </c>
      <c r="J4" s="2">
        <f t="shared" si="1"/>
        <v>59</v>
      </c>
      <c r="K4" s="2">
        <v>0.0</v>
      </c>
      <c r="L4" s="2">
        <v>0.0</v>
      </c>
      <c r="M4" s="2">
        <v>0.0</v>
      </c>
      <c r="N4" s="2">
        <v>1.0</v>
      </c>
    </row>
    <row r="5">
      <c r="A5" s="2" t="s">
        <v>17</v>
      </c>
      <c r="B5" s="2">
        <v>2010.0</v>
      </c>
      <c r="C5" s="3">
        <v>104045.0</v>
      </c>
      <c r="D5" s="3">
        <v>156145.0</v>
      </c>
      <c r="E5" s="2">
        <v>458.0</v>
      </c>
      <c r="F5" s="4">
        <v>15655.0</v>
      </c>
      <c r="G5" s="5">
        <v>3.8</v>
      </c>
      <c r="H5" s="2">
        <v>128.0</v>
      </c>
      <c r="I5" s="2">
        <v>2008.0</v>
      </c>
      <c r="J5" s="2">
        <f t="shared" si="1"/>
        <v>2</v>
      </c>
      <c r="K5" s="2">
        <v>0.0</v>
      </c>
      <c r="L5" s="2">
        <v>1.0</v>
      </c>
      <c r="M5" s="2">
        <v>0.0</v>
      </c>
      <c r="N5" s="2">
        <v>1.0</v>
      </c>
    </row>
    <row r="6">
      <c r="A6" s="2" t="s">
        <v>18</v>
      </c>
      <c r="B6" s="2">
        <v>2014.0</v>
      </c>
      <c r="C6" s="3">
        <v>3155.0</v>
      </c>
      <c r="D6" s="3">
        <v>236612.0</v>
      </c>
      <c r="E6" s="2">
        <v>37.0</v>
      </c>
      <c r="F6" s="4">
        <v>10769.0</v>
      </c>
      <c r="G6" s="5">
        <v>2.8666666666666667</v>
      </c>
      <c r="H6" s="2">
        <v>112.0</v>
      </c>
      <c r="I6" s="2">
        <v>1962.0</v>
      </c>
      <c r="J6" s="2">
        <f t="shared" si="1"/>
        <v>52</v>
      </c>
      <c r="K6" s="2">
        <v>0.0</v>
      </c>
      <c r="L6" s="2">
        <v>0.0</v>
      </c>
      <c r="M6" s="2">
        <v>0.0</v>
      </c>
      <c r="N6" s="2">
        <v>0.0</v>
      </c>
    </row>
    <row r="7">
      <c r="A7" s="2" t="s">
        <v>19</v>
      </c>
      <c r="B7" s="2">
        <v>2012.0</v>
      </c>
      <c r="C7" s="3">
        <v>11.0</v>
      </c>
      <c r="D7" s="3">
        <v>14.0</v>
      </c>
      <c r="E7" s="2">
        <v>0.037</v>
      </c>
      <c r="F7" s="4">
        <v>798.0</v>
      </c>
      <c r="G7" s="5">
        <v>3.8</v>
      </c>
      <c r="H7" s="2">
        <v>115.0</v>
      </c>
      <c r="I7" s="2">
        <v>1959.0</v>
      </c>
      <c r="J7" s="2">
        <f t="shared" si="1"/>
        <v>53</v>
      </c>
      <c r="K7" s="2">
        <v>1.0</v>
      </c>
      <c r="L7" s="2">
        <v>1.0</v>
      </c>
      <c r="M7" s="2">
        <v>0.0</v>
      </c>
      <c r="N7" s="2">
        <v>1.0</v>
      </c>
    </row>
    <row r="8">
      <c r="A8" s="2" t="s">
        <v>20</v>
      </c>
      <c r="B8" s="2">
        <v>2018.0</v>
      </c>
      <c r="C8" s="3">
        <v>8.0</v>
      </c>
      <c r="D8" s="3">
        <v>98.0</v>
      </c>
      <c r="E8" s="2">
        <v>0.082</v>
      </c>
      <c r="F8" s="4">
        <v>120.0</v>
      </c>
      <c r="G8" s="5">
        <v>2.716666666666667</v>
      </c>
      <c r="H8" s="2">
        <v>112.0</v>
      </c>
      <c r="I8" s="2">
        <v>1967.0</v>
      </c>
      <c r="J8" s="2">
        <f t="shared" si="1"/>
        <v>51</v>
      </c>
      <c r="K8" s="2">
        <v>0.0</v>
      </c>
      <c r="L8" s="2">
        <v>0.0</v>
      </c>
      <c r="M8" s="2">
        <v>0.0</v>
      </c>
      <c r="N8" s="2">
        <v>0.0</v>
      </c>
    </row>
    <row r="9">
      <c r="A9" s="2" t="s">
        <v>21</v>
      </c>
      <c r="B9" s="2">
        <v>2018.0</v>
      </c>
      <c r="C9" s="3">
        <v>19.0</v>
      </c>
      <c r="D9" s="3">
        <v>568.0</v>
      </c>
      <c r="E9" s="2">
        <v>0.452</v>
      </c>
      <c r="F9" s="4">
        <v>267.0</v>
      </c>
      <c r="G9" s="5">
        <v>2.4</v>
      </c>
      <c r="H9" s="2">
        <v>123.0</v>
      </c>
      <c r="I9" s="2">
        <v>1961.0</v>
      </c>
      <c r="J9" s="2">
        <f t="shared" si="1"/>
        <v>57</v>
      </c>
      <c r="K9" s="2">
        <v>0.0</v>
      </c>
      <c r="L9" s="2">
        <v>1.0</v>
      </c>
      <c r="M9" s="2">
        <v>0.0</v>
      </c>
      <c r="N9" s="2">
        <v>0.0</v>
      </c>
    </row>
    <row r="10">
      <c r="A10" s="2" t="s">
        <v>22</v>
      </c>
      <c r="B10" s="2">
        <v>2014.0</v>
      </c>
      <c r="C10" s="3">
        <v>5541.0</v>
      </c>
      <c r="D10" s="3">
        <v>14365.0</v>
      </c>
      <c r="E10" s="2">
        <v>5541.0</v>
      </c>
      <c r="F10" s="4">
        <v>192.0</v>
      </c>
      <c r="G10" s="5">
        <v>3.5833333333333335</v>
      </c>
      <c r="H10" s="2">
        <v>91.0</v>
      </c>
      <c r="I10" s="2">
        <v>1967.0</v>
      </c>
      <c r="J10" s="2">
        <f t="shared" si="1"/>
        <v>47</v>
      </c>
      <c r="K10" s="2">
        <v>0.0</v>
      </c>
      <c r="L10" s="2">
        <v>1.0</v>
      </c>
      <c r="M10" s="2">
        <v>1.0</v>
      </c>
      <c r="N10" s="2">
        <v>1.0</v>
      </c>
    </row>
    <row r="11">
      <c r="A11" s="2" t="s">
        <v>23</v>
      </c>
      <c r="B11" s="2">
        <v>2011.0</v>
      </c>
      <c r="C11" s="3">
        <v>83.0</v>
      </c>
      <c r="D11" s="3">
        <v>28.0</v>
      </c>
      <c r="E11" s="2">
        <v>0.522</v>
      </c>
      <c r="F11" s="4">
        <v>3961.0</v>
      </c>
      <c r="G11" s="5">
        <v>3.8</v>
      </c>
      <c r="H11" s="2">
        <v>110.0</v>
      </c>
      <c r="I11" s="2">
        <v>1971.0</v>
      </c>
      <c r="J11" s="2">
        <f t="shared" si="1"/>
        <v>40</v>
      </c>
      <c r="K11" s="2">
        <v>0.0</v>
      </c>
      <c r="L11" s="2">
        <v>1.0</v>
      </c>
      <c r="M11" s="2">
        <v>0.0</v>
      </c>
      <c r="N11" s="2">
        <v>1.0</v>
      </c>
    </row>
    <row r="12">
      <c r="A12" s="2" t="s">
        <v>24</v>
      </c>
      <c r="B12" s="2">
        <v>2014.0</v>
      </c>
      <c r="C12" s="3">
        <v>137.0</v>
      </c>
      <c r="D12" s="3">
        <v>830.0</v>
      </c>
      <c r="E12" s="2">
        <v>1.1</v>
      </c>
      <c r="F12" s="4">
        <v>19.6</v>
      </c>
      <c r="G12" s="5">
        <v>4.15</v>
      </c>
      <c r="H12" s="2">
        <v>118.0</v>
      </c>
      <c r="I12" s="2">
        <v>1962.0</v>
      </c>
      <c r="J12" s="2">
        <f t="shared" si="1"/>
        <v>52</v>
      </c>
      <c r="K12" s="2">
        <v>0.0</v>
      </c>
      <c r="L12" s="2">
        <v>1.0</v>
      </c>
      <c r="M12" s="2">
        <v>0.0</v>
      </c>
      <c r="N12" s="2">
        <v>1.0</v>
      </c>
    </row>
    <row r="13">
      <c r="A13" s="2" t="s">
        <v>25</v>
      </c>
      <c r="B13" s="2">
        <v>2016.0</v>
      </c>
      <c r="C13" s="3">
        <v>15.5</v>
      </c>
      <c r="D13" s="3">
        <v>128.0</v>
      </c>
      <c r="E13" s="2">
        <v>0.188</v>
      </c>
      <c r="F13" s="4">
        <v>994.5</v>
      </c>
      <c r="G13" s="5">
        <v>3.8666666666666667</v>
      </c>
      <c r="H13" s="2">
        <v>99.0</v>
      </c>
      <c r="I13" s="2">
        <v>1963.0</v>
      </c>
      <c r="J13" s="2">
        <f t="shared" si="1"/>
        <v>53</v>
      </c>
      <c r="K13" s="2">
        <v>0.0</v>
      </c>
      <c r="L13" s="2">
        <v>1.0</v>
      </c>
      <c r="M13" s="2">
        <v>0.0</v>
      </c>
      <c r="N13" s="2">
        <v>1.0</v>
      </c>
    </row>
    <row r="14">
      <c r="A14" s="2" t="s">
        <v>26</v>
      </c>
      <c r="B14" s="2">
        <v>2016.0</v>
      </c>
      <c r="C14" s="3">
        <v>22358.0</v>
      </c>
      <c r="D14" s="3">
        <v>86700.0</v>
      </c>
      <c r="E14" s="2">
        <v>226.0</v>
      </c>
      <c r="F14" s="4">
        <v>18713.0</v>
      </c>
      <c r="G14" s="5">
        <v>4.116666666666666</v>
      </c>
      <c r="H14" s="2">
        <v>108.0</v>
      </c>
      <c r="I14" s="2">
        <v>2007.0</v>
      </c>
      <c r="J14" s="2">
        <f t="shared" si="1"/>
        <v>9</v>
      </c>
      <c r="K14" s="2">
        <v>1.0</v>
      </c>
      <c r="L14" s="2">
        <v>1.0</v>
      </c>
      <c r="M14" s="2">
        <v>0.0</v>
      </c>
      <c r="N14" s="2">
        <v>1.0</v>
      </c>
    </row>
    <row r="15">
      <c r="A15" s="2" t="s">
        <v>27</v>
      </c>
      <c r="B15" s="2">
        <v>2019.0</v>
      </c>
      <c r="C15" s="3">
        <v>1711.5</v>
      </c>
      <c r="D15" s="3">
        <v>9514.5</v>
      </c>
      <c r="E15" s="2">
        <v>15.0</v>
      </c>
      <c r="F15" s="4">
        <v>13668.0</v>
      </c>
      <c r="G15" s="5">
        <v>3.0</v>
      </c>
      <c r="H15" s="2">
        <v>119.0</v>
      </c>
      <c r="I15" s="2">
        <v>1992.0</v>
      </c>
      <c r="J15" s="2">
        <f t="shared" si="1"/>
        <v>27</v>
      </c>
      <c r="K15" s="2">
        <v>1.0</v>
      </c>
      <c r="L15" s="2">
        <v>1.0</v>
      </c>
      <c r="M15" s="2">
        <v>0.0</v>
      </c>
      <c r="N15" s="2">
        <v>1.0</v>
      </c>
    </row>
    <row r="16">
      <c r="A16" s="2" t="s">
        <v>28</v>
      </c>
      <c r="B16" s="2">
        <v>2015.0</v>
      </c>
      <c r="C16" s="3">
        <v>8838.0</v>
      </c>
      <c r="D16" s="3">
        <v>7774.0</v>
      </c>
      <c r="E16" s="2">
        <v>37.0</v>
      </c>
      <c r="F16" s="4">
        <v>1715.5</v>
      </c>
      <c r="G16" s="5">
        <v>4.116666666666666</v>
      </c>
      <c r="H16" s="2">
        <v>110.0</v>
      </c>
      <c r="I16" s="2">
        <v>1958.0</v>
      </c>
      <c r="J16" s="2">
        <f t="shared" si="1"/>
        <v>57</v>
      </c>
      <c r="K16" s="2">
        <v>0.0</v>
      </c>
      <c r="L16" s="2">
        <v>1.0</v>
      </c>
      <c r="M16" s="2">
        <v>1.0</v>
      </c>
      <c r="N16" s="2">
        <v>1.0</v>
      </c>
    </row>
    <row r="17">
      <c r="A17" s="2" t="s">
        <v>29</v>
      </c>
      <c r="B17" s="2">
        <v>2018.0</v>
      </c>
      <c r="C17" s="3">
        <v>33367.0</v>
      </c>
      <c r="D17" s="3">
        <v>29179.0</v>
      </c>
      <c r="E17" s="2">
        <v>428.0</v>
      </c>
      <c r="F17" s="4">
        <v>7341.0</v>
      </c>
      <c r="G17" s="5">
        <v>2.45</v>
      </c>
      <c r="H17" s="2">
        <v>108.0</v>
      </c>
      <c r="I17" s="2">
        <v>2004.0</v>
      </c>
      <c r="J17" s="2">
        <f t="shared" si="1"/>
        <v>14</v>
      </c>
      <c r="K17" s="2">
        <v>0.0</v>
      </c>
      <c r="L17" s="2">
        <v>1.0</v>
      </c>
      <c r="M17" s="2">
        <v>0.0</v>
      </c>
      <c r="N17" s="2">
        <v>0.0</v>
      </c>
    </row>
    <row r="18">
      <c r="A18" s="2" t="s">
        <v>30</v>
      </c>
      <c r="B18" s="2">
        <v>2022.0</v>
      </c>
      <c r="C18" s="3">
        <v>1122.6</v>
      </c>
      <c r="D18" s="3">
        <v>23.0</v>
      </c>
      <c r="E18" s="2">
        <v>19.0</v>
      </c>
      <c r="F18" s="4">
        <v>14.0</v>
      </c>
      <c r="G18" s="5">
        <v>2.966666666666667</v>
      </c>
      <c r="H18" s="2">
        <v>119.0</v>
      </c>
      <c r="I18" s="2">
        <v>2021.0</v>
      </c>
      <c r="J18" s="2">
        <f t="shared" si="1"/>
        <v>1</v>
      </c>
      <c r="K18" s="2">
        <v>0.0</v>
      </c>
      <c r="L18" s="2">
        <v>1.0</v>
      </c>
      <c r="M18" s="2">
        <v>0.0</v>
      </c>
      <c r="N18" s="2">
        <v>1.0</v>
      </c>
    </row>
    <row r="19">
      <c r="A19" s="2" t="s">
        <v>31</v>
      </c>
      <c r="B19" s="2">
        <v>2019.0</v>
      </c>
      <c r="C19" s="3">
        <v>1606.0</v>
      </c>
      <c r="D19" s="3">
        <v>909.0</v>
      </c>
      <c r="E19" s="2">
        <v>41.0</v>
      </c>
      <c r="F19" s="4">
        <v>585.5</v>
      </c>
      <c r="G19" s="5">
        <v>2.9166666666666665</v>
      </c>
      <c r="H19" s="2">
        <v>102.0</v>
      </c>
      <c r="I19" s="2">
        <v>2009.0</v>
      </c>
      <c r="J19" s="2">
        <f t="shared" si="1"/>
        <v>10</v>
      </c>
      <c r="K19" s="2">
        <v>0.0</v>
      </c>
      <c r="L19" s="2">
        <v>1.0</v>
      </c>
      <c r="M19" s="2">
        <v>0.0</v>
      </c>
      <c r="N19" s="2">
        <v>0.0</v>
      </c>
    </row>
    <row r="20">
      <c r="A20" s="2" t="s">
        <v>32</v>
      </c>
      <c r="B20" s="2">
        <v>2021.0</v>
      </c>
      <c r="C20" s="3">
        <v>810.0</v>
      </c>
      <c r="D20" s="3">
        <v>13537.0</v>
      </c>
      <c r="E20" s="2">
        <v>1.6</v>
      </c>
      <c r="F20" s="4">
        <v>853.4</v>
      </c>
      <c r="G20" s="7">
        <v>3.1</v>
      </c>
      <c r="H20" s="2">
        <v>110.0</v>
      </c>
      <c r="I20" s="2">
        <v>2014.0</v>
      </c>
      <c r="J20" s="2">
        <f t="shared" si="1"/>
        <v>7</v>
      </c>
      <c r="K20" s="2">
        <v>0.0</v>
      </c>
      <c r="L20" s="2">
        <v>1.0</v>
      </c>
      <c r="M20" s="2">
        <v>0.0</v>
      </c>
      <c r="N20" s="2">
        <v>1.0</v>
      </c>
    </row>
    <row r="21">
      <c r="A21" s="2" t="s">
        <v>33</v>
      </c>
      <c r="B21" s="2">
        <v>2021.0</v>
      </c>
      <c r="C21" s="6">
        <v>5724.0</v>
      </c>
      <c r="D21" s="8">
        <v>7290.0</v>
      </c>
      <c r="E21" s="2">
        <f>51000 / 1000</f>
        <v>51</v>
      </c>
      <c r="F21" s="4">
        <f>67210/1000</f>
        <v>67.21</v>
      </c>
      <c r="G21" s="9">
        <v>3.7666666666666666</v>
      </c>
      <c r="H21" s="10">
        <v>59.0</v>
      </c>
      <c r="I21" s="10">
        <v>1993.0</v>
      </c>
      <c r="J21" s="2">
        <f t="shared" si="1"/>
        <v>28</v>
      </c>
      <c r="K21" s="10">
        <v>1.0</v>
      </c>
      <c r="L21" s="2">
        <v>0.0</v>
      </c>
      <c r="M21" s="2">
        <v>0.0</v>
      </c>
      <c r="N21" s="2">
        <v>1.0</v>
      </c>
    </row>
    <row r="22">
      <c r="A22" s="2" t="s">
        <v>34</v>
      </c>
      <c r="B22" s="10">
        <v>2015.0</v>
      </c>
      <c r="C22" s="4">
        <f>505375/1000</f>
        <v>505.375</v>
      </c>
      <c r="D22" s="4">
        <f>919890/1000</f>
        <v>919.89</v>
      </c>
      <c r="E22" s="10">
        <f>5900/1000</f>
        <v>5.9</v>
      </c>
      <c r="F22" s="4">
        <f>938211/1000</f>
        <v>938.211</v>
      </c>
      <c r="G22" s="7">
        <v>3.8666666666666667</v>
      </c>
      <c r="H22" s="10">
        <v>95.0</v>
      </c>
      <c r="I22" s="10">
        <v>1960.0</v>
      </c>
      <c r="J22" s="2">
        <f t="shared" si="1"/>
        <v>55</v>
      </c>
      <c r="K22" s="10">
        <v>0.0</v>
      </c>
      <c r="L22" s="2">
        <v>1.0</v>
      </c>
      <c r="M22" s="2">
        <v>0.0</v>
      </c>
      <c r="N22" s="2">
        <v>1.0</v>
      </c>
    </row>
    <row r="23">
      <c r="A23" s="2" t="s">
        <v>35</v>
      </c>
      <c r="B23" s="10">
        <v>2021.0</v>
      </c>
      <c r="C23" s="4">
        <f>12624/1000</f>
        <v>12.624</v>
      </c>
      <c r="D23" s="11">
        <f>18268/1000</f>
        <v>18.268</v>
      </c>
      <c r="E23" s="2">
        <f>143/1000</f>
        <v>0.143</v>
      </c>
      <c r="F23" s="4">
        <v>1503.0</v>
      </c>
      <c r="G23" s="5">
        <v>3.5166666666666666</v>
      </c>
      <c r="H23" s="10">
        <v>123.0</v>
      </c>
      <c r="I23" s="10">
        <v>1977.0</v>
      </c>
      <c r="J23" s="2">
        <f t="shared" si="1"/>
        <v>44</v>
      </c>
      <c r="K23" s="10">
        <v>0.0</v>
      </c>
      <c r="L23" s="2">
        <v>1.0</v>
      </c>
      <c r="M23" s="2">
        <v>0.0</v>
      </c>
      <c r="N23" s="2">
        <v>1.0</v>
      </c>
    </row>
    <row r="24">
      <c r="A24" s="2" t="s">
        <v>36</v>
      </c>
      <c r="B24" s="10">
        <v>2016.0</v>
      </c>
      <c r="C24" s="4">
        <f>79516/1000</f>
        <v>79.516</v>
      </c>
      <c r="D24" s="12">
        <f>47589/1000</f>
        <v>47.589</v>
      </c>
      <c r="E24" s="2">
        <f>150/1000</f>
        <v>0.15</v>
      </c>
      <c r="F24" s="4">
        <f>412585/1000</f>
        <v>412.585</v>
      </c>
      <c r="G24" s="7">
        <v>3.9833333333333334</v>
      </c>
      <c r="H24" s="10">
        <v>179.0</v>
      </c>
      <c r="I24" s="10">
        <v>1999.0</v>
      </c>
      <c r="J24" s="2">
        <f t="shared" si="1"/>
        <v>17</v>
      </c>
      <c r="K24" s="10">
        <v>0.0</v>
      </c>
      <c r="L24" s="2">
        <v>1.0</v>
      </c>
      <c r="M24" s="2">
        <v>0.0</v>
      </c>
      <c r="N24" s="2">
        <v>1.0</v>
      </c>
    </row>
    <row r="25">
      <c r="A25" s="2" t="s">
        <v>37</v>
      </c>
      <c r="B25" s="2">
        <v>2014.0</v>
      </c>
      <c r="C25" s="4">
        <f>75860/1000</f>
        <v>75.86</v>
      </c>
      <c r="D25" s="4">
        <f>32825/1000</f>
        <v>32.825</v>
      </c>
      <c r="E25" s="2">
        <f>552/1000</f>
        <v>0.552</v>
      </c>
      <c r="F25" s="11">
        <f>784069/1000</f>
        <v>784.069</v>
      </c>
      <c r="G25" s="7">
        <v>5.05</v>
      </c>
      <c r="H25" s="2">
        <v>96.0</v>
      </c>
      <c r="I25" s="2">
        <v>1971.0</v>
      </c>
      <c r="J25" s="2">
        <f t="shared" si="1"/>
        <v>43</v>
      </c>
      <c r="K25" s="2">
        <v>0.0</v>
      </c>
      <c r="L25" s="2">
        <v>1.0</v>
      </c>
      <c r="M25" s="2">
        <v>0.0</v>
      </c>
      <c r="N25" s="2">
        <v>1.0</v>
      </c>
    </row>
    <row r="26">
      <c r="A26" s="13" t="s">
        <v>38</v>
      </c>
      <c r="B26" s="2">
        <v>2008.0</v>
      </c>
      <c r="C26" s="4">
        <f>113880/1000</f>
        <v>113.88</v>
      </c>
      <c r="D26" s="4">
        <f>61555/1000</f>
        <v>61.555</v>
      </c>
      <c r="E26" s="2">
        <f>415/1000</f>
        <v>0.415</v>
      </c>
      <c r="F26" s="4">
        <f>66519/1000</f>
        <v>66.519</v>
      </c>
      <c r="G26" s="7">
        <v>3.1166666666666667</v>
      </c>
      <c r="H26" s="2">
        <v>124.0</v>
      </c>
      <c r="I26" s="2">
        <v>1958.0</v>
      </c>
      <c r="J26" s="2">
        <f t="shared" si="1"/>
        <v>50</v>
      </c>
      <c r="K26" s="2">
        <v>0.0</v>
      </c>
      <c r="L26" s="2">
        <v>0.0</v>
      </c>
      <c r="M26" s="2">
        <v>0.0</v>
      </c>
      <c r="N26" s="2">
        <v>1.0</v>
      </c>
    </row>
    <row r="27">
      <c r="A27" s="2" t="s">
        <v>39</v>
      </c>
      <c r="B27" s="2">
        <v>2017.0</v>
      </c>
      <c r="C27" s="4">
        <f>368003/1000</f>
        <v>368.003</v>
      </c>
      <c r="D27" s="4">
        <f>1815132/1000</f>
        <v>1815.132</v>
      </c>
      <c r="E27" s="2">
        <f>3800/1000</f>
        <v>3.8</v>
      </c>
      <c r="F27" s="4">
        <f>27044174/1000</f>
        <v>27044.174</v>
      </c>
      <c r="G27" s="7">
        <v>2.466666666666667</v>
      </c>
      <c r="H27" s="2">
        <v>117.0</v>
      </c>
      <c r="I27" s="2">
        <v>1953.0</v>
      </c>
      <c r="J27" s="2">
        <f t="shared" si="1"/>
        <v>64</v>
      </c>
      <c r="K27" s="2">
        <v>0.0</v>
      </c>
      <c r="L27" s="2">
        <v>0.0</v>
      </c>
      <c r="M27" s="2">
        <v>1.0</v>
      </c>
      <c r="N27" s="2">
        <v>0.0</v>
      </c>
    </row>
    <row r="28">
      <c r="A28" s="2" t="s">
        <v>40</v>
      </c>
      <c r="B28" s="13">
        <v>2012.0</v>
      </c>
      <c r="C28" s="4">
        <f>32222/1000</f>
        <v>32.222</v>
      </c>
      <c r="D28" s="4">
        <f>105318/1000</f>
        <v>105.318</v>
      </c>
      <c r="E28" s="2">
        <f>250/1000</f>
        <v>0.25</v>
      </c>
      <c r="F28" s="4">
        <f>32103/1000</f>
        <v>32.103</v>
      </c>
      <c r="G28" s="7">
        <v>3.4166666666666665</v>
      </c>
      <c r="H28" s="10">
        <v>128.0</v>
      </c>
      <c r="I28" s="10">
        <v>1946.0</v>
      </c>
      <c r="J28" s="2">
        <f t="shared" si="1"/>
        <v>66</v>
      </c>
      <c r="K28" s="10">
        <v>1.0</v>
      </c>
      <c r="L28" s="2">
        <v>1.0</v>
      </c>
      <c r="M28" s="2">
        <v>1.0</v>
      </c>
      <c r="N28" s="2">
        <v>1.0</v>
      </c>
    </row>
    <row r="29">
      <c r="A29" s="2" t="s">
        <v>41</v>
      </c>
      <c r="B29" s="13">
        <v>2023.0</v>
      </c>
      <c r="C29" s="11">
        <f>49525/1000</f>
        <v>49.525</v>
      </c>
      <c r="D29" s="4">
        <f>12457/1000</f>
        <v>12.457</v>
      </c>
      <c r="E29" s="2">
        <f>588/1000</f>
        <v>0.588</v>
      </c>
      <c r="F29" s="4">
        <f>95298/1000</f>
        <v>95.298</v>
      </c>
      <c r="G29" s="7">
        <v>3.566666666666667</v>
      </c>
      <c r="H29" s="2">
        <v>110.0</v>
      </c>
      <c r="I29" s="2">
        <v>1992.0</v>
      </c>
      <c r="J29" s="2">
        <f t="shared" si="1"/>
        <v>31</v>
      </c>
      <c r="K29" s="2">
        <v>1.0</v>
      </c>
      <c r="L29" s="2">
        <v>1.0</v>
      </c>
      <c r="M29" s="2">
        <v>0.0</v>
      </c>
      <c r="N29" s="2">
        <v>1.0</v>
      </c>
    </row>
    <row r="30">
      <c r="A30" s="2" t="s">
        <v>42</v>
      </c>
      <c r="B30" s="2">
        <v>2021.0</v>
      </c>
      <c r="C30" s="11">
        <f>119363/1000</f>
        <v>119.363</v>
      </c>
      <c r="D30" s="4">
        <f>1659313/1000</f>
        <v>1659.313</v>
      </c>
      <c r="E30" s="2">
        <f>3300/1000</f>
        <v>3.3</v>
      </c>
      <c r="F30" s="4">
        <f>1764489/1000</f>
        <v>1764.489</v>
      </c>
      <c r="G30" s="7">
        <v>2.15</v>
      </c>
      <c r="H30" s="2">
        <v>91.0</v>
      </c>
      <c r="I30" s="2">
        <v>1965.0</v>
      </c>
      <c r="J30" s="2">
        <f t="shared" si="1"/>
        <v>56</v>
      </c>
      <c r="K30" s="2">
        <v>1.0</v>
      </c>
      <c r="L30" s="2">
        <v>0.0</v>
      </c>
      <c r="M30" s="2">
        <v>0.0</v>
      </c>
      <c r="N30" s="2">
        <v>0.0</v>
      </c>
    </row>
    <row r="31">
      <c r="A31" s="2" t="s">
        <v>43</v>
      </c>
      <c r="B31" s="2">
        <v>2021.0</v>
      </c>
      <c r="C31" s="4">
        <f>129840/1000</f>
        <v>129.84</v>
      </c>
      <c r="D31" s="4">
        <f>2031652/1000</f>
        <v>2031.652</v>
      </c>
      <c r="E31" s="2">
        <f>1600/1000</f>
        <v>1.6</v>
      </c>
      <c r="F31" s="4">
        <f>146811/1000</f>
        <v>146.811</v>
      </c>
      <c r="G31" s="7">
        <v>3.6333333333333333</v>
      </c>
      <c r="H31" s="2">
        <v>94.0</v>
      </c>
      <c r="I31" s="2">
        <v>1994.0</v>
      </c>
      <c r="J31" s="2">
        <f t="shared" si="1"/>
        <v>27</v>
      </c>
      <c r="K31" s="2">
        <v>1.0</v>
      </c>
      <c r="L31" s="2">
        <v>1.0</v>
      </c>
      <c r="M31" s="2">
        <v>0.0</v>
      </c>
      <c r="N31" s="2">
        <v>1.0</v>
      </c>
    </row>
    <row r="32">
      <c r="A32" s="2" t="s">
        <v>44</v>
      </c>
      <c r="B32" s="2">
        <v>2012.0</v>
      </c>
      <c r="C32" s="4">
        <f>56610/1000</f>
        <v>56.61</v>
      </c>
      <c r="D32" s="4">
        <f>396833/1000</f>
        <v>396.833</v>
      </c>
      <c r="E32" s="2">
        <f>706/1000</f>
        <v>0.706</v>
      </c>
      <c r="F32" s="4">
        <f>113102/1000</f>
        <v>113.102</v>
      </c>
      <c r="G32" s="7">
        <v>3.533333333333333</v>
      </c>
      <c r="H32" s="2">
        <v>120.0</v>
      </c>
      <c r="I32" s="2">
        <v>1994.0</v>
      </c>
      <c r="J32" s="2">
        <f t="shared" si="1"/>
        <v>18</v>
      </c>
      <c r="K32" s="2">
        <v>1.0</v>
      </c>
      <c r="L32" s="1">
        <v>1.0</v>
      </c>
      <c r="M32" s="2">
        <v>0.0</v>
      </c>
      <c r="N32" s="2">
        <v>1.0</v>
      </c>
    </row>
    <row r="33">
      <c r="A33" s="2" t="s">
        <v>45</v>
      </c>
      <c r="B33" s="2">
        <v>2018.0</v>
      </c>
      <c r="C33" s="4">
        <f>3740087/1000</f>
        <v>3740.087</v>
      </c>
      <c r="D33" s="4">
        <f>3775934/1000</f>
        <v>3775.934</v>
      </c>
      <c r="E33" s="2">
        <f>30000/1000</f>
        <v>30</v>
      </c>
      <c r="F33" s="4">
        <f>4113492/1000</f>
        <v>4113.492</v>
      </c>
      <c r="G33" s="7">
        <v>4.033333333333333</v>
      </c>
      <c r="H33" s="2">
        <v>108.0</v>
      </c>
      <c r="I33" s="2">
        <v>1992.0</v>
      </c>
      <c r="J33" s="2">
        <f t="shared" si="1"/>
        <v>26</v>
      </c>
      <c r="K33" s="14">
        <v>0.0</v>
      </c>
      <c r="L33" s="2">
        <v>1.0</v>
      </c>
      <c r="M33" s="2">
        <v>0.0</v>
      </c>
      <c r="N33" s="2">
        <v>1.0</v>
      </c>
    </row>
    <row r="34">
      <c r="A34" s="2" t="s">
        <v>46</v>
      </c>
      <c r="B34" s="2">
        <v>2021.0</v>
      </c>
      <c r="C34" s="4">
        <f>36402/1000</f>
        <v>36.402</v>
      </c>
      <c r="D34" s="4">
        <f>27813389/1000</f>
        <v>27813.389</v>
      </c>
      <c r="E34" s="2">
        <f>992/1000</f>
        <v>0.992</v>
      </c>
      <c r="F34" s="4">
        <f>3787577/1000</f>
        <v>3787.577</v>
      </c>
      <c r="G34" s="7">
        <v>3.2666666666666666</v>
      </c>
      <c r="H34" s="2">
        <v>153.0</v>
      </c>
      <c r="I34" s="2">
        <v>2004.0</v>
      </c>
      <c r="J34" s="2">
        <f t="shared" si="1"/>
        <v>17</v>
      </c>
      <c r="K34" s="2">
        <v>1.0</v>
      </c>
      <c r="L34" s="2">
        <v>1.0</v>
      </c>
      <c r="M34" s="2">
        <v>0.0</v>
      </c>
      <c r="N34" s="2">
        <v>1.0</v>
      </c>
    </row>
    <row r="35">
      <c r="A35" s="2" t="s">
        <v>47</v>
      </c>
      <c r="B35" s="2">
        <v>2016.0</v>
      </c>
      <c r="C35" s="4">
        <f>10859/1000</f>
        <v>10.859</v>
      </c>
      <c r="D35" s="4">
        <f>862600/1000</f>
        <v>862.6</v>
      </c>
      <c r="E35" s="2">
        <f>50/1000</f>
        <v>0.05</v>
      </c>
      <c r="F35" s="4">
        <f>300845/1000</f>
        <v>300.845</v>
      </c>
      <c r="G35" s="7">
        <v>3.283333333333333</v>
      </c>
      <c r="H35" s="2">
        <v>120.0</v>
      </c>
      <c r="I35" s="2">
        <v>1991.0</v>
      </c>
      <c r="J35" s="2">
        <f t="shared" si="1"/>
        <v>25</v>
      </c>
      <c r="K35" s="2">
        <v>1.0</v>
      </c>
      <c r="L35" s="2">
        <v>1.0</v>
      </c>
      <c r="M35" s="2">
        <v>0.0</v>
      </c>
      <c r="N35" s="2">
        <v>1.0</v>
      </c>
    </row>
    <row r="36">
      <c r="A36" s="15" t="s">
        <v>48</v>
      </c>
      <c r="B36" s="15">
        <v>2022.0</v>
      </c>
      <c r="C36" s="16">
        <v>2138.0</v>
      </c>
      <c r="D36" s="16">
        <v>1013.0</v>
      </c>
      <c r="E36" s="15">
        <v>31.0</v>
      </c>
      <c r="F36" s="15">
        <v>0.4691</v>
      </c>
      <c r="G36" s="15">
        <v>3.03</v>
      </c>
      <c r="H36" s="15">
        <v>206.0</v>
      </c>
      <c r="I36" s="15">
        <v>2004.0</v>
      </c>
      <c r="J36" s="2">
        <f t="shared" si="1"/>
        <v>18</v>
      </c>
      <c r="K36" s="15">
        <v>0.0</v>
      </c>
      <c r="L36" s="15">
        <v>1.0</v>
      </c>
      <c r="M36" s="15">
        <v>0.0</v>
      </c>
      <c r="N36" s="15">
        <v>1.0</v>
      </c>
    </row>
    <row r="37">
      <c r="A37" s="15" t="s">
        <v>49</v>
      </c>
      <c r="B37" s="15">
        <v>2020.0</v>
      </c>
      <c r="C37" s="16">
        <v>26070.0</v>
      </c>
      <c r="D37" s="16">
        <v>241.0</v>
      </c>
      <c r="E37" s="15">
        <v>316.0</v>
      </c>
      <c r="F37" s="15">
        <v>19.0</v>
      </c>
      <c r="G37" s="15">
        <v>3.25</v>
      </c>
      <c r="H37" s="15">
        <v>98.0</v>
      </c>
      <c r="I37" s="15">
        <v>2013.0</v>
      </c>
      <c r="J37" s="2">
        <f t="shared" si="1"/>
        <v>7</v>
      </c>
      <c r="K37" s="15">
        <v>0.0</v>
      </c>
      <c r="L37" s="15">
        <v>1.0</v>
      </c>
      <c r="M37" s="15">
        <v>0.0</v>
      </c>
      <c r="N37" s="15">
        <v>1.0</v>
      </c>
    </row>
    <row r="38">
      <c r="A38" s="15" t="s">
        <v>50</v>
      </c>
      <c r="B38" s="15">
        <v>2016.0</v>
      </c>
      <c r="C38" s="16">
        <v>3728.0</v>
      </c>
      <c r="D38" s="16">
        <v>19381.0</v>
      </c>
      <c r="E38" s="15">
        <v>58.0</v>
      </c>
      <c r="F38" s="15">
        <v>1592.0</v>
      </c>
      <c r="G38" s="15">
        <v>2.083</v>
      </c>
      <c r="H38" s="15">
        <v>124.0</v>
      </c>
      <c r="I38" s="15">
        <v>2012.0</v>
      </c>
      <c r="J38" s="2">
        <f t="shared" si="1"/>
        <v>4</v>
      </c>
      <c r="K38" s="15">
        <v>0.0</v>
      </c>
      <c r="L38" s="15">
        <v>1.0</v>
      </c>
      <c r="M38" s="15">
        <v>0.0</v>
      </c>
      <c r="N38" s="15">
        <v>0.0</v>
      </c>
    </row>
    <row r="39">
      <c r="A39" s="15" t="s">
        <v>51</v>
      </c>
      <c r="B39" s="15">
        <v>2018.0</v>
      </c>
      <c r="C39" s="16">
        <v>3760.0</v>
      </c>
      <c r="D39" s="16">
        <v>1355.0</v>
      </c>
      <c r="E39" s="15">
        <v>44.0</v>
      </c>
      <c r="F39" s="15">
        <v>516.0</v>
      </c>
      <c r="G39" s="15">
        <v>3.93</v>
      </c>
      <c r="H39" s="15">
        <v>91.0</v>
      </c>
      <c r="I39" s="15">
        <v>2017.0</v>
      </c>
      <c r="J39" s="2">
        <f t="shared" si="1"/>
        <v>1</v>
      </c>
      <c r="K39" s="15">
        <v>1.0</v>
      </c>
      <c r="L39" s="15">
        <v>1.0</v>
      </c>
      <c r="M39" s="15">
        <v>0.0</v>
      </c>
      <c r="N39" s="15">
        <v>1.0</v>
      </c>
    </row>
    <row r="40">
      <c r="A40" s="15" t="s">
        <v>52</v>
      </c>
      <c r="B40" s="15">
        <v>2017.0</v>
      </c>
      <c r="C40" s="16">
        <v>92.0</v>
      </c>
      <c r="D40" s="16">
        <v>16677.0</v>
      </c>
      <c r="E40" s="15">
        <v>1.1</v>
      </c>
      <c r="F40" s="15">
        <v>890.0</v>
      </c>
      <c r="G40" s="15">
        <v>2.83</v>
      </c>
      <c r="H40" s="15">
        <v>115.0</v>
      </c>
      <c r="I40" s="15">
        <v>2013.0</v>
      </c>
      <c r="J40" s="2">
        <f t="shared" si="1"/>
        <v>4</v>
      </c>
      <c r="K40" s="15">
        <v>0.0</v>
      </c>
      <c r="L40" s="15">
        <v>1.0</v>
      </c>
      <c r="M40" s="15">
        <v>0.0</v>
      </c>
      <c r="N40" s="15">
        <v>0.0</v>
      </c>
    </row>
  </sheetData>
  <hyperlinks>
    <hyperlink r:id="rId1" ref="C2"/>
    <hyperlink r:id="rId2" ref="D2"/>
    <hyperlink r:id="rId3" ref="C3"/>
    <hyperlink r:id="rId4" ref="D3"/>
    <hyperlink r:id="rId5" ref="C4"/>
    <hyperlink r:id="rId6" ref="D4"/>
    <hyperlink r:id="rId7" ref="C5"/>
    <hyperlink r:id="rId8" ref="D5"/>
    <hyperlink r:id="rId9" ref="C6"/>
    <hyperlink r:id="rId10" ref="D6"/>
    <hyperlink r:id="rId11" ref="C7"/>
    <hyperlink r:id="rId12" ref="D7"/>
    <hyperlink r:id="rId13" ref="C8"/>
    <hyperlink r:id="rId14" ref="D8"/>
    <hyperlink r:id="rId15" ref="C9"/>
    <hyperlink r:id="rId16" ref="D9"/>
    <hyperlink r:id="rId17" ref="C10"/>
    <hyperlink r:id="rId18" ref="D10"/>
    <hyperlink r:id="rId19" ref="C11"/>
    <hyperlink r:id="rId20" ref="D11"/>
    <hyperlink r:id="rId21" ref="C12"/>
    <hyperlink r:id="rId22" ref="D12"/>
    <hyperlink r:id="rId23" ref="C13"/>
    <hyperlink r:id="rId24" ref="D13"/>
    <hyperlink r:id="rId25" ref="C14"/>
    <hyperlink r:id="rId26" ref="D14"/>
    <hyperlink r:id="rId27" ref="C15"/>
    <hyperlink r:id="rId28" ref="D15"/>
    <hyperlink r:id="rId29" ref="C16"/>
    <hyperlink r:id="rId30" ref="D16"/>
    <hyperlink r:id="rId31" ref="C17"/>
    <hyperlink r:id="rId32" ref="D17"/>
    <hyperlink r:id="rId33" ref="C18"/>
    <hyperlink r:id="rId34" ref="D18"/>
    <hyperlink r:id="rId35" ref="C19"/>
    <hyperlink r:id="rId36" ref="D19"/>
    <hyperlink r:id="rId37" ref="C20"/>
    <hyperlink r:id="rId38" ref="D20"/>
    <hyperlink r:id="rId39" ref="C21"/>
    <hyperlink r:id="rId40" ref="D21"/>
    <hyperlink r:id="rId41" ref="K33"/>
    <hyperlink r:id="rId42" ref="C36"/>
    <hyperlink r:id="rId43" ref="D36"/>
    <hyperlink r:id="rId44" ref="C37"/>
    <hyperlink r:id="rId45" ref="D37"/>
    <hyperlink r:id="rId46" ref="C38"/>
    <hyperlink r:id="rId47" ref="D38"/>
    <hyperlink r:id="rId48" ref="C39"/>
    <hyperlink r:id="rId49" ref="D39"/>
    <hyperlink r:id="rId50" ref="C40"/>
    <hyperlink r:id="rId51" ref="D40"/>
  </hyperlinks>
  <drawing r:id="rId52"/>
</worksheet>
</file>