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PycharmProjects\DSAD-seminarii proiecte\------DSAD pregătire examen\comunicari_econometrie\dataIN\"/>
    </mc:Choice>
  </mc:AlternateContent>
  <xr:revisionPtr revIDLastSave="0" documentId="13_ncr:1_{DE0D7884-8ACE-449C-9DC9-6AE6E15ACA82}" xr6:coauthVersionLast="47" xr6:coauthVersionMax="47" xr10:uidLastSave="{00000000-0000-0000-0000-000000000000}"/>
  <bookViews>
    <workbookView xWindow="-108" yWindow="-108" windowWidth="23256" windowHeight="12456" xr2:uid="{F917D88E-4E66-46EB-8A2B-7E355912D5DD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I40" i="1"/>
  <c r="H40" i="1"/>
  <c r="G40" i="1"/>
  <c r="F40" i="1"/>
  <c r="M39" i="1"/>
  <c r="I39" i="1"/>
  <c r="H39" i="1"/>
  <c r="G39" i="1"/>
  <c r="F39" i="1"/>
  <c r="M38" i="1"/>
  <c r="I38" i="1"/>
  <c r="H38" i="1"/>
  <c r="G38" i="1"/>
  <c r="F38" i="1"/>
  <c r="M37" i="1"/>
  <c r="I37" i="1"/>
  <c r="H37" i="1"/>
  <c r="G37" i="1"/>
  <c r="F37" i="1"/>
  <c r="M34" i="1"/>
  <c r="I34" i="1"/>
  <c r="H34" i="1"/>
  <c r="G34" i="1"/>
  <c r="F34" i="1"/>
  <c r="M32" i="1"/>
  <c r="I32" i="1"/>
  <c r="H32" i="1"/>
  <c r="G32" i="1"/>
  <c r="F32" i="1"/>
  <c r="M31" i="1"/>
  <c r="I31" i="1"/>
  <c r="H31" i="1"/>
  <c r="G31" i="1"/>
  <c r="F31" i="1"/>
  <c r="M30" i="1"/>
  <c r="I30" i="1"/>
  <c r="H30" i="1"/>
  <c r="G30" i="1"/>
  <c r="F30" i="1"/>
  <c r="M29" i="1"/>
  <c r="I29" i="1"/>
  <c r="H29" i="1"/>
  <c r="G29" i="1"/>
  <c r="F29" i="1"/>
  <c r="M28" i="1"/>
  <c r="I28" i="1"/>
  <c r="H28" i="1"/>
  <c r="G28" i="1"/>
  <c r="F28" i="1"/>
  <c r="M27" i="1"/>
  <c r="I27" i="1"/>
  <c r="H27" i="1"/>
  <c r="G27" i="1"/>
  <c r="F27" i="1"/>
  <c r="M25" i="1"/>
  <c r="I25" i="1"/>
  <c r="H25" i="1"/>
  <c r="G25" i="1"/>
  <c r="F25" i="1"/>
  <c r="M24" i="1"/>
  <c r="H24" i="1"/>
  <c r="G24" i="1"/>
  <c r="F24" i="1"/>
  <c r="M23" i="1"/>
  <c r="I23" i="1"/>
  <c r="H23" i="1"/>
  <c r="G23" i="1"/>
  <c r="F23" i="1"/>
  <c r="M22" i="1"/>
  <c r="I22" i="1"/>
  <c r="H22" i="1"/>
  <c r="M21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<sst xmlns="http://schemas.openxmlformats.org/spreadsheetml/2006/main" count="134" uniqueCount="134">
  <si>
    <t>Nr_crt</t>
  </si>
  <si>
    <t>Artist</t>
  </si>
  <si>
    <t>Year_yt</t>
  </si>
  <si>
    <t>Link_yt</t>
  </si>
  <si>
    <t>Link_spotify</t>
  </si>
  <si>
    <t>Views_yt</t>
  </si>
  <si>
    <t>Spotify_plays</t>
  </si>
  <si>
    <t>Likes_yt</t>
  </si>
  <si>
    <t>Popularity_spotify</t>
  </si>
  <si>
    <t>Duration</t>
  </si>
  <si>
    <t>Tempo</t>
  </si>
  <si>
    <t>Debut</t>
  </si>
  <si>
    <t>Career_cover_years</t>
  </si>
  <si>
    <t>Band</t>
  </si>
  <si>
    <t>Alive_then</t>
  </si>
  <si>
    <t>Live</t>
  </si>
  <si>
    <t>Longer</t>
  </si>
  <si>
    <t>Seal</t>
  </si>
  <si>
    <t>https://www.youtube.com/watch?v=OINw340XQbg</t>
  </si>
  <si>
    <t>https://open.spotify.com/track/5pztwVl6brVgqYjYQ93us6?si=c585745203844fcf</t>
  </si>
  <si>
    <t>Tracy Chapman</t>
  </si>
  <si>
    <t>https://www.youtube.com/watch?v=8XL6C3vY0jM</t>
  </si>
  <si>
    <t>https://open.spotify.com/track/2gs8HVC6KXOQe76XggzZH5</t>
  </si>
  <si>
    <t>John Lennon</t>
  </si>
  <si>
    <t>https://www.youtube.com/watch?v=YqB8Dm65X18</t>
  </si>
  <si>
    <t>https://open.spotify.com/track/1dK9izwwmXv0NJf8jkny3v</t>
  </si>
  <si>
    <t>Prince Royce</t>
  </si>
  <si>
    <t>https://www.youtube.com/watch?v=foyH-TEs9D0</t>
  </si>
  <si>
    <t>https://open.spotify.com/track/0DQd0tWurMHUAv0cMnDELH</t>
  </si>
  <si>
    <t>Otis Redding</t>
  </si>
  <si>
    <t>https://www.youtube.com/watch?v=IatStctYBPw</t>
  </si>
  <si>
    <t>https://open.spotify.com/track/1aj4GXfmEYXfdVZohCpNKu</t>
  </si>
  <si>
    <t>The Kingsmen</t>
  </si>
  <si>
    <t>https://www.youtube.com/watch?v=_UgQB4xcFXU</t>
  </si>
  <si>
    <t>https://open.spotify.com/track/1iI1eI6gkBqYgJjgxudjqQ</t>
  </si>
  <si>
    <t>Gene Clark</t>
  </si>
  <si>
    <t>https://www.youtube.com/watch?v=kS6ZkL2udpU</t>
  </si>
  <si>
    <t>https://open.spotify.com/track/58avjFvb2C6rnFsRDtpiil</t>
  </si>
  <si>
    <t>Gene Chandler</t>
  </si>
  <si>
    <t>https://www.youtube.com/watch?v=CUdD7irDsmU</t>
  </si>
  <si>
    <t>https://open.spotify.com/track/7Auclx7u3hoVvIWWdJdpTy</t>
  </si>
  <si>
    <t>Mickey Gilley</t>
  </si>
  <si>
    <t>https://www.youtube.com/watch?v=kzLiSPllnYc</t>
  </si>
  <si>
    <t>https://open.spotify.com/track/3Fa7jdzVHdykpioJP1Qw7Z</t>
  </si>
  <si>
    <t>Meat Loaf</t>
  </si>
  <si>
    <t>https://www.youtube.com/watch?v=_2PODnVrCko</t>
  </si>
  <si>
    <t>https://open.spotify.com/track/6H0RFRbrDzfE1F6h67QvWS</t>
  </si>
  <si>
    <t>Maurice White</t>
  </si>
  <si>
    <t>https://www.youtube.com/watch?v=PI97Kt358YM</t>
  </si>
  <si>
    <t>https://open.spotify.com/track/78ed1StERMVBNocbSEQpCF</t>
  </si>
  <si>
    <t>Ronnie Milsap</t>
  </si>
  <si>
    <t>https://www.youtube.com/watch?v=Quz1SqAlQUw</t>
  </si>
  <si>
    <t>https://open.spotify.com/track/01WmDtHHfrNOrljuqbezRo</t>
  </si>
  <si>
    <t>Florence and the machine</t>
  </si>
  <si>
    <t>https://www.youtube.com/watch?v=vv2DSmy3Tro</t>
  </si>
  <si>
    <t>https://open.spotify.com/track/5XSU59wtE5CRCAEyHmmGy4</t>
  </si>
  <si>
    <t>Weezer</t>
  </si>
  <si>
    <t>https://www.youtube.com/watch?v=9JpQ_YTJmkE</t>
  </si>
  <si>
    <t>https://open.spotify.com/track/1TGcnUxYcBZAcXBKtwwTZP</t>
  </si>
  <si>
    <t>Adriano Celentano</t>
  </si>
  <si>
    <t>https://www.youtube.com/watch?v=VlooND9Jb2c</t>
  </si>
  <si>
    <t>https://open.spotify.com/track/6KTwR3UpoEcWxa43BvqMNk</t>
  </si>
  <si>
    <t>Skylar Grey</t>
  </si>
  <si>
    <t>https://www.youtube.com/watch?v=T2bcUxUOUQg</t>
  </si>
  <si>
    <t>https://open.spotify.com/track/59ew3BDqan1LlwZOuKA4TJ</t>
  </si>
  <si>
    <t>Emily Linge</t>
  </si>
  <si>
    <t>https://www.youtube.com/watch?v=1hZfDieFYuI</t>
  </si>
  <si>
    <t>https://open.spotify.com/track/4cqVVghWICKvE25SHE3k9I</t>
  </si>
  <si>
    <t>Dave Fenley</t>
  </si>
  <si>
    <t>https://www.youtube.com/watch?v=RPpL5wDADMQ</t>
  </si>
  <si>
    <t>https://open.spotify.com/track/2uqLJLLFdc9zR0jZCfa4NO</t>
  </si>
  <si>
    <t>Susan Boyle</t>
  </si>
  <si>
    <t>https://www.youtube.com/watch?v=f8IVup4G1GU</t>
  </si>
  <si>
    <t>https://open.spotify.com/track/0p0GDxm2WHsnYTasGXXXGG</t>
  </si>
  <si>
    <t>Sarah Menescal</t>
  </si>
  <si>
    <t>https://www.youtube.com/watch?v=1uMhv3YvVJc</t>
  </si>
  <si>
    <t>https://open.spotify.com/track/5JagoCyaJWBriQfGdhTAVs</t>
  </si>
  <si>
    <t>4 the Cause</t>
  </si>
  <si>
    <t>https://www.youtube.com/watch?v=inV4yR8oRMk</t>
  </si>
  <si>
    <t>https://open.spotify.com/track/7oqvT7zwySTA2BjDVyXZFD?si=da525b705cc34a4c</t>
  </si>
  <si>
    <t>Aaron Neville</t>
  </si>
  <si>
    <t>https://www.youtube.com/watch?v=JOj1xZpXpYI</t>
  </si>
  <si>
    <t>https://open.spotify.com/track/4cRA5G6kAjDDIiQ9okdVFp</t>
  </si>
  <si>
    <t>Amy Grant</t>
  </si>
  <si>
    <t>https://www.youtube.com/watch?v=yKHkeJ-tfcc</t>
  </si>
  <si>
    <t>https://open.spotify.com/track/1Nc6XVEvhkUFtwYT41JYMq</t>
  </si>
  <si>
    <t>Baek Ji Young</t>
  </si>
  <si>
    <t>https://www.youtube.com/watch?v=KuK_vBSs65I</t>
  </si>
  <si>
    <t>https://open.spotify.com/track/3fUxkMOoitclrlnS4VCgZO</t>
  </si>
  <si>
    <t>Alexandra Ilieva</t>
  </si>
  <si>
    <t>https://www.youtube.com/watch?v=qafTgd4e2TI</t>
  </si>
  <si>
    <t>https://open.spotify.com/track/5a6QtCaPSZG8HHkcERurQp</t>
  </si>
  <si>
    <t>Demis Roussos</t>
  </si>
  <si>
    <t>https://www.youtube.com/watch?v=UY5FLqDUQRE</t>
  </si>
  <si>
    <t>https://open.spotify.com/track/28dDg22zOKNaz9NfdAFikv</t>
  </si>
  <si>
    <t>Earl Grant</t>
  </si>
  <si>
    <t>https://www.youtube.com/watch?v=fI7ScHYlA4U</t>
  </si>
  <si>
    <t>https://open.spotify.com/track/0gh7bhHraoM2Nt93lEX1hh</t>
  </si>
  <si>
    <t>Elvis Presley</t>
  </si>
  <si>
    <t>https://www.youtube.com/watch?v=MUaPVkKhddw</t>
  </si>
  <si>
    <t>https://open.spotify.com/track/7ygH5jtTMS9QtZegrFQ8H2</t>
  </si>
  <si>
    <t>Florida Boys</t>
  </si>
  <si>
    <t>https://www.youtube.com/watch?v=FVzkW_2T6wY</t>
  </si>
  <si>
    <t>https://open.spotify.com/artist/7cyFH4DijuxJIdbs5QkgMC</t>
  </si>
  <si>
    <t>Chico and The Gypsies</t>
  </si>
  <si>
    <t>https://www.youtube.com/watch?v=Es7cfzrieX4</t>
  </si>
  <si>
    <t>https://open.spotify.com/artist/7EbSS8L1ZtVfwiMz40F1MI</t>
  </si>
  <si>
    <t>The Daughters of Eve</t>
  </si>
  <si>
    <t>https://www.youtube.com/watch?v=b4TDJ4ZQUZM</t>
  </si>
  <si>
    <t>https://open.spotify.com/track/0E6OHvofOKSS1uCcRqvTNs</t>
  </si>
  <si>
    <t>Joseph Vincent</t>
  </si>
  <si>
    <t>https://www.youtube.com/watch?v=DKnQliXfQlQ</t>
  </si>
  <si>
    <t>https://open.spotify.com/track/0Wvt9HRhJRYftAQEVi2Y1w</t>
  </si>
  <si>
    <t>The Kingdom Choir</t>
  </si>
  <si>
    <t>https://www.youtube.com/watch?v=InDlSP7yv94</t>
  </si>
  <si>
    <t>https://open.spotify.com/artist/3OZZeMIZnTvQKjfQEEqx6C</t>
  </si>
  <si>
    <t>Scary Pockets</t>
  </si>
  <si>
    <t>https://www.youtube.com/watch?v=qaI4qa_Qr2c</t>
  </si>
  <si>
    <t>https://open.spotify.com/track/03qlNqEjdq7RpYyHFVlujn</t>
  </si>
  <si>
    <t>Matt Johnson</t>
  </si>
  <si>
    <t>https://www.youtube.com/watch?v=dzr-mGI1MXc</t>
  </si>
  <si>
    <t>https://open.spotify.com/track/52PqAb53iL5xXznCuowyzs</t>
  </si>
  <si>
    <t>Andrew Sixty</t>
  </si>
  <si>
    <t>https://www.youtube.com/watch?v=4JJXk1RKOrU</t>
  </si>
  <si>
    <t>https://open.spotify.com/track/2rPFlD2XnNNgSQw58uAs4Q</t>
  </si>
  <si>
    <t>Maria Jose</t>
  </si>
  <si>
    <t>https://www.youtube.com/watch?v=_d8Yv_o5LOA</t>
  </si>
  <si>
    <t>https://open.spotify.com/track/5Q6RfuGSAtyeJlzfaLOIIn</t>
  </si>
  <si>
    <t>Boyce Avenue</t>
  </si>
  <si>
    <t>https://www.youtube.com/watch?v=-8iyR4ktJ78</t>
  </si>
  <si>
    <t>https://open.spotify.com/track/068qo0w1Ki0cjnFYOUhAm2</t>
  </si>
  <si>
    <t>BlackJack</t>
  </si>
  <si>
    <t>https://www.youtube.com/watch?v=0MyPpG4JTRo</t>
  </si>
  <si>
    <t>https://open.spotify.com/track/6Ws4ACQHbvQYl7TeSCHiLP?si=b797608ec6d74c6e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</si>
</sst>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3"/>
      <color theme="1"/>
      <name val="Calibri"/>
    </font>
    <font>
      <sz val="13"/>
      <color rgb="FF1A1A1A"/>
      <name val="Calibri"/>
    </font>
    <font>
      <u/>
      <sz val="13"/>
      <color theme="10"/>
      <name val="Calibri"/>
    </font>
    <font>
      <u/>
      <sz val="13"/>
      <color theme="1"/>
      <name val="Calibri"/>
    </font>
    <font>
      <u/>
      <sz val="13"/>
      <color rgb="FF0000FF"/>
      <name val="Calibri"/>
    </font>
    <font>
      <u/>
      <sz val="13"/>
      <color rgb="FF000000"/>
      <name val="Calibri"/>
    </font>
    <font>
      <sz val="13"/>
      <color rgb="FF000000"/>
      <name val="Calibri"/>
    </font>
    <font>
      <u/>
      <sz val="13"/>
      <color rgb="FF1A1A1A"/>
      <name val="Calibri"/>
    </font>
    <font>
      <sz val="14"/>
      <color rgb="FF1A1A1A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B6DF89"/>
        <bgColor rgb="FFB6DF89"/>
      </patternFill>
    </fill>
    <fill>
      <patternFill patternType="solid">
        <fgColor rgb="FF97E4FF"/>
        <bgColor rgb="FF97E4FF"/>
      </patternFill>
    </fill>
    <fill>
      <patternFill patternType="solid">
        <fgColor rgb="FFCDACE6"/>
        <bgColor rgb="FFCDACE6"/>
      </patternFill>
    </fill>
    <fill>
      <patternFill patternType="solid">
        <fgColor rgb="FFFDE7F9"/>
        <bgColor rgb="FFFDE7F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B3"/>
        <bgColor rgb="FFFFFFB3"/>
      </patternFill>
    </fill>
    <fill>
      <patternFill patternType="solid">
        <fgColor rgb="FFF9CB9C"/>
        <bgColor rgb="FFF9CB9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1" fontId="7" fillId="7" borderId="0" xfId="0" applyNumberFormat="1" applyFont="1" applyFill="1" applyAlignment="1">
      <alignment horizontal="right" vertical="center"/>
    </xf>
    <xf numFmtId="0" fontId="7" fillId="7" borderId="10" xfId="0" applyFont="1" applyFill="1" applyBorder="1" applyAlignment="1">
      <alignment horizontal="left" vertical="center"/>
    </xf>
    <xf numFmtId="1" fontId="7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" fontId="1" fillId="0" borderId="6" xfId="0" applyNumberFormat="1" applyFont="1" applyBorder="1" applyAlignment="1">
      <alignment horizontal="right" vertical="center"/>
    </xf>
    <xf numFmtId="0" fontId="7" fillId="7" borderId="0" xfId="0" applyFont="1" applyFill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left" vertical="center"/>
    </xf>
    <xf numFmtId="2" fontId="2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6" xfId="0" applyFont="1" applyBorder="1" applyAlignment="1">
      <alignment horizontal="right" vertical="center"/>
    </xf>
    <xf numFmtId="2" fontId="9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7" fillId="7" borderId="1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1" fillId="10" borderId="0" xfId="0" applyFont="1" applyFill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0E8B"/>
      <color rgb="FFF797E0"/>
      <color rgb="FFFFFF8B"/>
      <color rgb="FFD1D1FF"/>
      <color rgb="FFABABFF"/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pen.spotify.com/track/5XSU59wtE5CRCAEyHmmGy4" TargetMode="External"/><Relationship Id="rId21" Type="http://schemas.openxmlformats.org/officeDocument/2006/relationships/hyperlink" Target="https://www.youtube.com/watch?v=PI97Kt358YM" TargetMode="External"/><Relationship Id="rId42" Type="http://schemas.openxmlformats.org/officeDocument/2006/relationships/hyperlink" Target="https://open.spotify.com/track/4cRA5G6kAjDDIiQ9okdVFp" TargetMode="External"/><Relationship Id="rId47" Type="http://schemas.openxmlformats.org/officeDocument/2006/relationships/hyperlink" Target="https://www.youtube.com/watch?v=UY5FLqDUQRE" TargetMode="External"/><Relationship Id="rId63" Type="http://schemas.openxmlformats.org/officeDocument/2006/relationships/hyperlink" Target="https://www.youtube.com/watch?v=qaI4qa_Qr2c" TargetMode="External"/><Relationship Id="rId68" Type="http://schemas.openxmlformats.org/officeDocument/2006/relationships/hyperlink" Target="https://open.spotify.com/track/2rPFlD2XnNNgSQw58uAs4Q" TargetMode="External"/><Relationship Id="rId2" Type="http://schemas.openxmlformats.org/officeDocument/2006/relationships/hyperlink" Target="https://open.spotify.com/track/5pztwVl6brVgqYjYQ93us6?si=c585745203844fcf" TargetMode="External"/><Relationship Id="rId16" Type="http://schemas.openxmlformats.org/officeDocument/2006/relationships/hyperlink" Target="https://open.spotify.com/track/7Auclx7u3hoVvIWWdJdpTy" TargetMode="External"/><Relationship Id="rId29" Type="http://schemas.openxmlformats.org/officeDocument/2006/relationships/hyperlink" Target="https://www.youtube.com/watch?v=VlooND9Jb2c" TargetMode="External"/><Relationship Id="rId11" Type="http://schemas.openxmlformats.org/officeDocument/2006/relationships/hyperlink" Target="https://www.youtube.com/watch?v=_UgQB4xcFXU" TargetMode="External"/><Relationship Id="rId24" Type="http://schemas.openxmlformats.org/officeDocument/2006/relationships/hyperlink" Target="https://open.spotify.com/track/01WmDtHHfrNOrljuqbezRo" TargetMode="External"/><Relationship Id="rId32" Type="http://schemas.openxmlformats.org/officeDocument/2006/relationships/hyperlink" Target="https://open.spotify.com/track/59ew3BDqan1LlwZOuKA4TJ" TargetMode="External"/><Relationship Id="rId37" Type="http://schemas.openxmlformats.org/officeDocument/2006/relationships/hyperlink" Target="https://www.youtube.com/watch?v=1uMhv3YvVJc" TargetMode="External"/><Relationship Id="rId40" Type="http://schemas.openxmlformats.org/officeDocument/2006/relationships/hyperlink" Target="https://open.spotify.com/track/7oqvT7zwySTA2BjDVyXZFD?si=da525b705cc34a4c" TargetMode="External"/><Relationship Id="rId45" Type="http://schemas.openxmlformats.org/officeDocument/2006/relationships/hyperlink" Target="https://www.youtube.com/watch?v=KuK_vBSs65I" TargetMode="External"/><Relationship Id="rId53" Type="http://schemas.openxmlformats.org/officeDocument/2006/relationships/hyperlink" Target="https://www.youtube.com/watch?v=FVzkW_2T6wY" TargetMode="External"/><Relationship Id="rId58" Type="http://schemas.openxmlformats.org/officeDocument/2006/relationships/hyperlink" Target="https://open.spotify.com/track/0E6OHvofOKSS1uCcRqvTNs" TargetMode="External"/><Relationship Id="rId66" Type="http://schemas.openxmlformats.org/officeDocument/2006/relationships/hyperlink" Target="https://open.spotify.com/track/52PqAb53iL5xXznCuowyzs" TargetMode="External"/><Relationship Id="rId74" Type="http://schemas.openxmlformats.org/officeDocument/2006/relationships/hyperlink" Target="https://open.spotify.com/track/6Ws4ACQHbvQYl7TeSCHiLP?si=b797608ec6d74c6e" TargetMode="External"/><Relationship Id="rId5" Type="http://schemas.openxmlformats.org/officeDocument/2006/relationships/hyperlink" Target="https://www.youtube.com/watch?v=YqB8Dm65X18" TargetMode="External"/><Relationship Id="rId61" Type="http://schemas.openxmlformats.org/officeDocument/2006/relationships/hyperlink" Target="https://www.youtube.com/watch?v=InDlSP7yv94" TargetMode="External"/><Relationship Id="rId19" Type="http://schemas.openxmlformats.org/officeDocument/2006/relationships/hyperlink" Target="https://www.youtube.com/watch?v=_2PODnVrCko" TargetMode="External"/><Relationship Id="rId14" Type="http://schemas.openxmlformats.org/officeDocument/2006/relationships/hyperlink" Target="https://open.spotify.com/track/58avjFvb2C6rnFsRDtpiil" TargetMode="External"/><Relationship Id="rId22" Type="http://schemas.openxmlformats.org/officeDocument/2006/relationships/hyperlink" Target="https://open.spotify.com/track/78ed1StERMVBNocbSEQpCF" TargetMode="External"/><Relationship Id="rId27" Type="http://schemas.openxmlformats.org/officeDocument/2006/relationships/hyperlink" Target="https://www.youtube.com/watch?v=9JpQ_YTJmkE" TargetMode="External"/><Relationship Id="rId30" Type="http://schemas.openxmlformats.org/officeDocument/2006/relationships/hyperlink" Target="https://open.spotify.com/track/6KTwR3UpoEcWxa43BvqMNk" TargetMode="External"/><Relationship Id="rId35" Type="http://schemas.openxmlformats.org/officeDocument/2006/relationships/hyperlink" Target="https://www.youtube.com/watch?v=f8IVup4G1GU" TargetMode="External"/><Relationship Id="rId43" Type="http://schemas.openxmlformats.org/officeDocument/2006/relationships/hyperlink" Target="https://www.youtube.com/watch?v=yKHkeJ-tfcc" TargetMode="External"/><Relationship Id="rId48" Type="http://schemas.openxmlformats.org/officeDocument/2006/relationships/hyperlink" Target="https://open.spotify.com/track/28dDg22zOKNaz9NfdAFikv" TargetMode="External"/><Relationship Id="rId56" Type="http://schemas.openxmlformats.org/officeDocument/2006/relationships/hyperlink" Target="https://open.spotify.com/artist/7EbSS8L1ZtVfwiMz40F1MI" TargetMode="External"/><Relationship Id="rId64" Type="http://schemas.openxmlformats.org/officeDocument/2006/relationships/hyperlink" Target="https://open.spotify.com/track/03qlNqEjdq7RpYyHFVlujn" TargetMode="External"/><Relationship Id="rId69" Type="http://schemas.openxmlformats.org/officeDocument/2006/relationships/hyperlink" Target="https://www.youtube.com/watch?v=_d8Yv_o5LOA" TargetMode="External"/><Relationship Id="rId8" Type="http://schemas.openxmlformats.org/officeDocument/2006/relationships/hyperlink" Target="https://open.spotify.com/track/0DQd0tWurMHUAv0cMnDELH" TargetMode="External"/><Relationship Id="rId51" Type="http://schemas.openxmlformats.org/officeDocument/2006/relationships/hyperlink" Target="https://www.youtube.com/watch?v=MUaPVkKhddw" TargetMode="External"/><Relationship Id="rId72" Type="http://schemas.openxmlformats.org/officeDocument/2006/relationships/hyperlink" Target="https://open.spotify.com/track/068qo0w1Ki0cjnFYOUhAm2" TargetMode="External"/><Relationship Id="rId3" Type="http://schemas.openxmlformats.org/officeDocument/2006/relationships/hyperlink" Target="https://www.youtube.com/watch?v=8XL6C3vY0jM" TargetMode="External"/><Relationship Id="rId12" Type="http://schemas.openxmlformats.org/officeDocument/2006/relationships/hyperlink" Target="https://open.spotify.com/track/1iI1eI6gkBqYgJjgxudjqQ" TargetMode="External"/><Relationship Id="rId17" Type="http://schemas.openxmlformats.org/officeDocument/2006/relationships/hyperlink" Target="https://www.youtube.com/watch?v=kzLiSPllnYc" TargetMode="External"/><Relationship Id="rId25" Type="http://schemas.openxmlformats.org/officeDocument/2006/relationships/hyperlink" Target="https://www.youtube.com/watch?v=vv2DSmy3Tro" TargetMode="External"/><Relationship Id="rId33" Type="http://schemas.openxmlformats.org/officeDocument/2006/relationships/hyperlink" Target="https://www.youtube.com/watch?v=1hZfDieFYuI" TargetMode="External"/><Relationship Id="rId38" Type="http://schemas.openxmlformats.org/officeDocument/2006/relationships/hyperlink" Target="https://open.spotify.com/track/5JagoCyaJWBriQfGdhTAVs" TargetMode="External"/><Relationship Id="rId46" Type="http://schemas.openxmlformats.org/officeDocument/2006/relationships/hyperlink" Target="https://open.spotify.com/track/3fUxkMOoitclrlnS4VCgZO" TargetMode="External"/><Relationship Id="rId59" Type="http://schemas.openxmlformats.org/officeDocument/2006/relationships/hyperlink" Target="https://www.youtube.com/watch?v=A_QcV6wZo_0" TargetMode="External"/><Relationship Id="rId67" Type="http://schemas.openxmlformats.org/officeDocument/2006/relationships/hyperlink" Target="https://www.youtube.com/watch?v=4JJXk1RKOrU" TargetMode="External"/><Relationship Id="rId20" Type="http://schemas.openxmlformats.org/officeDocument/2006/relationships/hyperlink" Target="https://open.spotify.com/track/6H0RFRbrDzfE1F6h67QvWS" TargetMode="External"/><Relationship Id="rId41" Type="http://schemas.openxmlformats.org/officeDocument/2006/relationships/hyperlink" Target="https://www.youtube.com/watch?v=JOj1xZpXpYI" TargetMode="External"/><Relationship Id="rId54" Type="http://schemas.openxmlformats.org/officeDocument/2006/relationships/hyperlink" Target="https://open.spotify.com/artist/7cyFH4DijuxJIdbs5QkgMC" TargetMode="External"/><Relationship Id="rId62" Type="http://schemas.openxmlformats.org/officeDocument/2006/relationships/hyperlink" Target="https://open.spotify.com/artist/3OZZeMIZnTvQKjfQEEqx6C" TargetMode="External"/><Relationship Id="rId70" Type="http://schemas.openxmlformats.org/officeDocument/2006/relationships/hyperlink" Target="https://open.spotify.com/track/5Q6RfuGSAtyeJlzfaLOIIn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OINw340XQbg" TargetMode="External"/><Relationship Id="rId6" Type="http://schemas.openxmlformats.org/officeDocument/2006/relationships/hyperlink" Target="https://open.spotify.com/track/1dK9izwwmXv0NJf8jkny3v" TargetMode="External"/><Relationship Id="rId15" Type="http://schemas.openxmlformats.org/officeDocument/2006/relationships/hyperlink" Target="https://www.youtube.com/watch?v=CUdD7irDsmU" TargetMode="External"/><Relationship Id="rId23" Type="http://schemas.openxmlformats.org/officeDocument/2006/relationships/hyperlink" Target="https://www.youtube.com/watch?v=Quz1SqAlQUw" TargetMode="External"/><Relationship Id="rId28" Type="http://schemas.openxmlformats.org/officeDocument/2006/relationships/hyperlink" Target="https://open.spotify.com/track/1TGcnUxYcBZAcXBKtwwTZP" TargetMode="External"/><Relationship Id="rId36" Type="http://schemas.openxmlformats.org/officeDocument/2006/relationships/hyperlink" Target="https://open.spotify.com/track/0p0GDxm2WHsnYTasGXXXGG" TargetMode="External"/><Relationship Id="rId49" Type="http://schemas.openxmlformats.org/officeDocument/2006/relationships/hyperlink" Target="https://www.youtube.com/watch?v=fI7ScHYlA4U" TargetMode="External"/><Relationship Id="rId57" Type="http://schemas.openxmlformats.org/officeDocument/2006/relationships/hyperlink" Target="https://www.youtube.com/watch?v=b4TDJ4ZQUZM" TargetMode="External"/><Relationship Id="rId10" Type="http://schemas.openxmlformats.org/officeDocument/2006/relationships/hyperlink" Target="https://open.spotify.com/track/1aj4GXfmEYXfdVZohCpNKu" TargetMode="External"/><Relationship Id="rId31" Type="http://schemas.openxmlformats.org/officeDocument/2006/relationships/hyperlink" Target="https://www.youtube.com/watch?v=T2bcUxUOUQg" TargetMode="External"/><Relationship Id="rId44" Type="http://schemas.openxmlformats.org/officeDocument/2006/relationships/hyperlink" Target="https://open.spotify.com/track/1Nc6XVEvhkUFtwYT41JYMq" TargetMode="External"/><Relationship Id="rId52" Type="http://schemas.openxmlformats.org/officeDocument/2006/relationships/hyperlink" Target="https://open.spotify.com/track/7ygH5jtTMS9QtZegrFQ8H2" TargetMode="External"/><Relationship Id="rId60" Type="http://schemas.openxmlformats.org/officeDocument/2006/relationships/hyperlink" Target="https://open.spotify.com/track/7HiL5RWBUnw5FPpCP1U3IP" TargetMode="External"/><Relationship Id="rId65" Type="http://schemas.openxmlformats.org/officeDocument/2006/relationships/hyperlink" Target="https://www.youtube.com/watch?v=dzr-mGI1MXc" TargetMode="External"/><Relationship Id="rId73" Type="http://schemas.openxmlformats.org/officeDocument/2006/relationships/hyperlink" Target="https://www.youtube.com/watch?v=0MyPpG4JTRo" TargetMode="External"/><Relationship Id="rId4" Type="http://schemas.openxmlformats.org/officeDocument/2006/relationships/hyperlink" Target="https://open.spotify.com/track/2gs8HVC6KXOQe76XggzZH5" TargetMode="External"/><Relationship Id="rId9" Type="http://schemas.openxmlformats.org/officeDocument/2006/relationships/hyperlink" Target="https://www.youtube.com/watch?v=IatStctYBPw" TargetMode="External"/><Relationship Id="rId13" Type="http://schemas.openxmlformats.org/officeDocument/2006/relationships/hyperlink" Target="https://www.youtube.com/watch?v=kS6ZkL2udpU" TargetMode="External"/><Relationship Id="rId18" Type="http://schemas.openxmlformats.org/officeDocument/2006/relationships/hyperlink" Target="https://open.spotify.com/track/3Fa7jdzVHdykpioJP1Qw7Z" TargetMode="External"/><Relationship Id="rId39" Type="http://schemas.openxmlformats.org/officeDocument/2006/relationships/hyperlink" Target="https://www.youtube.com/watch?v=inV4yR8oRMk" TargetMode="External"/><Relationship Id="rId34" Type="http://schemas.openxmlformats.org/officeDocument/2006/relationships/hyperlink" Target="https://open.spotify.com/track/4cqVVghWICKvE25SHE3k9I" TargetMode="External"/><Relationship Id="rId50" Type="http://schemas.openxmlformats.org/officeDocument/2006/relationships/hyperlink" Target="https://open.spotify.com/track/0gh7bhHraoM2Nt93lEX1hh" TargetMode="External"/><Relationship Id="rId55" Type="http://schemas.openxmlformats.org/officeDocument/2006/relationships/hyperlink" Target="https://www.youtube.com/watch?v=Es7cfzrieX4" TargetMode="External"/><Relationship Id="rId7" Type="http://schemas.openxmlformats.org/officeDocument/2006/relationships/hyperlink" Target="https://www.youtube.com/watch?v=foyH-TEs9D0" TargetMode="External"/><Relationship Id="rId71" Type="http://schemas.openxmlformats.org/officeDocument/2006/relationships/hyperlink" Target="https://www.youtube.com/watch?v=-8iyR4ktJ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9A8-7320-4F93-82DC-F65EB403A601}">
  <dimension ref="A1:Q40"/>
  <sheetViews>
    <sheetView tabSelected="1" topLeftCell="A2" workbookViewId="0">
      <selection activeCell="F17" sqref="F17"/>
    </sheetView>
  </sheetViews>
  <sheetFormatPr defaultRowHeight="14.4" x14ac:dyDescent="0.3"/>
  <cols>
    <col min="2" max="2" width="16.21875" customWidth="1"/>
  </cols>
  <sheetData>
    <row r="1" spans="1:17" ht="52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1" t="s">
        <v>16</v>
      </c>
    </row>
    <row r="2" spans="1:17" ht="17.399999999999999" x14ac:dyDescent="0.3">
      <c r="A2" s="12">
        <v>1</v>
      </c>
      <c r="B2" s="13" t="s">
        <v>17</v>
      </c>
      <c r="C2" s="14">
        <v>2017</v>
      </c>
      <c r="D2" s="15" t="s">
        <v>18</v>
      </c>
      <c r="E2" s="16" t="s">
        <v>19</v>
      </c>
      <c r="F2" s="17">
        <v>82442</v>
      </c>
      <c r="G2" s="17">
        <v>2944</v>
      </c>
      <c r="H2" s="18">
        <v>469</v>
      </c>
      <c r="I2" s="17">
        <v>5172</v>
      </c>
      <c r="J2" s="19">
        <v>4.0666666666666664</v>
      </c>
      <c r="K2" s="20">
        <v>107</v>
      </c>
      <c r="L2" s="21">
        <v>1987</v>
      </c>
      <c r="M2" s="14">
        <f t="shared" ref="M2:M18" si="0">C2-L2</f>
        <v>30</v>
      </c>
      <c r="N2" s="21">
        <v>0</v>
      </c>
      <c r="O2" s="21">
        <v>1</v>
      </c>
      <c r="P2" s="22">
        <v>1</v>
      </c>
      <c r="Q2" s="20">
        <v>1</v>
      </c>
    </row>
    <row r="3" spans="1:17" ht="17.399999999999999" x14ac:dyDescent="0.3">
      <c r="A3" s="12">
        <v>2</v>
      </c>
      <c r="B3" s="13" t="s">
        <v>20</v>
      </c>
      <c r="C3" s="14">
        <v>2015</v>
      </c>
      <c r="D3" s="23" t="s">
        <v>21</v>
      </c>
      <c r="E3" s="24" t="s">
        <v>22</v>
      </c>
      <c r="F3" s="17">
        <v>18475</v>
      </c>
      <c r="G3" s="17">
        <v>55108</v>
      </c>
      <c r="H3" s="18">
        <v>150</v>
      </c>
      <c r="I3" s="17">
        <v>11157</v>
      </c>
      <c r="J3" s="19">
        <v>3.1</v>
      </c>
      <c r="K3" s="20">
        <v>100</v>
      </c>
      <c r="L3" s="21">
        <v>1985</v>
      </c>
      <c r="M3" s="14">
        <f t="shared" si="0"/>
        <v>30</v>
      </c>
      <c r="N3" s="21">
        <v>0</v>
      </c>
      <c r="O3" s="21">
        <v>1</v>
      </c>
      <c r="P3" s="22">
        <v>1</v>
      </c>
      <c r="Q3" s="20">
        <v>1</v>
      </c>
    </row>
    <row r="4" spans="1:17" ht="17.399999999999999" x14ac:dyDescent="0.3">
      <c r="A4" s="12">
        <v>3</v>
      </c>
      <c r="B4" s="13" t="s">
        <v>23</v>
      </c>
      <c r="C4" s="14">
        <v>2016</v>
      </c>
      <c r="D4" s="25" t="s">
        <v>24</v>
      </c>
      <c r="E4" s="26" t="s">
        <v>25</v>
      </c>
      <c r="F4" s="17">
        <v>160606</v>
      </c>
      <c r="G4" s="27">
        <v>111461</v>
      </c>
      <c r="H4" s="18">
        <v>893</v>
      </c>
      <c r="I4" s="17">
        <v>18035</v>
      </c>
      <c r="J4" s="19">
        <v>3.5333333333333332</v>
      </c>
      <c r="K4" s="20">
        <v>93</v>
      </c>
      <c r="L4" s="21">
        <v>1957</v>
      </c>
      <c r="M4" s="14">
        <f t="shared" si="0"/>
        <v>59</v>
      </c>
      <c r="N4" s="21">
        <v>0</v>
      </c>
      <c r="O4" s="21">
        <v>0</v>
      </c>
      <c r="P4" s="22">
        <v>0</v>
      </c>
      <c r="Q4" s="20">
        <v>1</v>
      </c>
    </row>
    <row r="5" spans="1:17" ht="17.399999999999999" x14ac:dyDescent="0.3">
      <c r="A5" s="12">
        <v>4</v>
      </c>
      <c r="B5" s="28" t="s">
        <v>26</v>
      </c>
      <c r="C5" s="14">
        <v>2010</v>
      </c>
      <c r="D5" s="29" t="s">
        <v>27</v>
      </c>
      <c r="E5" s="23" t="s">
        <v>28</v>
      </c>
      <c r="F5" s="30">
        <v>104045</v>
      </c>
      <c r="G5" s="17">
        <v>156145</v>
      </c>
      <c r="H5" s="18">
        <v>458</v>
      </c>
      <c r="I5" s="17">
        <v>15655</v>
      </c>
      <c r="J5" s="19">
        <v>3.8</v>
      </c>
      <c r="K5" s="20">
        <v>128</v>
      </c>
      <c r="L5" s="21">
        <v>2008</v>
      </c>
      <c r="M5" s="14">
        <f t="shared" si="0"/>
        <v>2</v>
      </c>
      <c r="N5" s="21">
        <v>0</v>
      </c>
      <c r="O5" s="21">
        <v>1</v>
      </c>
      <c r="P5" s="22">
        <v>0</v>
      </c>
      <c r="Q5" s="20">
        <v>1</v>
      </c>
    </row>
    <row r="6" spans="1:17" ht="17.399999999999999" x14ac:dyDescent="0.3">
      <c r="A6" s="12">
        <v>5</v>
      </c>
      <c r="B6" s="31" t="s">
        <v>29</v>
      </c>
      <c r="C6" s="14">
        <v>2014</v>
      </c>
      <c r="D6" s="25" t="s">
        <v>30</v>
      </c>
      <c r="E6" s="29" t="s">
        <v>31</v>
      </c>
      <c r="F6" s="32">
        <v>3155</v>
      </c>
      <c r="G6" s="17">
        <v>236612</v>
      </c>
      <c r="H6" s="18">
        <v>37</v>
      </c>
      <c r="I6" s="17">
        <v>10769</v>
      </c>
      <c r="J6" s="19">
        <v>2.8666666666666667</v>
      </c>
      <c r="K6" s="20">
        <v>112</v>
      </c>
      <c r="L6" s="21">
        <v>1962</v>
      </c>
      <c r="M6" s="14">
        <f t="shared" si="0"/>
        <v>52</v>
      </c>
      <c r="N6" s="21">
        <v>0</v>
      </c>
      <c r="O6" s="21">
        <v>0</v>
      </c>
      <c r="P6" s="22">
        <v>0</v>
      </c>
      <c r="Q6" s="20">
        <v>0</v>
      </c>
    </row>
    <row r="7" spans="1:17" ht="17.399999999999999" x14ac:dyDescent="0.3">
      <c r="A7" s="12">
        <v>6</v>
      </c>
      <c r="B7" s="13" t="s">
        <v>32</v>
      </c>
      <c r="C7" s="14">
        <v>2012</v>
      </c>
      <c r="D7" s="23" t="s">
        <v>33</v>
      </c>
      <c r="E7" s="33" t="s">
        <v>34</v>
      </c>
      <c r="F7" s="17">
        <v>11</v>
      </c>
      <c r="G7" s="17">
        <v>14</v>
      </c>
      <c r="H7" s="18">
        <v>3.6999999999999998E-2</v>
      </c>
      <c r="I7" s="17">
        <v>798</v>
      </c>
      <c r="J7" s="19">
        <v>3.8</v>
      </c>
      <c r="K7" s="20">
        <v>115</v>
      </c>
      <c r="L7" s="21">
        <v>1959</v>
      </c>
      <c r="M7" s="14">
        <f t="shared" si="0"/>
        <v>53</v>
      </c>
      <c r="N7" s="21">
        <v>1</v>
      </c>
      <c r="O7" s="34">
        <v>1</v>
      </c>
      <c r="P7" s="22">
        <v>0</v>
      </c>
      <c r="Q7" s="20">
        <v>1</v>
      </c>
    </row>
    <row r="8" spans="1:17" ht="17.399999999999999" x14ac:dyDescent="0.3">
      <c r="A8" s="12">
        <v>7</v>
      </c>
      <c r="B8" s="13" t="s">
        <v>35</v>
      </c>
      <c r="C8" s="14">
        <v>2018</v>
      </c>
      <c r="D8" s="23" t="s">
        <v>36</v>
      </c>
      <c r="E8" s="33" t="s">
        <v>37</v>
      </c>
      <c r="F8" s="17">
        <v>8</v>
      </c>
      <c r="G8" s="17">
        <v>98</v>
      </c>
      <c r="H8" s="18">
        <v>8.2000000000000003E-2</v>
      </c>
      <c r="I8" s="17">
        <v>120</v>
      </c>
      <c r="J8" s="19">
        <v>2.7166666666666668</v>
      </c>
      <c r="K8" s="20">
        <v>112</v>
      </c>
      <c r="L8" s="21">
        <v>1967</v>
      </c>
      <c r="M8" s="14">
        <f t="shared" si="0"/>
        <v>51</v>
      </c>
      <c r="N8" s="21">
        <v>0</v>
      </c>
      <c r="O8" s="21">
        <v>0</v>
      </c>
      <c r="P8" s="22">
        <v>0</v>
      </c>
      <c r="Q8" s="20">
        <v>0</v>
      </c>
    </row>
    <row r="9" spans="1:17" ht="17.399999999999999" x14ac:dyDescent="0.3">
      <c r="A9" s="12">
        <v>8</v>
      </c>
      <c r="B9" s="13" t="s">
        <v>38</v>
      </c>
      <c r="C9" s="14">
        <v>2018</v>
      </c>
      <c r="D9" s="23" t="s">
        <v>39</v>
      </c>
      <c r="E9" s="33" t="s">
        <v>40</v>
      </c>
      <c r="F9" s="17">
        <v>19</v>
      </c>
      <c r="G9" s="17">
        <v>568</v>
      </c>
      <c r="H9" s="18">
        <v>0.45200000000000001</v>
      </c>
      <c r="I9" s="17">
        <v>267</v>
      </c>
      <c r="J9" s="19">
        <v>2.4</v>
      </c>
      <c r="K9" s="20">
        <v>123</v>
      </c>
      <c r="L9" s="21">
        <v>1961</v>
      </c>
      <c r="M9" s="14">
        <f t="shared" si="0"/>
        <v>57</v>
      </c>
      <c r="N9" s="21">
        <v>0</v>
      </c>
      <c r="O9" s="21">
        <v>1</v>
      </c>
      <c r="P9" s="22">
        <v>0</v>
      </c>
      <c r="Q9" s="20">
        <v>0</v>
      </c>
    </row>
    <row r="10" spans="1:17" ht="17.399999999999999" x14ac:dyDescent="0.3">
      <c r="A10" s="12">
        <v>9</v>
      </c>
      <c r="B10" s="13" t="s">
        <v>41</v>
      </c>
      <c r="C10" s="14">
        <v>2014</v>
      </c>
      <c r="D10" s="23" t="s">
        <v>42</v>
      </c>
      <c r="E10" s="26" t="s">
        <v>43</v>
      </c>
      <c r="F10" s="17">
        <v>5541</v>
      </c>
      <c r="G10" s="17">
        <v>14365</v>
      </c>
      <c r="H10" s="18">
        <v>5541</v>
      </c>
      <c r="I10" s="17">
        <v>192</v>
      </c>
      <c r="J10" s="19">
        <v>3.5833333333333335</v>
      </c>
      <c r="K10" s="20">
        <v>91</v>
      </c>
      <c r="L10" s="35">
        <v>1967</v>
      </c>
      <c r="M10" s="14">
        <f t="shared" si="0"/>
        <v>47</v>
      </c>
      <c r="N10" s="21">
        <v>0</v>
      </c>
      <c r="O10" s="21">
        <v>1</v>
      </c>
      <c r="P10" s="22">
        <v>1</v>
      </c>
      <c r="Q10" s="20">
        <v>1</v>
      </c>
    </row>
    <row r="11" spans="1:17" ht="17.399999999999999" x14ac:dyDescent="0.3">
      <c r="A11" s="12">
        <v>10</v>
      </c>
      <c r="B11" s="13" t="s">
        <v>44</v>
      </c>
      <c r="C11" s="14">
        <v>2011</v>
      </c>
      <c r="D11" s="23" t="s">
        <v>45</v>
      </c>
      <c r="E11" s="33" t="s">
        <v>46</v>
      </c>
      <c r="F11" s="36">
        <v>83</v>
      </c>
      <c r="G11" s="36">
        <v>28</v>
      </c>
      <c r="H11" s="37">
        <v>0.52200000000000002</v>
      </c>
      <c r="I11" s="17">
        <v>3961</v>
      </c>
      <c r="J11" s="19">
        <v>3.8</v>
      </c>
      <c r="K11" s="20">
        <v>110</v>
      </c>
      <c r="L11" s="21">
        <v>1971</v>
      </c>
      <c r="M11" s="14">
        <f t="shared" si="0"/>
        <v>40</v>
      </c>
      <c r="N11" s="21">
        <v>0</v>
      </c>
      <c r="O11" s="21">
        <v>1</v>
      </c>
      <c r="P11" s="22">
        <v>0</v>
      </c>
      <c r="Q11" s="20">
        <v>1</v>
      </c>
    </row>
    <row r="12" spans="1:17" ht="17.399999999999999" x14ac:dyDescent="0.3">
      <c r="A12" s="12">
        <v>11</v>
      </c>
      <c r="B12" s="13" t="s">
        <v>47</v>
      </c>
      <c r="C12" s="14">
        <v>2014</v>
      </c>
      <c r="D12" s="23" t="s">
        <v>48</v>
      </c>
      <c r="E12" s="33" t="s">
        <v>49</v>
      </c>
      <c r="F12" s="17">
        <v>137</v>
      </c>
      <c r="G12" s="17">
        <v>830</v>
      </c>
      <c r="H12" s="18">
        <v>1.1000000000000001</v>
      </c>
      <c r="I12" s="17">
        <v>19.600000000000001</v>
      </c>
      <c r="J12" s="19">
        <v>4.1500000000000004</v>
      </c>
      <c r="K12" s="20">
        <v>118</v>
      </c>
      <c r="L12" s="21">
        <v>1962</v>
      </c>
      <c r="M12" s="14">
        <f t="shared" si="0"/>
        <v>52</v>
      </c>
      <c r="N12" s="21">
        <v>0</v>
      </c>
      <c r="O12" s="21">
        <v>1</v>
      </c>
      <c r="P12" s="22">
        <v>0</v>
      </c>
      <c r="Q12" s="20">
        <v>1</v>
      </c>
    </row>
    <row r="13" spans="1:17" ht="17.399999999999999" x14ac:dyDescent="0.3">
      <c r="A13" s="12">
        <v>12</v>
      </c>
      <c r="B13" s="28" t="s">
        <v>50</v>
      </c>
      <c r="C13" s="14">
        <v>2016</v>
      </c>
      <c r="D13" s="23" t="s">
        <v>51</v>
      </c>
      <c r="E13" s="33" t="s">
        <v>52</v>
      </c>
      <c r="F13" s="17">
        <v>15.5</v>
      </c>
      <c r="G13" s="17">
        <v>128</v>
      </c>
      <c r="H13" s="18">
        <v>0.188</v>
      </c>
      <c r="I13" s="17">
        <v>994.5</v>
      </c>
      <c r="J13" s="19">
        <v>3.8666666666666667</v>
      </c>
      <c r="K13" s="20">
        <v>99</v>
      </c>
      <c r="L13" s="21">
        <v>1963</v>
      </c>
      <c r="M13" s="14">
        <f t="shared" si="0"/>
        <v>53</v>
      </c>
      <c r="N13" s="21">
        <v>0</v>
      </c>
      <c r="O13" s="21">
        <v>1</v>
      </c>
      <c r="P13" s="22">
        <v>0</v>
      </c>
      <c r="Q13" s="20">
        <v>1</v>
      </c>
    </row>
    <row r="14" spans="1:17" ht="17.399999999999999" x14ac:dyDescent="0.3">
      <c r="A14" s="12">
        <v>13</v>
      </c>
      <c r="B14" s="31" t="s">
        <v>53</v>
      </c>
      <c r="C14" s="14">
        <v>2016</v>
      </c>
      <c r="D14" s="23" t="s">
        <v>54</v>
      </c>
      <c r="E14" s="26" t="s">
        <v>55</v>
      </c>
      <c r="F14" s="17">
        <v>22358</v>
      </c>
      <c r="G14" s="17">
        <v>86700</v>
      </c>
      <c r="H14" s="18">
        <v>226</v>
      </c>
      <c r="I14" s="17">
        <v>18713</v>
      </c>
      <c r="J14" s="19">
        <v>4.1166666666666663</v>
      </c>
      <c r="K14" s="20">
        <v>108</v>
      </c>
      <c r="L14" s="21">
        <v>2007</v>
      </c>
      <c r="M14" s="14">
        <f t="shared" si="0"/>
        <v>9</v>
      </c>
      <c r="N14" s="21">
        <v>1</v>
      </c>
      <c r="O14" s="35">
        <v>1</v>
      </c>
      <c r="P14" s="22">
        <v>0</v>
      </c>
      <c r="Q14" s="20">
        <v>1</v>
      </c>
    </row>
    <row r="15" spans="1:17" ht="17.399999999999999" x14ac:dyDescent="0.3">
      <c r="A15" s="12">
        <v>14</v>
      </c>
      <c r="B15" s="13" t="s">
        <v>56</v>
      </c>
      <c r="C15" s="14">
        <v>2019</v>
      </c>
      <c r="D15" s="23" t="s">
        <v>57</v>
      </c>
      <c r="E15" s="33" t="s">
        <v>58</v>
      </c>
      <c r="F15" s="36">
        <v>1711.5</v>
      </c>
      <c r="G15" s="36">
        <v>9514.5</v>
      </c>
      <c r="H15" s="18">
        <v>15</v>
      </c>
      <c r="I15" s="17">
        <v>13668</v>
      </c>
      <c r="J15" s="19">
        <v>3</v>
      </c>
      <c r="K15" s="20">
        <v>119</v>
      </c>
      <c r="L15" s="21">
        <v>1992</v>
      </c>
      <c r="M15" s="14">
        <f t="shared" si="0"/>
        <v>27</v>
      </c>
      <c r="N15" s="21">
        <v>1</v>
      </c>
      <c r="O15" s="34">
        <v>1</v>
      </c>
      <c r="P15" s="22">
        <v>0</v>
      </c>
      <c r="Q15" s="20">
        <v>1</v>
      </c>
    </row>
    <row r="16" spans="1:17" ht="17.399999999999999" x14ac:dyDescent="0.3">
      <c r="A16" s="38">
        <v>15</v>
      </c>
      <c r="B16" s="13" t="s">
        <v>59</v>
      </c>
      <c r="C16" s="14">
        <v>2015</v>
      </c>
      <c r="D16" s="23" t="s">
        <v>60</v>
      </c>
      <c r="E16" s="33" t="s">
        <v>61</v>
      </c>
      <c r="F16" s="17">
        <v>8838</v>
      </c>
      <c r="G16" s="17">
        <v>7774</v>
      </c>
      <c r="H16" s="18">
        <v>37</v>
      </c>
      <c r="I16" s="17">
        <v>1715.5</v>
      </c>
      <c r="J16" s="19">
        <v>4.1166666666666663</v>
      </c>
      <c r="K16" s="20">
        <v>110</v>
      </c>
      <c r="L16" s="21">
        <v>1958</v>
      </c>
      <c r="M16" s="14">
        <f t="shared" si="0"/>
        <v>57</v>
      </c>
      <c r="N16" s="21">
        <v>0</v>
      </c>
      <c r="O16" s="21">
        <v>1</v>
      </c>
      <c r="P16" s="22">
        <v>1</v>
      </c>
      <c r="Q16" s="20">
        <v>1</v>
      </c>
    </row>
    <row r="17" spans="1:17" ht="17.399999999999999" x14ac:dyDescent="0.3">
      <c r="A17" s="38">
        <v>16</v>
      </c>
      <c r="B17" s="13" t="s">
        <v>62</v>
      </c>
      <c r="C17" s="14">
        <v>2018</v>
      </c>
      <c r="D17" s="23" t="s">
        <v>63</v>
      </c>
      <c r="E17" s="33" t="s">
        <v>64</v>
      </c>
      <c r="F17" s="17">
        <v>33367</v>
      </c>
      <c r="G17" s="17">
        <v>29179</v>
      </c>
      <c r="H17" s="18">
        <v>428</v>
      </c>
      <c r="I17" s="17">
        <v>7341</v>
      </c>
      <c r="J17" s="19">
        <v>2.4500000000000002</v>
      </c>
      <c r="K17" s="20">
        <v>108</v>
      </c>
      <c r="L17" s="21">
        <v>2004</v>
      </c>
      <c r="M17" s="14">
        <f t="shared" si="0"/>
        <v>14</v>
      </c>
      <c r="N17" s="21">
        <v>0</v>
      </c>
      <c r="O17" s="21">
        <v>1</v>
      </c>
      <c r="P17" s="22">
        <v>0</v>
      </c>
      <c r="Q17" s="20">
        <v>0</v>
      </c>
    </row>
    <row r="18" spans="1:17" ht="17.399999999999999" x14ac:dyDescent="0.3">
      <c r="A18" s="38">
        <v>17</v>
      </c>
      <c r="B18" s="13" t="s">
        <v>65</v>
      </c>
      <c r="C18" s="14">
        <v>2022</v>
      </c>
      <c r="D18" s="23" t="s">
        <v>66</v>
      </c>
      <c r="E18" s="33" t="s">
        <v>67</v>
      </c>
      <c r="F18" s="17">
        <v>1122.5999999999999</v>
      </c>
      <c r="G18" s="17">
        <v>23</v>
      </c>
      <c r="H18" s="18">
        <v>19</v>
      </c>
      <c r="I18" s="17">
        <v>14</v>
      </c>
      <c r="J18" s="19">
        <v>2.9666666666666668</v>
      </c>
      <c r="K18" s="20">
        <v>119</v>
      </c>
      <c r="L18" s="35">
        <v>2021</v>
      </c>
      <c r="M18" s="14">
        <f t="shared" si="0"/>
        <v>1</v>
      </c>
      <c r="N18" s="21">
        <v>0</v>
      </c>
      <c r="O18" s="21">
        <v>1</v>
      </c>
      <c r="P18" s="22">
        <v>0</v>
      </c>
      <c r="Q18" s="20">
        <v>1</v>
      </c>
    </row>
    <row r="19" spans="1:17" ht="17.399999999999999" x14ac:dyDescent="0.3">
      <c r="A19" s="39">
        <v>18</v>
      </c>
      <c r="B19" s="40" t="s">
        <v>68</v>
      </c>
      <c r="C19" s="14">
        <v>2022</v>
      </c>
      <c r="D19" s="14" t="s">
        <v>69</v>
      </c>
      <c r="E19" s="22" t="s">
        <v>70</v>
      </c>
      <c r="F19" s="17">
        <v>2138</v>
      </c>
      <c r="G19" s="17">
        <v>1013</v>
      </c>
      <c r="H19" s="18">
        <v>31</v>
      </c>
      <c r="I19" s="17">
        <v>0.46910000000000002</v>
      </c>
      <c r="J19" s="19">
        <v>3.03</v>
      </c>
      <c r="K19" s="20">
        <v>206</v>
      </c>
      <c r="L19" s="21">
        <v>2004</v>
      </c>
      <c r="M19" s="14">
        <v>18</v>
      </c>
      <c r="N19" s="21">
        <v>0</v>
      </c>
      <c r="O19" s="21">
        <v>1</v>
      </c>
      <c r="P19" s="22">
        <v>0</v>
      </c>
      <c r="Q19" s="20">
        <v>1</v>
      </c>
    </row>
    <row r="20" spans="1:17" ht="17.399999999999999" x14ac:dyDescent="0.3">
      <c r="A20" s="38">
        <v>19</v>
      </c>
      <c r="B20" s="13" t="s">
        <v>71</v>
      </c>
      <c r="C20" s="14">
        <v>2019</v>
      </c>
      <c r="D20" s="23" t="s">
        <v>72</v>
      </c>
      <c r="E20" s="33" t="s">
        <v>73</v>
      </c>
      <c r="F20" s="17">
        <v>1606</v>
      </c>
      <c r="G20" s="17">
        <v>909</v>
      </c>
      <c r="H20" s="18">
        <v>41</v>
      </c>
      <c r="I20" s="17">
        <v>585.5</v>
      </c>
      <c r="J20" s="19">
        <v>2.9166666666666665</v>
      </c>
      <c r="K20" s="20">
        <v>102</v>
      </c>
      <c r="L20" s="21">
        <v>2009</v>
      </c>
      <c r="M20" s="14">
        <f t="shared" ref="M20:M25" si="1">C20-L20</f>
        <v>10</v>
      </c>
      <c r="N20" s="21">
        <v>0</v>
      </c>
      <c r="O20" s="21">
        <v>1</v>
      </c>
      <c r="P20" s="22">
        <v>0</v>
      </c>
      <c r="Q20" s="20">
        <v>0</v>
      </c>
    </row>
    <row r="21" spans="1:17" ht="17.399999999999999" x14ac:dyDescent="0.3">
      <c r="A21" s="38">
        <v>20</v>
      </c>
      <c r="B21" s="13" t="s">
        <v>74</v>
      </c>
      <c r="C21" s="14">
        <v>2021</v>
      </c>
      <c r="D21" s="23" t="s">
        <v>75</v>
      </c>
      <c r="E21" s="26" t="s">
        <v>76</v>
      </c>
      <c r="F21" s="17">
        <v>810</v>
      </c>
      <c r="G21" s="17">
        <v>13537</v>
      </c>
      <c r="H21" s="18">
        <v>1.6</v>
      </c>
      <c r="I21" s="17">
        <v>853.4</v>
      </c>
      <c r="J21" s="41">
        <v>3.1</v>
      </c>
      <c r="K21" s="20">
        <v>110</v>
      </c>
      <c r="L21" s="21">
        <v>2014</v>
      </c>
      <c r="M21" s="14">
        <f t="shared" si="1"/>
        <v>7</v>
      </c>
      <c r="N21" s="21">
        <v>0</v>
      </c>
      <c r="O21" s="21">
        <v>1</v>
      </c>
      <c r="P21" s="22">
        <v>0</v>
      </c>
      <c r="Q21" s="20">
        <v>1</v>
      </c>
    </row>
    <row r="22" spans="1:17" ht="18" x14ac:dyDescent="0.35">
      <c r="A22" s="38">
        <v>21</v>
      </c>
      <c r="B22" s="13" t="s">
        <v>77</v>
      </c>
      <c r="C22" s="14">
        <v>2021</v>
      </c>
      <c r="D22" s="42" t="s">
        <v>78</v>
      </c>
      <c r="E22" s="23" t="s">
        <v>79</v>
      </c>
      <c r="F22" s="43">
        <v>5724</v>
      </c>
      <c r="G22" s="44">
        <v>7290</v>
      </c>
      <c r="H22" s="45">
        <f>51000 / 1000</f>
        <v>51</v>
      </c>
      <c r="I22" s="36">
        <f>67210/1000</f>
        <v>67.209999999999994</v>
      </c>
      <c r="J22" s="46">
        <v>3.7666666666666666</v>
      </c>
      <c r="K22" s="12">
        <v>59</v>
      </c>
      <c r="L22" s="47">
        <v>1993</v>
      </c>
      <c r="M22" s="14">
        <f t="shared" si="1"/>
        <v>28</v>
      </c>
      <c r="N22" s="48">
        <v>1</v>
      </c>
      <c r="O22" s="34">
        <v>0</v>
      </c>
      <c r="P22" s="22">
        <v>0</v>
      </c>
      <c r="Q22" s="20">
        <v>1</v>
      </c>
    </row>
    <row r="23" spans="1:17" ht="17.399999999999999" x14ac:dyDescent="0.3">
      <c r="A23" s="38">
        <v>22</v>
      </c>
      <c r="B23" s="13" t="s">
        <v>80</v>
      </c>
      <c r="C23" s="12">
        <v>2015</v>
      </c>
      <c r="D23" s="23" t="s">
        <v>81</v>
      </c>
      <c r="E23" s="23" t="s">
        <v>82</v>
      </c>
      <c r="F23" s="36">
        <f>505375/1000</f>
        <v>505.375</v>
      </c>
      <c r="G23" s="36">
        <f>919890/1000</f>
        <v>919.89</v>
      </c>
      <c r="H23" s="49">
        <f>5900/1000</f>
        <v>5.9</v>
      </c>
      <c r="I23" s="36">
        <f>938211/1000</f>
        <v>938.21100000000001</v>
      </c>
      <c r="J23" s="41">
        <v>3.8666666666666667</v>
      </c>
      <c r="K23" s="12">
        <v>95</v>
      </c>
      <c r="L23" s="47">
        <v>1960</v>
      </c>
      <c r="M23" s="14">
        <f t="shared" si="1"/>
        <v>55</v>
      </c>
      <c r="N23" s="48">
        <v>0</v>
      </c>
      <c r="O23" s="21">
        <v>1</v>
      </c>
      <c r="P23" s="22">
        <v>0</v>
      </c>
      <c r="Q23" s="20">
        <v>1</v>
      </c>
    </row>
    <row r="24" spans="1:17" ht="17.399999999999999" x14ac:dyDescent="0.35">
      <c r="A24" s="38">
        <v>23</v>
      </c>
      <c r="B24" s="13" t="s">
        <v>83</v>
      </c>
      <c r="C24" s="12">
        <v>2021</v>
      </c>
      <c r="D24" s="23" t="s">
        <v>84</v>
      </c>
      <c r="E24" s="23" t="s">
        <v>85</v>
      </c>
      <c r="F24" s="36">
        <f>12624/1000</f>
        <v>12.624000000000001</v>
      </c>
      <c r="G24" s="44">
        <f>18268/1000</f>
        <v>18.268000000000001</v>
      </c>
      <c r="H24" s="45">
        <f>143/1000</f>
        <v>0.14299999999999999</v>
      </c>
      <c r="I24" s="50">
        <v>1503</v>
      </c>
      <c r="J24" s="19">
        <v>3.5166666666666666</v>
      </c>
      <c r="K24" s="12">
        <v>123</v>
      </c>
      <c r="L24" s="47">
        <v>1977</v>
      </c>
      <c r="M24" s="14">
        <f t="shared" si="1"/>
        <v>44</v>
      </c>
      <c r="N24" s="48">
        <v>0</v>
      </c>
      <c r="O24" s="21">
        <v>1</v>
      </c>
      <c r="P24" s="22">
        <v>0</v>
      </c>
      <c r="Q24" s="20">
        <v>1</v>
      </c>
    </row>
    <row r="25" spans="1:17" ht="17.399999999999999" x14ac:dyDescent="0.3">
      <c r="A25" s="38">
        <v>24</v>
      </c>
      <c r="B25" s="13" t="s">
        <v>86</v>
      </c>
      <c r="C25" s="12">
        <v>2016</v>
      </c>
      <c r="D25" s="23" t="s">
        <v>87</v>
      </c>
      <c r="E25" s="23" t="s">
        <v>88</v>
      </c>
      <c r="F25" s="36">
        <f>79516/1000</f>
        <v>79.516000000000005</v>
      </c>
      <c r="G25" s="43">
        <f>47589/1000</f>
        <v>47.588999999999999</v>
      </c>
      <c r="H25" s="45">
        <f>150/1000</f>
        <v>0.15</v>
      </c>
      <c r="I25" s="36">
        <f>412585/1000</f>
        <v>412.58499999999998</v>
      </c>
      <c r="J25" s="41">
        <v>3.9833333333333334</v>
      </c>
      <c r="K25" s="12">
        <v>179</v>
      </c>
      <c r="L25" s="47">
        <v>1999</v>
      </c>
      <c r="M25" s="14">
        <f t="shared" si="1"/>
        <v>17</v>
      </c>
      <c r="N25" s="48">
        <v>0</v>
      </c>
      <c r="O25" s="21">
        <v>1</v>
      </c>
      <c r="P25" s="22">
        <v>0</v>
      </c>
      <c r="Q25" s="20">
        <v>1</v>
      </c>
    </row>
    <row r="26" spans="1:17" ht="17.399999999999999" x14ac:dyDescent="0.3">
      <c r="A26" s="39">
        <v>25</v>
      </c>
      <c r="B26" s="40" t="s">
        <v>89</v>
      </c>
      <c r="C26" s="14">
        <v>2020</v>
      </c>
      <c r="D26" s="14" t="s">
        <v>90</v>
      </c>
      <c r="E26" s="14" t="s">
        <v>91</v>
      </c>
      <c r="F26" s="36">
        <v>26070</v>
      </c>
      <c r="G26" s="36">
        <v>241</v>
      </c>
      <c r="H26" s="45">
        <v>316</v>
      </c>
      <c r="I26" s="36">
        <v>19</v>
      </c>
      <c r="J26" s="41">
        <v>3.25</v>
      </c>
      <c r="K26" s="12">
        <v>98</v>
      </c>
      <c r="L26" s="47">
        <v>2013</v>
      </c>
      <c r="M26" s="14">
        <v>7</v>
      </c>
      <c r="N26" s="48">
        <v>0</v>
      </c>
      <c r="O26" s="21">
        <v>1</v>
      </c>
      <c r="P26" s="22">
        <v>0</v>
      </c>
      <c r="Q26" s="20">
        <v>1</v>
      </c>
    </row>
    <row r="27" spans="1:17" ht="17.399999999999999" x14ac:dyDescent="0.35">
      <c r="A27" s="38">
        <v>26</v>
      </c>
      <c r="B27" s="28" t="s">
        <v>92</v>
      </c>
      <c r="C27" s="14">
        <v>2014</v>
      </c>
      <c r="D27" s="25" t="s">
        <v>93</v>
      </c>
      <c r="E27" s="25" t="s">
        <v>94</v>
      </c>
      <c r="F27" s="36">
        <f>75860/1000</f>
        <v>75.86</v>
      </c>
      <c r="G27" s="36">
        <f>32825/1000</f>
        <v>32.825000000000003</v>
      </c>
      <c r="H27" s="45">
        <f>552/1000</f>
        <v>0.55200000000000005</v>
      </c>
      <c r="I27" s="44">
        <f>784069/1000</f>
        <v>784.06899999999996</v>
      </c>
      <c r="J27" s="41">
        <v>5.05</v>
      </c>
      <c r="K27" s="14">
        <v>96</v>
      </c>
      <c r="L27" s="22">
        <v>1971</v>
      </c>
      <c r="M27" s="14">
        <f t="shared" ref="M27:M32" si="2">C27-L27</f>
        <v>43</v>
      </c>
      <c r="N27" s="21">
        <v>0</v>
      </c>
      <c r="O27" s="21">
        <v>1</v>
      </c>
      <c r="P27" s="22">
        <v>0</v>
      </c>
      <c r="Q27" s="20">
        <v>1</v>
      </c>
    </row>
    <row r="28" spans="1:17" ht="17.399999999999999" x14ac:dyDescent="0.35">
      <c r="A28" s="38">
        <v>27</v>
      </c>
      <c r="B28" s="51" t="s">
        <v>95</v>
      </c>
      <c r="C28" s="14">
        <v>2008</v>
      </c>
      <c r="D28" s="25" t="s">
        <v>96</v>
      </c>
      <c r="E28" s="25" t="s">
        <v>97</v>
      </c>
      <c r="F28" s="36">
        <f>113880/1000</f>
        <v>113.88</v>
      </c>
      <c r="G28" s="36">
        <f>61555/1000</f>
        <v>61.555</v>
      </c>
      <c r="H28" s="45">
        <f>415/1000</f>
        <v>0.41499999999999998</v>
      </c>
      <c r="I28" s="36">
        <f>66519/1000</f>
        <v>66.519000000000005</v>
      </c>
      <c r="J28" s="41">
        <v>3.1166666666666667</v>
      </c>
      <c r="K28" s="14">
        <v>124</v>
      </c>
      <c r="L28" s="22">
        <v>1958</v>
      </c>
      <c r="M28" s="14">
        <f t="shared" si="2"/>
        <v>50</v>
      </c>
      <c r="N28" s="21">
        <v>0</v>
      </c>
      <c r="O28" s="21">
        <v>0</v>
      </c>
      <c r="P28" s="22">
        <v>0</v>
      </c>
      <c r="Q28" s="20">
        <v>1</v>
      </c>
    </row>
    <row r="29" spans="1:17" ht="17.399999999999999" x14ac:dyDescent="0.3">
      <c r="A29" s="38">
        <v>28</v>
      </c>
      <c r="B29" s="13" t="s">
        <v>98</v>
      </c>
      <c r="C29" s="14">
        <v>2017</v>
      </c>
      <c r="D29" s="25" t="s">
        <v>99</v>
      </c>
      <c r="E29" s="25" t="s">
        <v>100</v>
      </c>
      <c r="F29" s="36">
        <f>368003/1000</f>
        <v>368.00299999999999</v>
      </c>
      <c r="G29" s="36">
        <f>1815132/1000</f>
        <v>1815.1320000000001</v>
      </c>
      <c r="H29" s="45">
        <f>3800/1000</f>
        <v>3.8</v>
      </c>
      <c r="I29" s="36">
        <f>27044174/1000</f>
        <v>27044.173999999999</v>
      </c>
      <c r="J29" s="41">
        <v>2.4666666666666668</v>
      </c>
      <c r="K29" s="14">
        <v>117</v>
      </c>
      <c r="L29" s="22">
        <v>1953</v>
      </c>
      <c r="M29" s="14">
        <f t="shared" si="2"/>
        <v>64</v>
      </c>
      <c r="N29" s="21">
        <v>0</v>
      </c>
      <c r="O29" s="21">
        <v>0</v>
      </c>
      <c r="P29" s="22">
        <v>1</v>
      </c>
      <c r="Q29" s="20">
        <v>0</v>
      </c>
    </row>
    <row r="30" spans="1:17" ht="17.399999999999999" x14ac:dyDescent="0.35">
      <c r="A30" s="38">
        <v>29</v>
      </c>
      <c r="B30" s="13" t="s">
        <v>101</v>
      </c>
      <c r="C30" s="52">
        <v>2012</v>
      </c>
      <c r="D30" s="25" t="s">
        <v>102</v>
      </c>
      <c r="E30" s="25" t="s">
        <v>103</v>
      </c>
      <c r="F30" s="36">
        <f>32222/1000</f>
        <v>32.222000000000001</v>
      </c>
      <c r="G30" s="36">
        <f>105318/1000</f>
        <v>105.318</v>
      </c>
      <c r="H30" s="45">
        <f>250/1000</f>
        <v>0.25</v>
      </c>
      <c r="I30" s="36">
        <f>32103/1000</f>
        <v>32.103000000000002</v>
      </c>
      <c r="J30" s="41">
        <v>3.4166666666666665</v>
      </c>
      <c r="K30" s="38">
        <v>128</v>
      </c>
      <c r="L30" s="48">
        <v>1946</v>
      </c>
      <c r="M30" s="14">
        <f t="shared" si="2"/>
        <v>66</v>
      </c>
      <c r="N30" s="48">
        <v>1</v>
      </c>
      <c r="O30" s="34">
        <v>1</v>
      </c>
      <c r="P30" s="22">
        <v>1</v>
      </c>
      <c r="Q30" s="20">
        <v>1</v>
      </c>
    </row>
    <row r="31" spans="1:17" ht="17.399999999999999" x14ac:dyDescent="0.35">
      <c r="A31" s="38">
        <v>30</v>
      </c>
      <c r="B31" s="13" t="s">
        <v>104</v>
      </c>
      <c r="C31" s="52">
        <v>2023</v>
      </c>
      <c r="D31" s="25" t="s">
        <v>105</v>
      </c>
      <c r="E31" s="25" t="s">
        <v>106</v>
      </c>
      <c r="F31" s="53">
        <f>49525/1000</f>
        <v>49.524999999999999</v>
      </c>
      <c r="G31" s="36">
        <f>12457/1000</f>
        <v>12.457000000000001</v>
      </c>
      <c r="H31" s="45">
        <f>588/1000</f>
        <v>0.58799999999999997</v>
      </c>
      <c r="I31" s="36">
        <f>95298/1000</f>
        <v>95.298000000000002</v>
      </c>
      <c r="J31" s="41">
        <v>3.5666666666666669</v>
      </c>
      <c r="K31" s="14">
        <v>110</v>
      </c>
      <c r="L31" s="22">
        <v>1992</v>
      </c>
      <c r="M31" s="14">
        <f t="shared" si="2"/>
        <v>31</v>
      </c>
      <c r="N31" s="21">
        <v>1</v>
      </c>
      <c r="O31" s="34">
        <v>1</v>
      </c>
      <c r="P31" s="22">
        <v>0</v>
      </c>
      <c r="Q31" s="20">
        <v>1</v>
      </c>
    </row>
    <row r="32" spans="1:17" ht="17.399999999999999" x14ac:dyDescent="0.35">
      <c r="A32" s="38">
        <v>31</v>
      </c>
      <c r="B32" s="13" t="s">
        <v>107</v>
      </c>
      <c r="C32" s="14">
        <v>2021</v>
      </c>
      <c r="D32" s="25" t="s">
        <v>108</v>
      </c>
      <c r="E32" s="25" t="s">
        <v>109</v>
      </c>
      <c r="F32" s="53">
        <f>119363/1000</f>
        <v>119.363</v>
      </c>
      <c r="G32" s="36">
        <f>1659313/1000</f>
        <v>1659.3130000000001</v>
      </c>
      <c r="H32" s="45">
        <f>3300/1000</f>
        <v>3.3</v>
      </c>
      <c r="I32" s="36">
        <f>1764489/1000</f>
        <v>1764.489</v>
      </c>
      <c r="J32" s="41">
        <v>2.15</v>
      </c>
      <c r="K32" s="14">
        <v>91</v>
      </c>
      <c r="L32" s="22">
        <v>1965</v>
      </c>
      <c r="M32" s="14">
        <f t="shared" si="2"/>
        <v>56</v>
      </c>
      <c r="N32" s="21">
        <v>1</v>
      </c>
      <c r="O32" s="54">
        <v>0</v>
      </c>
      <c r="P32" s="22">
        <v>0</v>
      </c>
      <c r="Q32" s="20">
        <v>0</v>
      </c>
    </row>
    <row r="33" spans="1:17" ht="17.399999999999999" x14ac:dyDescent="0.3">
      <c r="A33" s="55">
        <v>32</v>
      </c>
      <c r="B33" s="40" t="s">
        <v>110</v>
      </c>
      <c r="C33" s="14">
        <v>2016</v>
      </c>
      <c r="D33" s="25" t="s">
        <v>111</v>
      </c>
      <c r="E33" s="25" t="s">
        <v>112</v>
      </c>
      <c r="F33" s="45">
        <v>3728</v>
      </c>
      <c r="G33" s="45">
        <v>19381</v>
      </c>
      <c r="H33" s="45">
        <v>58</v>
      </c>
      <c r="I33" s="49">
        <v>1592</v>
      </c>
      <c r="J33" s="12">
        <v>2.0830000000000002</v>
      </c>
      <c r="K33" s="22">
        <v>124</v>
      </c>
      <c r="L33" s="56">
        <v>2012</v>
      </c>
      <c r="M33" s="57">
        <v>4</v>
      </c>
      <c r="N33" s="58">
        <v>0</v>
      </c>
      <c r="O33" s="21">
        <v>1</v>
      </c>
      <c r="P33" s="22">
        <v>0</v>
      </c>
      <c r="Q33" s="20">
        <v>0</v>
      </c>
    </row>
    <row r="34" spans="1:17" ht="17.399999999999999" x14ac:dyDescent="0.3">
      <c r="A34" s="12">
        <v>33</v>
      </c>
      <c r="B34" s="13" t="s">
        <v>113</v>
      </c>
      <c r="C34" s="14">
        <v>2021</v>
      </c>
      <c r="D34" s="25" t="s">
        <v>114</v>
      </c>
      <c r="E34" s="25" t="s">
        <v>115</v>
      </c>
      <c r="F34" s="36">
        <f>129840/1000</f>
        <v>129.84</v>
      </c>
      <c r="G34" s="36">
        <f>2031652/1000</f>
        <v>2031.652</v>
      </c>
      <c r="H34" s="45">
        <f>1600/1000</f>
        <v>1.6</v>
      </c>
      <c r="I34" s="36">
        <f>146811/1000</f>
        <v>146.81100000000001</v>
      </c>
      <c r="J34" s="41">
        <v>3.6333333333333333</v>
      </c>
      <c r="K34" s="14">
        <v>94</v>
      </c>
      <c r="L34" s="22">
        <v>1994</v>
      </c>
      <c r="M34" s="14">
        <f>C34-L34</f>
        <v>27</v>
      </c>
      <c r="N34" s="21">
        <v>1</v>
      </c>
      <c r="O34" s="34">
        <v>1</v>
      </c>
      <c r="P34" s="22">
        <v>0</v>
      </c>
      <c r="Q34" s="20">
        <v>1</v>
      </c>
    </row>
    <row r="35" spans="1:17" ht="17.399999999999999" x14ac:dyDescent="0.35">
      <c r="A35" s="55">
        <v>34</v>
      </c>
      <c r="B35" s="40" t="s">
        <v>116</v>
      </c>
      <c r="C35" s="14">
        <v>2018</v>
      </c>
      <c r="D35" s="59" t="s">
        <v>117</v>
      </c>
      <c r="E35" s="60" t="s">
        <v>118</v>
      </c>
      <c r="F35" s="36">
        <v>3760</v>
      </c>
      <c r="G35" s="36">
        <v>1355</v>
      </c>
      <c r="H35" s="45">
        <v>44</v>
      </c>
      <c r="I35" s="36">
        <v>516</v>
      </c>
      <c r="J35" s="41">
        <v>3.93</v>
      </c>
      <c r="K35" s="22">
        <v>91</v>
      </c>
      <c r="L35" s="22">
        <v>2017</v>
      </c>
      <c r="M35" s="14">
        <v>1</v>
      </c>
      <c r="N35" s="21">
        <v>1</v>
      </c>
      <c r="O35" s="21">
        <v>1</v>
      </c>
      <c r="P35" s="21">
        <v>0</v>
      </c>
      <c r="Q35" s="20">
        <v>1</v>
      </c>
    </row>
    <row r="36" spans="1:17" ht="17.399999999999999" x14ac:dyDescent="0.35">
      <c r="A36" s="55">
        <v>35</v>
      </c>
      <c r="B36" s="61" t="s">
        <v>119</v>
      </c>
      <c r="C36" s="14">
        <v>2017</v>
      </c>
      <c r="D36" s="59" t="s">
        <v>120</v>
      </c>
      <c r="E36" s="60" t="s">
        <v>121</v>
      </c>
      <c r="F36" s="36">
        <v>92</v>
      </c>
      <c r="G36" s="36">
        <v>16677</v>
      </c>
      <c r="H36" s="45">
        <v>1.1000000000000001</v>
      </c>
      <c r="I36" s="36">
        <v>890</v>
      </c>
      <c r="J36" s="41">
        <v>2.83</v>
      </c>
      <c r="K36" s="22">
        <v>115</v>
      </c>
      <c r="L36" s="62">
        <v>2013</v>
      </c>
      <c r="M36" s="63">
        <v>4</v>
      </c>
      <c r="N36" s="64">
        <v>0</v>
      </c>
      <c r="O36" s="21">
        <v>1</v>
      </c>
      <c r="P36" s="21">
        <v>0</v>
      </c>
      <c r="Q36" s="20">
        <v>0</v>
      </c>
    </row>
    <row r="37" spans="1:17" ht="17.399999999999999" x14ac:dyDescent="0.3">
      <c r="A37" s="12">
        <v>36</v>
      </c>
      <c r="B37" s="13" t="s">
        <v>122</v>
      </c>
      <c r="C37" s="14">
        <v>2012</v>
      </c>
      <c r="D37" s="25" t="s">
        <v>123</v>
      </c>
      <c r="E37" s="25" t="s">
        <v>124</v>
      </c>
      <c r="F37" s="36">
        <f>56610/1000</f>
        <v>56.61</v>
      </c>
      <c r="G37" s="36">
        <f>396833/1000</f>
        <v>396.83300000000003</v>
      </c>
      <c r="H37" s="45">
        <f>706/1000</f>
        <v>0.70599999999999996</v>
      </c>
      <c r="I37" s="36">
        <f>113102/1000</f>
        <v>113.102</v>
      </c>
      <c r="J37" s="41">
        <v>3.5333333333333332</v>
      </c>
      <c r="K37" s="14">
        <v>120</v>
      </c>
      <c r="L37" s="22">
        <v>1994</v>
      </c>
      <c r="M37" s="14">
        <f t="shared" ref="M37:M40" si="3">C37-L37</f>
        <v>18</v>
      </c>
      <c r="N37" s="21">
        <v>1</v>
      </c>
      <c r="O37" s="34">
        <v>1</v>
      </c>
      <c r="P37" s="22">
        <v>0</v>
      </c>
      <c r="Q37" s="20">
        <v>1</v>
      </c>
    </row>
    <row r="38" spans="1:17" ht="17.399999999999999" x14ac:dyDescent="0.3">
      <c r="A38" s="12">
        <v>37</v>
      </c>
      <c r="B38" s="13" t="s">
        <v>125</v>
      </c>
      <c r="C38" s="14">
        <v>2018</v>
      </c>
      <c r="D38" s="25" t="s">
        <v>126</v>
      </c>
      <c r="E38" s="25" t="s">
        <v>127</v>
      </c>
      <c r="F38" s="36">
        <f>3740087/1000</f>
        <v>3740.087</v>
      </c>
      <c r="G38" s="36">
        <f>3775934/1000</f>
        <v>3775.9340000000002</v>
      </c>
      <c r="H38" s="45">
        <f>30000/1000</f>
        <v>30</v>
      </c>
      <c r="I38" s="36">
        <f>4113492/1000</f>
        <v>4113.4920000000002</v>
      </c>
      <c r="J38" s="41">
        <v>4.0333333333333332</v>
      </c>
      <c r="K38" s="14">
        <v>108</v>
      </c>
      <c r="L38" s="22">
        <v>1992</v>
      </c>
      <c r="M38" s="14">
        <f t="shared" si="3"/>
        <v>26</v>
      </c>
      <c r="N38" s="21">
        <v>0</v>
      </c>
      <c r="O38" s="21">
        <v>1</v>
      </c>
      <c r="P38" s="22">
        <v>0</v>
      </c>
      <c r="Q38" s="20">
        <v>1</v>
      </c>
    </row>
    <row r="39" spans="1:17" ht="17.399999999999999" x14ac:dyDescent="0.3">
      <c r="A39" s="12">
        <v>38</v>
      </c>
      <c r="B39" s="13" t="s">
        <v>128</v>
      </c>
      <c r="C39" s="14">
        <v>2021</v>
      </c>
      <c r="D39" s="25" t="s">
        <v>129</v>
      </c>
      <c r="E39" s="25" t="s">
        <v>130</v>
      </c>
      <c r="F39" s="36">
        <f>36402/1000</f>
        <v>36.402000000000001</v>
      </c>
      <c r="G39" s="36">
        <f>27813389/1000</f>
        <v>27813.388999999999</v>
      </c>
      <c r="H39" s="45">
        <f>992/1000</f>
        <v>0.99199999999999999</v>
      </c>
      <c r="I39" s="36">
        <f>3787577/1000</f>
        <v>3787.5770000000002</v>
      </c>
      <c r="J39" s="41">
        <v>3.2666666666666666</v>
      </c>
      <c r="K39" s="14">
        <v>153</v>
      </c>
      <c r="L39" s="22">
        <v>2004</v>
      </c>
      <c r="M39" s="14">
        <f t="shared" si="3"/>
        <v>17</v>
      </c>
      <c r="N39" s="21">
        <v>1</v>
      </c>
      <c r="O39" s="34">
        <v>1</v>
      </c>
      <c r="P39" s="22">
        <v>0</v>
      </c>
      <c r="Q39" s="20">
        <v>1</v>
      </c>
    </row>
    <row r="40" spans="1:17" ht="17.399999999999999" x14ac:dyDescent="0.3">
      <c r="A40" s="65">
        <v>39</v>
      </c>
      <c r="B40" s="66" t="s">
        <v>131</v>
      </c>
      <c r="C40" s="67">
        <v>2016</v>
      </c>
      <c r="D40" s="68" t="s">
        <v>132</v>
      </c>
      <c r="E40" s="68" t="s">
        <v>133</v>
      </c>
      <c r="F40" s="69">
        <f>10859/1000</f>
        <v>10.859</v>
      </c>
      <c r="G40" s="69">
        <f>862600/1000</f>
        <v>862.6</v>
      </c>
      <c r="H40" s="70">
        <f>50/1000</f>
        <v>0.05</v>
      </c>
      <c r="I40" s="69">
        <f>300845/1000</f>
        <v>300.84500000000003</v>
      </c>
      <c r="J40" s="71">
        <v>3.2833333333333332</v>
      </c>
      <c r="K40" s="67">
        <v>120</v>
      </c>
      <c r="L40" s="72">
        <v>1991</v>
      </c>
      <c r="M40" s="14">
        <f t="shared" si="3"/>
        <v>25</v>
      </c>
      <c r="N40" s="73">
        <v>1</v>
      </c>
      <c r="O40" s="74">
        <v>1</v>
      </c>
      <c r="P40" s="72">
        <v>0</v>
      </c>
      <c r="Q40" s="75">
        <v>1</v>
      </c>
    </row>
  </sheetData>
  <hyperlinks>
    <hyperlink ref="D2" r:id="rId1" xr:uid="{385454E4-E589-4BEC-B68E-7875385946AF}"/>
    <hyperlink ref="E2" r:id="rId2" xr:uid="{2FE526F2-1495-45C9-94C4-16BCBCF88B60}"/>
    <hyperlink ref="D3" r:id="rId3" xr:uid="{069AB68E-87D3-49B7-8BDC-567D3CF1492C}"/>
    <hyperlink ref="E3" r:id="rId4" xr:uid="{9C5CE1C2-F42D-484E-81DF-3ECCA5F26B61}"/>
    <hyperlink ref="D4" r:id="rId5" xr:uid="{17A71379-436D-4ECC-B7EE-CD5FA122EBC9}"/>
    <hyperlink ref="E4" r:id="rId6" xr:uid="{DB4B02CE-EE2C-4A54-A6AF-BA67F07BBA6A}"/>
    <hyperlink ref="D5" r:id="rId7" xr:uid="{99B344C8-C359-407D-BF78-5F49B8F5E9FF}"/>
    <hyperlink ref="E5" r:id="rId8" xr:uid="{6FDBB68D-3883-475E-8B6A-116EF57FCDFD}"/>
    <hyperlink ref="D6" r:id="rId9" xr:uid="{DFB522CC-AE84-47B7-B8CD-2AD4786DEE9A}"/>
    <hyperlink ref="E6" r:id="rId10" xr:uid="{B303334D-9178-4E9B-956D-D1EF3F338823}"/>
    <hyperlink ref="D7" r:id="rId11" xr:uid="{A8A4721C-1A8F-401C-BED6-29A3B6B710FE}"/>
    <hyperlink ref="E7" r:id="rId12" xr:uid="{340B7A0D-145D-4717-B1AF-B15DFDDCEE10}"/>
    <hyperlink ref="D8" r:id="rId13" xr:uid="{6878075B-712E-44F0-BD43-7E7EC9684C83}"/>
    <hyperlink ref="E8" r:id="rId14" xr:uid="{70E2697F-6EB4-4030-B7DC-6FA21AB08198}"/>
    <hyperlink ref="D9" r:id="rId15" xr:uid="{D6855ED8-711C-4E96-82C6-F1F7F9DB8F38}"/>
    <hyperlink ref="E9" r:id="rId16" xr:uid="{79C891C3-78AF-443C-8079-AA7593D0B046}"/>
    <hyperlink ref="D10" r:id="rId17" xr:uid="{A53E8E75-BF5B-4CAA-8E6C-96886443AEB9}"/>
    <hyperlink ref="E10" r:id="rId18" xr:uid="{A9F1A00E-AFA9-4FAA-8A99-8EC31EDCB0DF}"/>
    <hyperlink ref="D11" r:id="rId19" xr:uid="{764CB039-66EC-49FA-B046-343676C1F4BE}"/>
    <hyperlink ref="E11" r:id="rId20" xr:uid="{E6D15AB9-3AF7-42D1-AAE5-84D434625407}"/>
    <hyperlink ref="D12" r:id="rId21" xr:uid="{7E2BB58D-1927-4961-A5E0-0A9888EDAFD4}"/>
    <hyperlink ref="E12" r:id="rId22" xr:uid="{D8971D9F-ED57-4AFA-859D-B5D1897B0143}"/>
    <hyperlink ref="D13" r:id="rId23" xr:uid="{F86E9939-0FFB-4D21-93D9-08D0F049600A}"/>
    <hyperlink ref="E13" r:id="rId24" xr:uid="{92F9C6A5-7218-4A5E-9832-40075BCE3C52}"/>
    <hyperlink ref="D14" r:id="rId25" xr:uid="{38FEFD3A-919E-479D-83A1-AF54A7DA6B60}"/>
    <hyperlink ref="E14" r:id="rId26" xr:uid="{0B9C101C-4277-4F86-B398-A673A138ECD1}"/>
    <hyperlink ref="D15" r:id="rId27" xr:uid="{93621C9A-DCAA-447D-8B74-1344C0008F94}"/>
    <hyperlink ref="E15" r:id="rId28" xr:uid="{EE84AFB1-CEE7-472B-941D-2045BA11511E}"/>
    <hyperlink ref="D16" r:id="rId29" xr:uid="{4C87B39F-0E11-475D-9D4F-994E31DDBA3E}"/>
    <hyperlink ref="E16" r:id="rId30" xr:uid="{8191F745-B965-401C-B7DE-9C83C435C9D2}"/>
    <hyperlink ref="D17" r:id="rId31" xr:uid="{423D0C83-A597-462C-A9BC-689FB52D731B}"/>
    <hyperlink ref="E17" r:id="rId32" xr:uid="{E5DA6F13-144B-4A78-A290-CD11A918E2F6}"/>
    <hyperlink ref="D18" r:id="rId33" xr:uid="{51509506-78F0-42FA-A176-91971064437D}"/>
    <hyperlink ref="E18" r:id="rId34" xr:uid="{79E3A882-9F35-4663-AA07-A3C11346BECB}"/>
    <hyperlink ref="D20" r:id="rId35" xr:uid="{1AD2D38A-0BD9-48E6-A7BE-E26438A5297F}"/>
    <hyperlink ref="E20" r:id="rId36" xr:uid="{297B8510-93D0-4D2F-A06C-8B4302216E99}"/>
    <hyperlink ref="D21" r:id="rId37" xr:uid="{246F5BCB-816F-4476-AD32-0774849E6D63}"/>
    <hyperlink ref="E21" r:id="rId38" xr:uid="{76F1BE3F-F638-41C9-B948-35E05995D139}"/>
    <hyperlink ref="D22" r:id="rId39" xr:uid="{C78C3635-2701-4A98-BAAB-B7E5366B5306}"/>
    <hyperlink ref="E22" r:id="rId40" xr:uid="{AB857044-E72F-447A-B781-65E6BB24B632}"/>
    <hyperlink ref="D23" r:id="rId41" xr:uid="{C133CCA5-B163-45C2-999D-303223EA26C5}"/>
    <hyperlink ref="E23" r:id="rId42" xr:uid="{0DC73A04-6F94-466A-9A5C-236396F82EEF}"/>
    <hyperlink ref="D24" r:id="rId43" xr:uid="{2EB4A157-4D90-4DD2-B3F7-DE7F20501445}"/>
    <hyperlink ref="E24" r:id="rId44" xr:uid="{8CD69A4B-B69C-4259-814F-CEE0E5490C85}"/>
    <hyperlink ref="D25" r:id="rId45" xr:uid="{611670E2-FCD0-4587-B2AC-0C2D9E21377A}"/>
    <hyperlink ref="E25" r:id="rId46" xr:uid="{CB2775FB-5220-4890-9F79-BC5C62D86DCB}"/>
    <hyperlink ref="D27" r:id="rId47" xr:uid="{CAC9AAB1-BEE6-494D-8035-8CE705ADED1F}"/>
    <hyperlink ref="E27" r:id="rId48" xr:uid="{2E2EDF7B-B745-46AF-B382-3D6246171465}"/>
    <hyperlink ref="D28" r:id="rId49" xr:uid="{F347EAC5-C94A-41F4-8D43-966F6D70FAEF}"/>
    <hyperlink ref="E28" r:id="rId50" xr:uid="{ACA6D3C8-6444-4658-8009-08B58344950E}"/>
    <hyperlink ref="D29" r:id="rId51" xr:uid="{5C1CB46E-43F8-4241-B226-E91B5CDAB5EE}"/>
    <hyperlink ref="E29" r:id="rId52" xr:uid="{F6B22A7F-F052-43EB-83C3-8A9EF06C4EFD}"/>
    <hyperlink ref="D30" r:id="rId53" xr:uid="{B0C42EA2-670F-4A11-A96D-57DCADDCB0A3}"/>
    <hyperlink ref="E30" r:id="rId54" xr:uid="{63BCB2EA-2FFE-4545-B0E9-19EA350D35BC}"/>
    <hyperlink ref="D31" r:id="rId55" xr:uid="{C7092D2C-FC8B-4BC3-A39C-B7B8BE56EE1E}"/>
    <hyperlink ref="E31" r:id="rId56" xr:uid="{E14A2422-B458-4A5A-A265-4A3A9E82AD35}"/>
    <hyperlink ref="D32" r:id="rId57" xr:uid="{64BEFDCE-D855-47A5-8EA6-D5847FCAC7A4}"/>
    <hyperlink ref="E32" r:id="rId58" xr:uid="{A6769030-2F99-462F-ABFF-7A215B519BCB}"/>
    <hyperlink ref="D33" r:id="rId59" xr:uid="{E369A341-8469-40A5-92D5-5AA0875A696C}"/>
    <hyperlink ref="E33" r:id="rId60" xr:uid="{03AC1EAE-D549-49A5-A2BB-374903C2CAE2}"/>
    <hyperlink ref="D34" r:id="rId61" xr:uid="{88CAC7D2-1BC2-489E-9AC7-651CB07C8F49}"/>
    <hyperlink ref="E34" r:id="rId62" xr:uid="{6527B983-1C50-457E-AC7B-C562C683571A}"/>
    <hyperlink ref="D35" r:id="rId63" xr:uid="{7B716059-F2C5-42B3-8BAD-9DA53696FAF1}"/>
    <hyperlink ref="E35" r:id="rId64" xr:uid="{4068E7BF-92FC-4043-8777-FBB4856FB181}"/>
    <hyperlink ref="D36" r:id="rId65" xr:uid="{0D66A124-BE90-4EC3-90A7-722769D4D7DD}"/>
    <hyperlink ref="E36" r:id="rId66" xr:uid="{D498D945-5B91-4054-AC81-C4FA10BC34D9}"/>
    <hyperlink ref="D37" r:id="rId67" xr:uid="{4620F96C-0261-44E1-8001-6237C7307A9A}"/>
    <hyperlink ref="E37" r:id="rId68" xr:uid="{2CDD06C1-5C60-46F2-B7E8-B465F88EC7AE}"/>
    <hyperlink ref="D38" r:id="rId69" xr:uid="{5BEE3D11-221D-449E-8FF3-216EF05CABB6}"/>
    <hyperlink ref="E38" r:id="rId70" xr:uid="{4B610623-A9AC-4B7B-AF8D-1ACAEA2555D0}"/>
    <hyperlink ref="D39" r:id="rId71" xr:uid="{C702ACB9-B6F6-43F6-9326-B6FE6CC767D3}"/>
    <hyperlink ref="E39" r:id="rId72" xr:uid="{6BE51A46-2334-44C2-8076-0CA5910E85F1}"/>
    <hyperlink ref="D40" r:id="rId73" xr:uid="{2DC0C0BA-9B57-46E0-B16A-E9153ED67D18}"/>
    <hyperlink ref="E40" r:id="rId74" xr:uid="{65534250-3A8F-4E54-80BC-388BD3677B18}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Paraschiv</dc:creator>
  <cp:lastModifiedBy>Diana Paraschiv</cp:lastModifiedBy>
  <dcterms:created xsi:type="dcterms:W3CDTF">2024-03-24T17:08:46Z</dcterms:created>
  <dcterms:modified xsi:type="dcterms:W3CDTF">2024-04-02T17:20:55Z</dcterms:modified>
</cp:coreProperties>
</file>