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YF\Desktop\UWA\MyCode\Data\"/>
    </mc:Choice>
  </mc:AlternateContent>
  <bookViews>
    <workbookView xWindow="0" yWindow="0" windowWidth="23040" windowHeight="9348"/>
  </bookViews>
  <sheets>
    <sheet name="Window 55x55 mikrons" sheetId="1" r:id="rId1"/>
    <sheet name="Window 100x100 mikr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  <c r="H14" i="2"/>
  <c r="H3" i="2"/>
  <c r="H4" i="2"/>
  <c r="H5" i="2"/>
  <c r="H6" i="2"/>
  <c r="H7" i="2"/>
  <c r="H8" i="2"/>
  <c r="H9" i="2"/>
  <c r="H10" i="2"/>
  <c r="H11" i="2"/>
  <c r="H12" i="2"/>
  <c r="H13" i="2"/>
  <c r="H2" i="2"/>
  <c r="E5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E3" i="2" l="1"/>
  <c r="E4" i="2"/>
  <c r="E6" i="2"/>
  <c r="E7" i="2"/>
  <c r="E8" i="2"/>
  <c r="E9" i="2"/>
  <c r="E10" i="2"/>
  <c r="E11" i="2"/>
  <c r="E12" i="2"/>
  <c r="E13" i="2"/>
  <c r="E14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2"/>
  <c r="G3" i="2" s="1"/>
  <c r="C4" i="2"/>
  <c r="C5" i="2"/>
  <c r="C6" i="2"/>
  <c r="C7" i="2"/>
  <c r="G7" i="2" s="1"/>
  <c r="C8" i="2"/>
  <c r="C9" i="2"/>
  <c r="C10" i="2"/>
  <c r="C11" i="2"/>
  <c r="G11" i="2" s="1"/>
  <c r="C12" i="2"/>
  <c r="C13" i="2"/>
  <c r="C14" i="2"/>
  <c r="G14" i="2" s="1"/>
  <c r="C2" i="2"/>
  <c r="G2" i="2" s="1"/>
  <c r="G13" i="2"/>
  <c r="G12" i="2"/>
  <c r="G10" i="2"/>
  <c r="G9" i="2"/>
  <c r="G8" i="2"/>
  <c r="G6" i="2"/>
  <c r="G5" i="2"/>
  <c r="G4" i="2"/>
  <c r="G7" i="1"/>
  <c r="G10" i="1"/>
  <c r="G11" i="1"/>
  <c r="G14" i="1"/>
  <c r="G15" i="1"/>
  <c r="C3" i="1"/>
  <c r="G3" i="1" s="1"/>
  <c r="C4" i="1"/>
  <c r="G4" i="1" s="1"/>
  <c r="C5" i="1"/>
  <c r="G5" i="1" s="1"/>
  <c r="C6" i="1"/>
  <c r="G6" i="1" s="1"/>
  <c r="C7" i="1"/>
  <c r="C8" i="1"/>
  <c r="G8" i="1" s="1"/>
  <c r="C9" i="1"/>
  <c r="G9" i="1" s="1"/>
  <c r="C10" i="1"/>
  <c r="C11" i="1"/>
  <c r="C12" i="1"/>
  <c r="G12" i="1" s="1"/>
  <c r="C13" i="1"/>
  <c r="G13" i="1" s="1"/>
  <c r="C14" i="1"/>
  <c r="C15" i="1"/>
  <c r="C2" i="1"/>
  <c r="G2" i="1" s="1"/>
</calcChain>
</file>

<file path=xl/sharedStrings.xml><?xml version="1.0" encoding="utf-8"?>
<sst xmlns="http://schemas.openxmlformats.org/spreadsheetml/2006/main" count="47" uniqueCount="32">
  <si>
    <t>CrebbinB_OD_2,00N0,00V_TL</t>
  </si>
  <si>
    <t>CrebbinB_OD_2,00T0,00V_BL</t>
  </si>
  <si>
    <t>CrebbinB_OD_2,00T0,00V_Mid</t>
  </si>
  <si>
    <t>CrebbinB_OD_3,00N0,00V_BL</t>
  </si>
  <si>
    <t>CrebbinB_OD_3,00T0,00V_Mid</t>
  </si>
  <si>
    <t>CrebbinB_OD_3,00T0,00V_TL</t>
  </si>
  <si>
    <t>CrebbinB_OD_5,00T0,00V_BR</t>
  </si>
  <si>
    <t>CrebbinB_OD_5,00T0,00V_Mid</t>
  </si>
  <si>
    <t>CrebbinB_OD_5,00T0,00V_TR</t>
  </si>
  <si>
    <t>CrebbinB_OD_7,00T0,00V_BR</t>
  </si>
  <si>
    <t>CrebbinB_OD_7,00T0,00V_TL</t>
  </si>
  <si>
    <t>CrebbinB_OD_7,00T0,00V_TR</t>
  </si>
  <si>
    <t>CrebbinB_OD_9,00T0,00V_BR</t>
  </si>
  <si>
    <t>CrebbinB_OD_9,00T0,00V_Mid</t>
  </si>
  <si>
    <t>NAME OF THE FILE</t>
  </si>
  <si>
    <t>Number of pixels in one direction</t>
  </si>
  <si>
    <t>Image magnification [mm/degree]</t>
  </si>
  <si>
    <t>Number of cones by manual counting</t>
  </si>
  <si>
    <t>Density cones/mm2</t>
  </si>
  <si>
    <t>spacing values [cycles per degree]</t>
  </si>
  <si>
    <t>Density from Yellot ring cones/mm2</t>
  </si>
  <si>
    <t>CrebbinB_OD_2,00N0,00V_BL</t>
  </si>
  <si>
    <t>CrebbinB_OD_2,00T0,00V_TL</t>
  </si>
  <si>
    <t>CrebbinB_OD_3,00N0,00V_Mid</t>
  </si>
  <si>
    <t>CrebbinB_OD_3,00T0,00V_TR</t>
  </si>
  <si>
    <t>CrebbinB_OD_7,00T0,00V_BL</t>
  </si>
  <si>
    <t>CrebbinB_OD_9,00T0,00V_TR</t>
  </si>
  <si>
    <t>Deviation</t>
    <phoneticPr fontId="2" type="noConversion"/>
  </si>
  <si>
    <t>Deviation/%</t>
    <phoneticPr fontId="2" type="noConversion"/>
  </si>
  <si>
    <t>Deviation</t>
    <phoneticPr fontId="2" type="noConversion"/>
  </si>
  <si>
    <t>Deviation/%</t>
    <phoneticPr fontId="2" type="noConversion"/>
  </si>
  <si>
    <t>FocusMeasureValue/LAPE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</si>
</sst>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8" formatCode="0.00000000000_ "/>
    <numFmt numFmtId="179" formatCode="0.0000000000000_ "/>
  </numFmts>
  <fonts count="3" x14ac:knownFonts="1">
    <font>
      <sz val="11"/>
      <color theme="1"/>
      <name val="宋体"/>
      <family val="2"/>
      <charset val="238"/>
      <scheme val="minor"/>
    </font>
    <font>
      <b/>
      <sz val="11"/>
      <color theme="1"/>
      <name val="宋体"/>
      <family val="2"/>
      <charset val="238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Font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85" zoomScaleNormal="85" workbookViewId="0">
      <selection activeCell="G16" sqref="G16"/>
    </sheetView>
  </sheetViews>
  <sheetFormatPr defaultRowHeight="14.4" x14ac:dyDescent="0.25"/>
  <cols>
    <col min="1" max="1" width="28.44140625" bestFit="1" customWidth="1"/>
    <col min="2" max="2" width="14.44140625" customWidth="1"/>
    <col min="3" max="3" width="15" customWidth="1"/>
    <col min="4" max="4" width="19.44140625" customWidth="1"/>
    <col min="5" max="5" width="18.88671875" bestFit="1" customWidth="1"/>
    <col min="6" max="6" width="17.88671875" customWidth="1"/>
    <col min="7" max="7" width="17.5546875" customWidth="1"/>
    <col min="8" max="8" width="24.5546875" customWidth="1"/>
    <col min="9" max="9" width="22.44140625" customWidth="1"/>
    <col min="10" max="10" width="17.109375" customWidth="1"/>
  </cols>
  <sheetData>
    <row r="1" spans="1:10" ht="57.6" x14ac:dyDescent="0.25">
      <c r="A1" s="3" t="s">
        <v>14</v>
      </c>
      <c r="B1" s="2" t="s">
        <v>15</v>
      </c>
      <c r="C1" s="2" t="s">
        <v>16</v>
      </c>
      <c r="D1" s="5" t="s">
        <v>17</v>
      </c>
      <c r="E1" s="5" t="s">
        <v>18</v>
      </c>
      <c r="F1" s="4" t="s">
        <v>19</v>
      </c>
      <c r="G1" s="5" t="s">
        <v>20</v>
      </c>
      <c r="H1" s="5" t="s">
        <v>27</v>
      </c>
      <c r="I1" s="5" t="s">
        <v>28</v>
      </c>
      <c r="J1" s="5" t="s">
        <v>31</v>
      </c>
    </row>
    <row r="2" spans="1:10" x14ac:dyDescent="0.25">
      <c r="A2" t="s">
        <v>0</v>
      </c>
      <c r="B2" s="6">
        <v>72</v>
      </c>
      <c r="C2" s="7">
        <f>0.055/(0.0026*B2)</f>
        <v>0.29380341880341881</v>
      </c>
      <c r="D2">
        <v>92</v>
      </c>
      <c r="E2" s="1">
        <f>D2/(0.055*0.055)</f>
        <v>30413.223140495869</v>
      </c>
      <c r="F2">
        <v>54.01</v>
      </c>
      <c r="G2" s="1">
        <f>SQRT(3)/(2*POWER(C2/F2,2))</f>
        <v>29266.12991069791</v>
      </c>
      <c r="H2" s="9">
        <f>E2-G2</f>
        <v>1147.0932297979598</v>
      </c>
      <c r="I2">
        <f>ABS(H2/E2)*100</f>
        <v>3.771692413194379</v>
      </c>
      <c r="J2">
        <v>37.56</v>
      </c>
    </row>
    <row r="3" spans="1:10" x14ac:dyDescent="0.25">
      <c r="A3" t="s">
        <v>1</v>
      </c>
      <c r="B3" s="6">
        <v>72</v>
      </c>
      <c r="C3" s="7">
        <f t="shared" ref="C3:C15" si="0">0.055/(0.0026*B3)</f>
        <v>0.29380341880341881</v>
      </c>
      <c r="D3">
        <v>93</v>
      </c>
      <c r="E3" s="1">
        <f t="shared" ref="E3:E15" si="1">D3/(0.055*0.055)</f>
        <v>30743.801652892562</v>
      </c>
      <c r="F3">
        <v>52.12</v>
      </c>
      <c r="G3" s="1">
        <f>SQRT(3)/(2*POWER(C3/F3,2))</f>
        <v>27253.717857141928</v>
      </c>
      <c r="H3" s="9">
        <f t="shared" ref="H3:H15" si="2">E3-G3</f>
        <v>3490.0837957506337</v>
      </c>
      <c r="I3">
        <f t="shared" ref="I3:I15" si="3">ABS(H3/E3)*100</f>
        <v>11.352154281877061</v>
      </c>
      <c r="J3">
        <v>56.29</v>
      </c>
    </row>
    <row r="4" spans="1:10" x14ac:dyDescent="0.25">
      <c r="A4" t="s">
        <v>2</v>
      </c>
      <c r="B4" s="6">
        <v>72</v>
      </c>
      <c r="C4" s="7">
        <f t="shared" si="0"/>
        <v>0.29380341880341881</v>
      </c>
      <c r="D4">
        <v>92</v>
      </c>
      <c r="E4" s="1">
        <f t="shared" si="1"/>
        <v>30413.223140495869</v>
      </c>
      <c r="F4">
        <v>52.95</v>
      </c>
      <c r="G4" s="1">
        <f>SQRT(3)/(2*POWER(C4/F4,2))</f>
        <v>28128.648779972998</v>
      </c>
      <c r="H4" s="9">
        <f t="shared" si="2"/>
        <v>2284.5743605228708</v>
      </c>
      <c r="I4">
        <f t="shared" si="3"/>
        <v>7.5117798267192208</v>
      </c>
      <c r="J4">
        <v>49.35</v>
      </c>
    </row>
    <row r="5" spans="1:10" x14ac:dyDescent="0.25">
      <c r="A5" t="s">
        <v>3</v>
      </c>
      <c r="B5" s="6">
        <v>72</v>
      </c>
      <c r="C5" s="7">
        <f t="shared" si="0"/>
        <v>0.29380341880341881</v>
      </c>
      <c r="D5">
        <v>74</v>
      </c>
      <c r="E5" s="1">
        <f t="shared" si="1"/>
        <v>24462.809917355371</v>
      </c>
      <c r="F5">
        <v>49.81</v>
      </c>
      <c r="G5" s="1">
        <f>SQRT(3)/(2*POWER(C5/F5,2))</f>
        <v>24891.440182164115</v>
      </c>
      <c r="H5" s="9">
        <f t="shared" si="2"/>
        <v>-428.63026480874396</v>
      </c>
      <c r="I5">
        <f t="shared" si="3"/>
        <v>1.7521710149276357</v>
      </c>
      <c r="J5">
        <v>56.72</v>
      </c>
    </row>
    <row r="6" spans="1:10" x14ac:dyDescent="0.25">
      <c r="A6" t="s">
        <v>4</v>
      </c>
      <c r="B6" s="6">
        <v>72</v>
      </c>
      <c r="C6" s="7">
        <f t="shared" si="0"/>
        <v>0.29380341880341881</v>
      </c>
      <c r="D6">
        <v>72</v>
      </c>
      <c r="E6" s="1">
        <f t="shared" si="1"/>
        <v>23801.652892561986</v>
      </c>
      <c r="F6">
        <v>47.43</v>
      </c>
      <c r="G6" s="1">
        <f>SQRT(3)/(2*POWER(C6/F6,2))</f>
        <v>22569.5651110652</v>
      </c>
      <c r="H6" s="9">
        <f t="shared" si="2"/>
        <v>1232.0877814967862</v>
      </c>
      <c r="I6">
        <f t="shared" si="3"/>
        <v>5.1764799153163583</v>
      </c>
      <c r="J6">
        <v>67.03</v>
      </c>
    </row>
    <row r="7" spans="1:10" x14ac:dyDescent="0.25">
      <c r="A7" t="s">
        <v>5</v>
      </c>
      <c r="B7" s="6">
        <v>72</v>
      </c>
      <c r="C7" s="7">
        <f t="shared" si="0"/>
        <v>0.29380341880341881</v>
      </c>
      <c r="D7">
        <v>67</v>
      </c>
      <c r="E7" s="1">
        <f t="shared" si="1"/>
        <v>22148.760330578512</v>
      </c>
      <c r="G7" s="1" t="e">
        <f>SQRT(3)/(2*POWER(C7/F7,2))</f>
        <v>#DIV/0!</v>
      </c>
      <c r="H7" s="9" t="e">
        <f t="shared" si="2"/>
        <v>#DIV/0!</v>
      </c>
      <c r="I7" t="e">
        <f t="shared" si="3"/>
        <v>#DIV/0!</v>
      </c>
    </row>
    <row r="8" spans="1:10" x14ac:dyDescent="0.25">
      <c r="A8" t="s">
        <v>6</v>
      </c>
      <c r="B8" s="6">
        <v>72</v>
      </c>
      <c r="C8" s="7">
        <f t="shared" si="0"/>
        <v>0.29380341880341881</v>
      </c>
      <c r="D8">
        <v>45</v>
      </c>
      <c r="E8" s="1">
        <f t="shared" si="1"/>
        <v>14876.03305785124</v>
      </c>
      <c r="F8">
        <v>43.46</v>
      </c>
      <c r="G8" s="1">
        <f>SQRT(3)/(2*POWER(C8/F8,2))</f>
        <v>18949.440235541271</v>
      </c>
      <c r="H8" s="9">
        <f t="shared" si="2"/>
        <v>-4073.4071776900309</v>
      </c>
      <c r="I8">
        <f t="shared" si="3"/>
        <v>27.382348250027427</v>
      </c>
      <c r="J8">
        <v>51.51</v>
      </c>
    </row>
    <row r="9" spans="1:10" x14ac:dyDescent="0.25">
      <c r="A9" t="s">
        <v>7</v>
      </c>
      <c r="B9" s="6">
        <v>72</v>
      </c>
      <c r="C9" s="7">
        <f t="shared" si="0"/>
        <v>0.29380341880341881</v>
      </c>
      <c r="D9">
        <v>50</v>
      </c>
      <c r="E9" s="1">
        <f t="shared" si="1"/>
        <v>16528.92561983471</v>
      </c>
      <c r="F9">
        <v>41.14</v>
      </c>
      <c r="G9" s="1">
        <f>SQRT(3)/(2*POWER(C9/F9,2))</f>
        <v>16980.306151827728</v>
      </c>
      <c r="H9" s="9">
        <f t="shared" si="2"/>
        <v>-451.38053199301794</v>
      </c>
      <c r="I9">
        <f t="shared" si="3"/>
        <v>2.7308522185577586</v>
      </c>
      <c r="J9">
        <v>43.96</v>
      </c>
    </row>
    <row r="10" spans="1:10" x14ac:dyDescent="0.25">
      <c r="A10" t="s">
        <v>8</v>
      </c>
      <c r="B10" s="6">
        <v>72</v>
      </c>
      <c r="C10" s="7">
        <f t="shared" si="0"/>
        <v>0.29380341880341881</v>
      </c>
      <c r="D10">
        <v>49</v>
      </c>
      <c r="E10" s="1">
        <f t="shared" si="1"/>
        <v>16198.347107438018</v>
      </c>
      <c r="G10" s="1" t="e">
        <f>SQRT(3)/(2*POWER(C10/F10,2))</f>
        <v>#DIV/0!</v>
      </c>
      <c r="H10" s="9" t="e">
        <f t="shared" si="2"/>
        <v>#DIV/0!</v>
      </c>
      <c r="I10" t="e">
        <f t="shared" si="3"/>
        <v>#DIV/0!</v>
      </c>
    </row>
    <row r="11" spans="1:10" x14ac:dyDescent="0.25">
      <c r="A11" t="s">
        <v>9</v>
      </c>
      <c r="B11" s="6">
        <v>72</v>
      </c>
      <c r="C11" s="7">
        <f t="shared" si="0"/>
        <v>0.29380341880341881</v>
      </c>
      <c r="D11">
        <v>38</v>
      </c>
      <c r="E11" s="1">
        <f t="shared" si="1"/>
        <v>12561.98347107438</v>
      </c>
      <c r="F11">
        <v>39.299999999999997</v>
      </c>
      <c r="G11" s="1">
        <f>SQRT(3)/(2*POWER(C11/F11,2))</f>
        <v>15495.37326238447</v>
      </c>
      <c r="H11" s="9">
        <f t="shared" si="2"/>
        <v>-2933.38979131009</v>
      </c>
      <c r="I11">
        <f t="shared" si="3"/>
        <v>23.351326628192165</v>
      </c>
      <c r="J11">
        <v>39.729999999999997</v>
      </c>
    </row>
    <row r="12" spans="1:10" x14ac:dyDescent="0.25">
      <c r="A12" s="8" t="s">
        <v>10</v>
      </c>
      <c r="B12" s="6">
        <v>72</v>
      </c>
      <c r="C12" s="7">
        <f t="shared" si="0"/>
        <v>0.29380341880341881</v>
      </c>
      <c r="D12">
        <v>38</v>
      </c>
      <c r="E12" s="1">
        <f t="shared" si="1"/>
        <v>12561.98347107438</v>
      </c>
      <c r="G12" s="1" t="e">
        <f>SQRT(3)/(2*POWER(C12/F12,2))</f>
        <v>#DIV/0!</v>
      </c>
      <c r="H12" s="9" t="e">
        <f t="shared" si="2"/>
        <v>#DIV/0!</v>
      </c>
      <c r="I12" t="e">
        <f t="shared" si="3"/>
        <v>#DIV/0!</v>
      </c>
    </row>
    <row r="13" spans="1:10" x14ac:dyDescent="0.25">
      <c r="A13" s="8" t="s">
        <v>11</v>
      </c>
      <c r="B13" s="6">
        <v>72</v>
      </c>
      <c r="C13" s="7">
        <f t="shared" si="0"/>
        <v>0.29380341880341881</v>
      </c>
      <c r="D13">
        <v>38</v>
      </c>
      <c r="E13" s="1">
        <f t="shared" si="1"/>
        <v>12561.98347107438</v>
      </c>
      <c r="F13">
        <v>39.5</v>
      </c>
      <c r="G13" s="1">
        <f>SQRT(3)/(2*POWER(C13/F13,2))</f>
        <v>15653.488292339462</v>
      </c>
      <c r="H13" s="9">
        <f t="shared" si="2"/>
        <v>-3091.5048212650818</v>
      </c>
      <c r="I13">
        <f t="shared" si="3"/>
        <v>24.610005485070719</v>
      </c>
      <c r="J13">
        <v>43.36</v>
      </c>
    </row>
    <row r="14" spans="1:10" x14ac:dyDescent="0.25">
      <c r="A14" s="8" t="s">
        <v>12</v>
      </c>
      <c r="B14" s="6">
        <v>72</v>
      </c>
      <c r="C14" s="7">
        <f t="shared" si="0"/>
        <v>0.29380341880341881</v>
      </c>
      <c r="D14">
        <v>28</v>
      </c>
      <c r="E14" s="1">
        <f t="shared" si="1"/>
        <v>9256.1983471074382</v>
      </c>
      <c r="F14">
        <v>36.950000000000003</v>
      </c>
      <c r="G14" s="1">
        <f>SQRT(3)/(2*POWER(C14/F14,2))</f>
        <v>13697.642492710653</v>
      </c>
      <c r="H14" s="9">
        <f t="shared" si="2"/>
        <v>-4441.4441456032146</v>
      </c>
      <c r="I14">
        <f t="shared" si="3"/>
        <v>47.98345907303473</v>
      </c>
      <c r="J14">
        <v>32.200000000000003</v>
      </c>
    </row>
    <row r="15" spans="1:10" x14ac:dyDescent="0.25">
      <c r="A15" s="8" t="s">
        <v>13</v>
      </c>
      <c r="B15" s="6">
        <v>72</v>
      </c>
      <c r="C15" s="7">
        <f t="shared" si="0"/>
        <v>0.29380341880341881</v>
      </c>
      <c r="D15">
        <v>26</v>
      </c>
      <c r="E15" s="1">
        <f t="shared" si="1"/>
        <v>8595.0413223140495</v>
      </c>
      <c r="F15">
        <v>36.39</v>
      </c>
      <c r="G15" s="1">
        <f>SQRT(3)/(2*POWER(C15/F15,2))</f>
        <v>13285.596329876684</v>
      </c>
      <c r="H15" s="9">
        <f t="shared" si="2"/>
        <v>-4690.5550075626343</v>
      </c>
      <c r="I15">
        <f t="shared" si="3"/>
        <v>54.572803453372956</v>
      </c>
      <c r="J15">
        <v>36.26</v>
      </c>
    </row>
    <row r="16" spans="1:10" x14ac:dyDescent="0.25">
      <c r="G16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workbookViewId="0">
      <selection activeCell="D6" sqref="D6"/>
    </sheetView>
  </sheetViews>
  <sheetFormatPr defaultRowHeight="14.4" x14ac:dyDescent="0.25"/>
  <cols>
    <col min="1" max="1" width="28.44140625" bestFit="1" customWidth="1"/>
    <col min="2" max="2" width="14.44140625" customWidth="1"/>
    <col min="3" max="3" width="15" customWidth="1"/>
    <col min="4" max="4" width="19.44140625" customWidth="1"/>
    <col min="5" max="5" width="18.88671875" bestFit="1" customWidth="1"/>
    <col min="6" max="6" width="17.88671875" customWidth="1"/>
    <col min="7" max="7" width="17.5546875" customWidth="1"/>
    <col min="8" max="8" width="23.77734375" customWidth="1"/>
    <col min="9" max="9" width="19.44140625" customWidth="1"/>
    <col min="10" max="10" width="20.5546875" customWidth="1"/>
  </cols>
  <sheetData>
    <row r="1" spans="1:10" ht="57.6" x14ac:dyDescent="0.25">
      <c r="A1" s="3" t="s">
        <v>14</v>
      </c>
      <c r="B1" s="2" t="s">
        <v>15</v>
      </c>
      <c r="C1" s="2" t="s">
        <v>16</v>
      </c>
      <c r="D1" s="5" t="s">
        <v>17</v>
      </c>
      <c r="E1" s="5" t="s">
        <v>18</v>
      </c>
      <c r="F1" s="4" t="s">
        <v>19</v>
      </c>
      <c r="G1" s="5" t="s">
        <v>20</v>
      </c>
      <c r="H1" s="5" t="s">
        <v>29</v>
      </c>
      <c r="I1" s="5" t="s">
        <v>30</v>
      </c>
      <c r="J1" s="5" t="s">
        <v>31</v>
      </c>
    </row>
    <row r="2" spans="1:10" x14ac:dyDescent="0.25">
      <c r="A2" t="s">
        <v>21</v>
      </c>
      <c r="B2" s="6">
        <v>132</v>
      </c>
      <c r="C2" s="7">
        <f>0.1/(0.0026*B2)</f>
        <v>0.29137529137529139</v>
      </c>
      <c r="D2">
        <v>300</v>
      </c>
      <c r="E2" s="1">
        <f>D2/(0.1*0.1)</f>
        <v>29999.999999999993</v>
      </c>
      <c r="F2">
        <v>54.29</v>
      </c>
      <c r="G2" s="1">
        <f>SQRT(3)/(2*POWER(C2/F2,2))</f>
        <v>30065.253731228542</v>
      </c>
      <c r="H2" s="10">
        <f>E2-G2</f>
        <v>-65.253731228549441</v>
      </c>
      <c r="I2">
        <f>ABS(H2/E2)*100</f>
        <v>0.21751243742849818</v>
      </c>
      <c r="J2">
        <v>49.86</v>
      </c>
    </row>
    <row r="3" spans="1:10" x14ac:dyDescent="0.25">
      <c r="A3" t="s">
        <v>2</v>
      </c>
      <c r="B3" s="6">
        <v>132</v>
      </c>
      <c r="C3" s="7">
        <f t="shared" ref="C3:C14" si="0">0.1/(0.0026*B3)</f>
        <v>0.29137529137529139</v>
      </c>
      <c r="D3">
        <v>306</v>
      </c>
      <c r="E3" s="1">
        <f t="shared" ref="E3:E14" si="1">D3/(0.1*0.1)</f>
        <v>30599.999999999993</v>
      </c>
      <c r="F3">
        <v>52.99</v>
      </c>
      <c r="G3" s="1">
        <f>SQRT(3)/(2*POWER(C3/F3,2))</f>
        <v>28642.638981397649</v>
      </c>
      <c r="H3" s="10">
        <f t="shared" ref="H3:H13" si="2">E3-G3</f>
        <v>1957.3610186023434</v>
      </c>
      <c r="I3">
        <f t="shared" ref="I3:I14" si="3">ABS(H3/E3)*100</f>
        <v>6.3966046359553719</v>
      </c>
      <c r="J3">
        <v>51.35</v>
      </c>
    </row>
    <row r="4" spans="1:10" x14ac:dyDescent="0.25">
      <c r="A4" t="s">
        <v>22</v>
      </c>
      <c r="B4" s="6">
        <v>132</v>
      </c>
      <c r="C4" s="7">
        <f t="shared" si="0"/>
        <v>0.29137529137529139</v>
      </c>
      <c r="D4">
        <v>226</v>
      </c>
      <c r="E4" s="1">
        <f t="shared" si="1"/>
        <v>22599.999999999996</v>
      </c>
      <c r="F4">
        <v>53.08</v>
      </c>
      <c r="G4" s="1">
        <f>SQRT(3)/(2*POWER(C4/F4,2))</f>
        <v>28740.016850857213</v>
      </c>
      <c r="H4" s="10">
        <f t="shared" si="2"/>
        <v>-6140.0168508572169</v>
      </c>
      <c r="I4">
        <f t="shared" si="3"/>
        <v>27.168216154235473</v>
      </c>
      <c r="J4">
        <v>51.56</v>
      </c>
    </row>
    <row r="5" spans="1:10" x14ac:dyDescent="0.25">
      <c r="A5" t="s">
        <v>3</v>
      </c>
      <c r="B5" s="6">
        <v>132</v>
      </c>
      <c r="C5" s="7">
        <f t="shared" si="0"/>
        <v>0.29137529137529139</v>
      </c>
      <c r="D5">
        <v>211</v>
      </c>
      <c r="E5" s="1">
        <f t="shared" si="1"/>
        <v>21099.999999999996</v>
      </c>
      <c r="F5">
        <v>49.01</v>
      </c>
      <c r="G5" s="1">
        <f>SQRT(3)/(2*POWER(C5/F5,2))</f>
        <v>24501.608437018087</v>
      </c>
      <c r="H5" s="10">
        <f t="shared" si="2"/>
        <v>-3401.6084370180906</v>
      </c>
      <c r="I5">
        <f t="shared" si="3"/>
        <v>16.121367000085741</v>
      </c>
      <c r="J5">
        <v>56.39</v>
      </c>
    </row>
    <row r="6" spans="1:10" x14ac:dyDescent="0.25">
      <c r="A6" t="s">
        <v>23</v>
      </c>
      <c r="B6" s="6">
        <v>132</v>
      </c>
      <c r="C6" s="7">
        <f t="shared" si="0"/>
        <v>0.29137529137529139</v>
      </c>
      <c r="D6">
        <v>211</v>
      </c>
      <c r="E6" s="1">
        <f t="shared" si="1"/>
        <v>21099.999999999996</v>
      </c>
      <c r="F6">
        <v>48</v>
      </c>
      <c r="G6" s="1">
        <f>SQRT(3)/(2*POWER(C6/F6,2))</f>
        <v>23502.153843360178</v>
      </c>
      <c r="H6" s="10">
        <f t="shared" si="2"/>
        <v>-2402.1538433601818</v>
      </c>
      <c r="I6">
        <f t="shared" si="3"/>
        <v>11.384615371375272</v>
      </c>
      <c r="J6">
        <v>54.57</v>
      </c>
    </row>
    <row r="7" spans="1:10" x14ac:dyDescent="0.25">
      <c r="A7" t="s">
        <v>24</v>
      </c>
      <c r="B7" s="6">
        <v>132</v>
      </c>
      <c r="C7" s="7">
        <f t="shared" si="0"/>
        <v>0.29137529137529139</v>
      </c>
      <c r="D7">
        <v>206</v>
      </c>
      <c r="E7" s="1">
        <f t="shared" si="1"/>
        <v>20599.999999999996</v>
      </c>
      <c r="F7">
        <v>48</v>
      </c>
      <c r="G7" s="1">
        <f>SQRT(3)/(2*POWER(C7/F7,2))</f>
        <v>23502.153843360178</v>
      </c>
      <c r="H7" s="10">
        <f t="shared" si="2"/>
        <v>-2902.1538433601818</v>
      </c>
      <c r="I7">
        <f t="shared" si="3"/>
        <v>14.088125453204769</v>
      </c>
      <c r="J7">
        <v>56.31</v>
      </c>
    </row>
    <row r="8" spans="1:10" x14ac:dyDescent="0.25">
      <c r="A8" t="s">
        <v>6</v>
      </c>
      <c r="B8" s="6">
        <v>132</v>
      </c>
      <c r="C8" s="7">
        <f t="shared" si="0"/>
        <v>0.29137529137529139</v>
      </c>
      <c r="D8">
        <v>123</v>
      </c>
      <c r="E8" s="1">
        <f t="shared" si="1"/>
        <v>12299.999999999998</v>
      </c>
      <c r="F8">
        <v>40.72</v>
      </c>
      <c r="G8" s="1">
        <f>SQRT(3)/(2*POWER(C8/F8,2))</f>
        <v>16913.781999698884</v>
      </c>
      <c r="H8" s="10">
        <f t="shared" si="2"/>
        <v>-4613.7819996988856</v>
      </c>
      <c r="I8">
        <f t="shared" si="3"/>
        <v>37.510422761779559</v>
      </c>
      <c r="J8">
        <v>46.59</v>
      </c>
    </row>
    <row r="9" spans="1:10" x14ac:dyDescent="0.25">
      <c r="A9" t="s">
        <v>8</v>
      </c>
      <c r="B9" s="6">
        <v>132</v>
      </c>
      <c r="C9" s="7">
        <f t="shared" si="0"/>
        <v>0.29137529137529139</v>
      </c>
      <c r="D9">
        <v>139</v>
      </c>
      <c r="E9" s="1">
        <f t="shared" si="1"/>
        <v>13899.999999999998</v>
      </c>
      <c r="G9" s="1" t="e">
        <f>SQRT(3)/(2*POWER(C9/F9,2))</f>
        <v>#DIV/0!</v>
      </c>
      <c r="H9" s="10" t="e">
        <f t="shared" si="2"/>
        <v>#DIV/0!</v>
      </c>
      <c r="I9" t="e">
        <f t="shared" si="3"/>
        <v>#DIV/0!</v>
      </c>
      <c r="J9">
        <v>46.79</v>
      </c>
    </row>
    <row r="10" spans="1:10" x14ac:dyDescent="0.25">
      <c r="A10" t="s">
        <v>25</v>
      </c>
      <c r="B10" s="6">
        <v>132</v>
      </c>
      <c r="C10" s="7">
        <f t="shared" si="0"/>
        <v>0.29137529137529139</v>
      </c>
      <c r="D10">
        <v>104</v>
      </c>
      <c r="E10" s="1">
        <f t="shared" si="1"/>
        <v>10399.999999999998</v>
      </c>
      <c r="F10">
        <v>36.69</v>
      </c>
      <c r="G10" s="1">
        <f>SQRT(3)/(2*POWER(C10/F10,2))</f>
        <v>13731.583228896588</v>
      </c>
      <c r="H10" s="10">
        <f t="shared" si="2"/>
        <v>-3331.5832288965903</v>
      </c>
      <c r="I10">
        <f t="shared" si="3"/>
        <v>32.034454124005677</v>
      </c>
    </row>
    <row r="11" spans="1:10" x14ac:dyDescent="0.25">
      <c r="A11" s="8" t="s">
        <v>10</v>
      </c>
      <c r="B11" s="6">
        <v>132</v>
      </c>
      <c r="C11" s="7">
        <f t="shared" si="0"/>
        <v>0.29137529137529139</v>
      </c>
      <c r="D11">
        <v>99</v>
      </c>
      <c r="E11" s="1">
        <f t="shared" si="1"/>
        <v>9899.9999999999982</v>
      </c>
      <c r="F11">
        <v>37.4</v>
      </c>
      <c r="G11" s="1">
        <f>SQRT(3)/(2*POWER(C11/F11,2))</f>
        <v>14268.173919244133</v>
      </c>
      <c r="H11" s="10">
        <f t="shared" si="2"/>
        <v>-4368.1739192441346</v>
      </c>
      <c r="I11">
        <f t="shared" si="3"/>
        <v>44.122968881253897</v>
      </c>
      <c r="J11">
        <v>44.18</v>
      </c>
    </row>
    <row r="12" spans="1:10" x14ac:dyDescent="0.25">
      <c r="A12" s="8" t="s">
        <v>11</v>
      </c>
      <c r="B12" s="6">
        <v>132</v>
      </c>
      <c r="C12" s="7">
        <f t="shared" si="0"/>
        <v>0.29137529137529139</v>
      </c>
      <c r="D12">
        <v>100</v>
      </c>
      <c r="E12" s="1">
        <f t="shared" si="1"/>
        <v>9999.9999999999982</v>
      </c>
      <c r="F12">
        <v>38.159999999999997</v>
      </c>
      <c r="G12" s="1">
        <f>SQRT(3)/(2*POWER(C12/F12,2))</f>
        <v>14853.948782849715</v>
      </c>
      <c r="H12" s="10">
        <f t="shared" si="2"/>
        <v>-4853.9487828497167</v>
      </c>
      <c r="I12">
        <f t="shared" si="3"/>
        <v>48.539487828497172</v>
      </c>
      <c r="J12">
        <v>45.83</v>
      </c>
    </row>
    <row r="13" spans="1:10" x14ac:dyDescent="0.25">
      <c r="A13" s="8" t="s">
        <v>12</v>
      </c>
      <c r="B13" s="6">
        <v>132</v>
      </c>
      <c r="C13" s="7">
        <f t="shared" si="0"/>
        <v>0.29137529137529139</v>
      </c>
      <c r="D13">
        <v>79</v>
      </c>
      <c r="E13" s="1">
        <f t="shared" si="1"/>
        <v>7899.9999999999982</v>
      </c>
      <c r="F13">
        <v>35.869999999999997</v>
      </c>
      <c r="G13" s="1">
        <f>SQRT(3)/(2*POWER(C13/F13,2))</f>
        <v>13124.656426831985</v>
      </c>
      <c r="H13" s="10">
        <f t="shared" si="2"/>
        <v>-5224.6564268319871</v>
      </c>
      <c r="I13">
        <f t="shared" si="3"/>
        <v>66.134891478885933</v>
      </c>
      <c r="J13">
        <v>35.619999999999997</v>
      </c>
    </row>
    <row r="14" spans="1:10" x14ac:dyDescent="0.25">
      <c r="A14" s="8" t="s">
        <v>26</v>
      </c>
      <c r="B14" s="6">
        <v>132</v>
      </c>
      <c r="C14" s="7">
        <f t="shared" si="0"/>
        <v>0.29137529137529139</v>
      </c>
      <c r="D14">
        <v>65</v>
      </c>
      <c r="E14" s="1">
        <f t="shared" si="1"/>
        <v>6499.9999999999991</v>
      </c>
      <c r="F14">
        <v>37.01</v>
      </c>
      <c r="G14" s="1">
        <f>SQRT(3)/(2*POWER(C14/F14,2))</f>
        <v>13972.153886987655</v>
      </c>
      <c r="H14" s="10">
        <f>E14-G14</f>
        <v>-7472.1538869876558</v>
      </c>
      <c r="I14">
        <f t="shared" si="3"/>
        <v>114.95621364596396</v>
      </c>
      <c r="J14">
        <v>34.92</v>
      </c>
    </row>
    <row r="15" spans="1:10" x14ac:dyDescent="0.25">
      <c r="G15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Window 55x55 mikrons</vt:lpstr>
      <vt:lpstr>Window 100x100 mikrons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Danka</dc:creator>
  <cp:lastModifiedBy>王宇飞</cp:lastModifiedBy>
  <dcterms:created xsi:type="dcterms:W3CDTF">2017-08-03T05:30:05Z</dcterms:created>
  <dcterms:modified xsi:type="dcterms:W3CDTF">2017-08-07T08:45:23Z</dcterms:modified>
</cp:coreProperties>
</file>