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7111ECAC-E715-42DF-BB1F-698D2112B3E8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7" i="1" l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/>
  <c r="V46" i="1"/>
  <c r="Y46" i="1"/>
  <c r="V47" i="1"/>
  <c r="Y47" i="1"/>
  <c r="V48" i="1"/>
  <c r="Y48" i="1"/>
  <c r="V49" i="1"/>
  <c r="Y49" i="1"/>
  <c r="V50" i="1"/>
  <c r="V51" i="1"/>
  <c r="V52" i="1"/>
  <c r="V53" i="1"/>
  <c r="V54" i="1"/>
  <c r="Y54" i="1"/>
  <c r="V55" i="1"/>
  <c r="Y55" i="1"/>
  <c r="V56" i="1"/>
  <c r="Y56" i="1"/>
  <c r="V57" i="1"/>
  <c r="Y57" i="1"/>
  <c r="V58" i="1"/>
  <c r="V59" i="1"/>
  <c r="Y59" i="1"/>
  <c r="V60" i="1"/>
  <c r="V61" i="1"/>
  <c r="Y61" i="1"/>
  <c r="V62" i="1"/>
  <c r="Y62" i="1"/>
  <c r="V63" i="1"/>
  <c r="Y63" i="1"/>
  <c r="V64" i="1"/>
  <c r="Y64" i="1"/>
  <c r="V65" i="1"/>
  <c r="Y65" i="1"/>
  <c r="V66" i="1"/>
  <c r="V67" i="1"/>
  <c r="Y67" i="1"/>
  <c r="V68" i="1"/>
  <c r="V69" i="1"/>
  <c r="V70" i="1"/>
  <c r="Y70" i="1"/>
  <c r="V71" i="1"/>
  <c r="Y71" i="1"/>
  <c r="V72" i="1"/>
  <c r="V73" i="1"/>
  <c r="Y73" i="1"/>
  <c r="V74" i="1"/>
  <c r="V75" i="1"/>
  <c r="Y75" i="1"/>
  <c r="V76" i="1"/>
  <c r="V77" i="1"/>
  <c r="Y77" i="1"/>
  <c r="V78" i="1"/>
  <c r="Y78" i="1"/>
  <c r="V79" i="1"/>
  <c r="Y79" i="1"/>
  <c r="V80" i="1"/>
  <c r="Y80" i="1"/>
  <c r="V81" i="1"/>
  <c r="Y81" i="1"/>
  <c r="V82" i="1"/>
  <c r="V83" i="1"/>
  <c r="Y83" i="1"/>
  <c r="V84" i="1"/>
  <c r="V85" i="1"/>
  <c r="Y85" i="1"/>
  <c r="V86" i="1"/>
  <c r="Y86" i="1"/>
  <c r="V87" i="1"/>
  <c r="V88" i="1"/>
  <c r="V89" i="1"/>
  <c r="Y89" i="1"/>
  <c r="V90" i="1"/>
  <c r="V91" i="1"/>
  <c r="Y91" i="1"/>
  <c r="V92" i="1"/>
  <c r="V93" i="1"/>
  <c r="Y93" i="1"/>
  <c r="V94" i="1"/>
  <c r="Y94" i="1"/>
  <c r="V95" i="1"/>
  <c r="Y95" i="1"/>
  <c r="V96" i="1"/>
  <c r="Y96" i="1"/>
  <c r="V97" i="1"/>
  <c r="Y97" i="1"/>
  <c r="V98" i="1"/>
  <c r="V99" i="1"/>
  <c r="Y99" i="1"/>
  <c r="V100" i="1"/>
  <c r="V101" i="1"/>
  <c r="Y101" i="1"/>
  <c r="V102" i="1"/>
  <c r="Y102" i="1"/>
  <c r="V103" i="1"/>
  <c r="Y103" i="1"/>
  <c r="V104" i="1"/>
  <c r="Y104" i="1"/>
  <c r="V105" i="1"/>
  <c r="Y105" i="1"/>
  <c r="V106" i="1"/>
  <c r="V107" i="1"/>
  <c r="V108" i="1"/>
  <c r="V109" i="1"/>
  <c r="V110" i="1"/>
  <c r="V111" i="1"/>
  <c r="Y111" i="1"/>
  <c r="V112" i="1"/>
  <c r="V113" i="1"/>
  <c r="V114" i="1"/>
  <c r="V115" i="1"/>
  <c r="Y115" i="1"/>
  <c r="V116" i="1"/>
  <c r="V117" i="1"/>
  <c r="Y117" i="1"/>
  <c r="V118" i="1"/>
  <c r="Y118" i="1"/>
  <c r="V119" i="1"/>
  <c r="Y119" i="1"/>
  <c r="V120" i="1"/>
  <c r="V121" i="1"/>
  <c r="V122" i="1"/>
  <c r="V123" i="1"/>
  <c r="V124" i="1"/>
  <c r="V125" i="1"/>
  <c r="Y125" i="1"/>
  <c r="V126" i="1"/>
  <c r="Y126" i="1"/>
  <c r="V127" i="1"/>
  <c r="V128" i="1"/>
  <c r="Y128" i="1"/>
  <c r="V129" i="1"/>
  <c r="Y129" i="1"/>
  <c r="V130" i="1"/>
  <c r="V131" i="1"/>
  <c r="Y131" i="1"/>
  <c r="V132" i="1"/>
  <c r="V133" i="1"/>
  <c r="Y133" i="1"/>
  <c r="V134" i="1"/>
  <c r="Y134" i="1"/>
  <c r="V135" i="1"/>
  <c r="Y135" i="1"/>
  <c r="V136" i="1"/>
  <c r="V137" i="1"/>
  <c r="Y137" i="1"/>
  <c r="V138" i="1"/>
  <c r="V139" i="1"/>
  <c r="Y139" i="1"/>
  <c r="V140" i="1"/>
  <c r="V141" i="1"/>
  <c r="Y141" i="1"/>
  <c r="V142" i="1"/>
  <c r="Y142" i="1"/>
  <c r="V143" i="1"/>
  <c r="Y143" i="1"/>
  <c r="V144" i="1"/>
  <c r="Y144" i="1"/>
  <c r="V145" i="1"/>
  <c r="V146" i="1"/>
  <c r="V147" i="1"/>
  <c r="Y147" i="1"/>
  <c r="V148" i="1"/>
  <c r="V149" i="1"/>
  <c r="Y149" i="1"/>
  <c r="V150" i="1"/>
  <c r="V151" i="1"/>
  <c r="Y151" i="1"/>
  <c r="V152" i="1"/>
  <c r="Y152" i="1"/>
  <c r="V153" i="1"/>
  <c r="V154" i="1"/>
  <c r="V155" i="1"/>
  <c r="Y155" i="1"/>
  <c r="V156" i="1"/>
  <c r="V157" i="1"/>
  <c r="Y157" i="1"/>
  <c r="V158" i="1"/>
  <c r="Y158" i="1"/>
  <c r="V159" i="1"/>
  <c r="Y159" i="1"/>
  <c r="V160" i="1"/>
  <c r="Y160" i="1"/>
  <c r="V161" i="1"/>
  <c r="Y161" i="1"/>
  <c r="V162" i="1"/>
  <c r="V163" i="1"/>
  <c r="Y163" i="1"/>
  <c r="V164" i="1"/>
  <c r="V165" i="1"/>
  <c r="Y165" i="1"/>
  <c r="V166" i="1"/>
  <c r="Y166" i="1"/>
  <c r="V167" i="1"/>
  <c r="Y167" i="1"/>
  <c r="V168" i="1"/>
  <c r="V169" i="1"/>
  <c r="Y169" i="1"/>
  <c r="V170" i="1"/>
  <c r="V171" i="1"/>
  <c r="Y171" i="1"/>
  <c r="V172" i="1"/>
  <c r="V173" i="1"/>
  <c r="V174" i="1"/>
  <c r="Y174" i="1"/>
  <c r="V175" i="1"/>
  <c r="Y175" i="1"/>
  <c r="V176" i="1"/>
  <c r="Y176" i="1"/>
  <c r="V177" i="1"/>
  <c r="Y177" i="1"/>
  <c r="V178" i="1"/>
  <c r="V179" i="1"/>
  <c r="V180" i="1"/>
  <c r="V181" i="1"/>
  <c r="Y181" i="1"/>
  <c r="V182" i="1"/>
  <c r="Y182" i="1"/>
  <c r="V183" i="1"/>
  <c r="Y183" i="1"/>
  <c r="V184" i="1"/>
  <c r="Y184" i="1"/>
  <c r="V185" i="1"/>
  <c r="Y185" i="1"/>
  <c r="V186" i="1"/>
  <c r="V187" i="1"/>
  <c r="Y187" i="1"/>
  <c r="V188" i="1"/>
  <c r="V189" i="1"/>
  <c r="Y189" i="1"/>
  <c r="V190" i="1"/>
  <c r="Y190" i="1"/>
  <c r="V191" i="1"/>
  <c r="Y191" i="1"/>
  <c r="V192" i="1"/>
  <c r="V193" i="1"/>
  <c r="Y193" i="1"/>
  <c r="V194" i="1"/>
  <c r="V195" i="1"/>
  <c r="Y195" i="1"/>
  <c r="V196" i="1"/>
  <c r="V197" i="1"/>
  <c r="Y197" i="1"/>
  <c r="V198" i="1"/>
  <c r="Y198" i="1"/>
  <c r="V199" i="1"/>
  <c r="Y199" i="1"/>
  <c r="V200" i="1"/>
  <c r="Y200" i="1"/>
  <c r="V201" i="1"/>
  <c r="Y201" i="1"/>
  <c r="V202" i="1"/>
  <c r="V203" i="1"/>
  <c r="Y203" i="1"/>
  <c r="V204" i="1"/>
  <c r="V205" i="1"/>
  <c r="Y205" i="1"/>
  <c r="V206" i="1"/>
  <c r="Y206" i="1"/>
  <c r="V207" i="1"/>
  <c r="Y207" i="1"/>
  <c r="V208" i="1"/>
  <c r="Y208" i="1"/>
  <c r="V209" i="1"/>
  <c r="Y209" i="1"/>
  <c r="V210" i="1"/>
  <c r="V211" i="1"/>
  <c r="Y211" i="1"/>
  <c r="V212" i="1"/>
  <c r="V213" i="1"/>
  <c r="Y213" i="1"/>
  <c r="V214" i="1"/>
  <c r="Y214" i="1"/>
  <c r="V215" i="1"/>
  <c r="Y215" i="1"/>
  <c r="V216" i="1"/>
  <c r="Y216" i="1"/>
  <c r="V217" i="1"/>
  <c r="Y217" i="1"/>
  <c r="V218" i="1"/>
  <c r="V219" i="1"/>
  <c r="Y219" i="1"/>
  <c r="V220" i="1"/>
  <c r="V221" i="1"/>
  <c r="Y221" i="1"/>
  <c r="V222" i="1"/>
  <c r="Y222" i="1"/>
  <c r="V223" i="1"/>
  <c r="Y223" i="1"/>
  <c r="V224" i="1"/>
  <c r="V225" i="1"/>
  <c r="Y225" i="1"/>
  <c r="V226" i="1"/>
  <c r="V227" i="1"/>
  <c r="Y227" i="1"/>
  <c r="V228" i="1"/>
  <c r="V229" i="1"/>
  <c r="Y229" i="1"/>
  <c r="V230" i="1"/>
  <c r="Y230" i="1"/>
  <c r="V231" i="1"/>
  <c r="Y231" i="1"/>
  <c r="V232" i="1"/>
  <c r="V233" i="1"/>
  <c r="Y233" i="1"/>
  <c r="V234" i="1"/>
  <c r="V235" i="1"/>
  <c r="Y235" i="1"/>
  <c r="V236" i="1"/>
  <c r="V237" i="1"/>
  <c r="V238" i="1"/>
  <c r="Y238" i="1"/>
  <c r="V239" i="1"/>
  <c r="Y239" i="1"/>
  <c r="V240" i="1"/>
  <c r="Y240" i="1"/>
  <c r="V241" i="1"/>
  <c r="Y241" i="1"/>
  <c r="V242" i="1"/>
  <c r="V243" i="1"/>
  <c r="Y243" i="1"/>
  <c r="V244" i="1"/>
  <c r="V245" i="1"/>
  <c r="Y245" i="1"/>
  <c r="V246" i="1"/>
  <c r="Y246" i="1"/>
  <c r="V247" i="1"/>
  <c r="Y247" i="1"/>
  <c r="V248" i="1"/>
  <c r="Y248" i="1"/>
  <c r="V249" i="1"/>
  <c r="Y249" i="1"/>
  <c r="V250" i="1"/>
  <c r="V251" i="1"/>
  <c r="Y251" i="1"/>
  <c r="V252" i="1"/>
  <c r="V253" i="1"/>
  <c r="Y253" i="1"/>
  <c r="V254" i="1"/>
  <c r="Y254" i="1"/>
  <c r="V255" i="1"/>
  <c r="Y255" i="1"/>
  <c r="V256" i="1"/>
  <c r="Y256" i="1"/>
  <c r="V257" i="1"/>
  <c r="Y257" i="1"/>
  <c r="V258" i="1"/>
  <c r="V259" i="1"/>
  <c r="Y259" i="1"/>
  <c r="V260" i="1"/>
  <c r="V261" i="1"/>
  <c r="V262" i="1"/>
  <c r="Y262" i="1"/>
  <c r="V264" i="1"/>
  <c r="Y264" i="1"/>
  <c r="V265" i="1"/>
  <c r="Y265" i="1"/>
  <c r="V266" i="1"/>
  <c r="V267" i="1"/>
  <c r="Y267" i="1"/>
  <c r="V268" i="1"/>
  <c r="V269" i="1"/>
  <c r="Y269" i="1"/>
  <c r="V270" i="1"/>
  <c r="Y270" i="1"/>
  <c r="V271" i="1"/>
  <c r="Y271" i="1"/>
  <c r="V272" i="1"/>
  <c r="Y272" i="1"/>
  <c r="V273" i="1"/>
  <c r="Y273" i="1"/>
  <c r="V274" i="1"/>
  <c r="V275" i="1"/>
  <c r="Y275" i="1"/>
  <c r="V276" i="1"/>
  <c r="V277" i="1"/>
  <c r="Y277" i="1"/>
  <c r="V278" i="1"/>
  <c r="Y278" i="1"/>
  <c r="V279" i="1"/>
  <c r="Y279" i="1"/>
  <c r="V280" i="1"/>
  <c r="Y280" i="1"/>
  <c r="V281" i="1"/>
  <c r="Y281" i="1"/>
  <c r="V282" i="1"/>
  <c r="V283" i="1"/>
  <c r="Y283" i="1"/>
  <c r="V284" i="1"/>
  <c r="Y284" i="1"/>
  <c r="V285" i="1"/>
  <c r="V286" i="1"/>
  <c r="Y286" i="1"/>
  <c r="V287" i="1"/>
  <c r="Y287" i="1"/>
  <c r="V288" i="1"/>
  <c r="Y288" i="1"/>
  <c r="V289" i="1"/>
  <c r="Y289" i="1"/>
  <c r="V290" i="1"/>
  <c r="V291" i="1"/>
  <c r="Y291" i="1"/>
  <c r="V292" i="1"/>
  <c r="V293" i="1"/>
  <c r="Y293" i="1"/>
  <c r="V294" i="1"/>
  <c r="Y294" i="1"/>
  <c r="V295" i="1"/>
  <c r="Y295" i="1"/>
  <c r="V296" i="1"/>
  <c r="Y296" i="1"/>
  <c r="V297" i="1"/>
  <c r="Y297" i="1"/>
  <c r="V298" i="1"/>
  <c r="V299" i="1"/>
  <c r="Y299" i="1"/>
  <c r="V300" i="1"/>
  <c r="Y300" i="1"/>
  <c r="V301" i="1"/>
  <c r="Y301" i="1"/>
  <c r="V302" i="1"/>
  <c r="Y302" i="1"/>
  <c r="V303" i="1"/>
  <c r="Y303" i="1"/>
  <c r="V304" i="1"/>
  <c r="Y304" i="1"/>
  <c r="V305" i="1"/>
  <c r="Y305" i="1"/>
  <c r="V306" i="1"/>
  <c r="V307" i="1"/>
  <c r="V308" i="1"/>
  <c r="V309" i="1"/>
  <c r="V310" i="1"/>
  <c r="Y310" i="1"/>
  <c r="V311" i="1"/>
  <c r="Y311" i="1"/>
  <c r="V312" i="1"/>
  <c r="Y312" i="1"/>
  <c r="V313" i="1"/>
  <c r="Y313" i="1"/>
  <c r="V314" i="1"/>
  <c r="V315" i="1"/>
  <c r="Y315" i="1"/>
  <c r="V316" i="1"/>
  <c r="V317" i="1"/>
  <c r="Y317" i="1"/>
  <c r="V318" i="1"/>
  <c r="Y318" i="1"/>
  <c r="V319" i="1"/>
  <c r="Y319" i="1"/>
  <c r="V320" i="1"/>
  <c r="V321" i="1"/>
  <c r="Y321" i="1"/>
  <c r="V322" i="1"/>
  <c r="V323" i="1"/>
  <c r="Y323" i="1"/>
  <c r="V324" i="1"/>
  <c r="Y324" i="1"/>
  <c r="V325" i="1"/>
  <c r="Y325" i="1"/>
  <c r="V326" i="1"/>
  <c r="Y326" i="1"/>
  <c r="V327" i="1"/>
  <c r="Y327" i="1"/>
  <c r="V328" i="1"/>
  <c r="Y328" i="1"/>
  <c r="V329" i="1"/>
  <c r="Y329" i="1"/>
  <c r="V330" i="1"/>
  <c r="V331" i="1"/>
  <c r="Y331" i="1"/>
  <c r="V332" i="1"/>
  <c r="V333" i="1"/>
  <c r="Y333" i="1"/>
  <c r="V334" i="1"/>
  <c r="Y334" i="1"/>
  <c r="V335" i="1"/>
  <c r="Y335" i="1"/>
  <c r="V336" i="1"/>
  <c r="Y336" i="1"/>
  <c r="V337" i="1"/>
  <c r="Y337" i="1"/>
  <c r="V338" i="1"/>
  <c r="V339" i="1"/>
  <c r="Y339" i="1"/>
  <c r="V340" i="1"/>
  <c r="Y340" i="1"/>
  <c r="V341" i="1"/>
  <c r="Y341" i="1"/>
  <c r="V342" i="1"/>
  <c r="Y342" i="1"/>
  <c r="V343" i="1"/>
  <c r="Y343" i="1"/>
  <c r="V344" i="1"/>
  <c r="V345" i="1"/>
  <c r="Y345" i="1"/>
  <c r="V346" i="1"/>
  <c r="V347" i="1"/>
  <c r="Y347" i="1"/>
  <c r="V348" i="1"/>
  <c r="V349" i="1"/>
  <c r="Y349" i="1"/>
  <c r="V350" i="1"/>
  <c r="Y350" i="1"/>
  <c r="V351" i="1"/>
  <c r="Y351" i="1"/>
  <c r="V352" i="1"/>
  <c r="Y352" i="1"/>
  <c r="Y353" i="1"/>
  <c r="V354" i="1"/>
  <c r="V355" i="1"/>
  <c r="Y355" i="1"/>
  <c r="V356" i="1"/>
  <c r="Y356" i="1"/>
  <c r="V357" i="1"/>
  <c r="V358" i="1"/>
  <c r="Y358" i="1"/>
  <c r="V359" i="1"/>
  <c r="Y359" i="1"/>
  <c r="V360" i="1"/>
  <c r="Y360" i="1"/>
  <c r="V361" i="1"/>
  <c r="Y361" i="1"/>
  <c r="V362" i="1"/>
  <c r="V363" i="1"/>
  <c r="Y363" i="1"/>
  <c r="V364" i="1"/>
  <c r="Y364" i="1"/>
  <c r="V365" i="1"/>
  <c r="Y365" i="1"/>
  <c r="V366" i="1"/>
  <c r="Y366" i="1"/>
  <c r="V367" i="1"/>
  <c r="Y367" i="1"/>
  <c r="V368" i="1"/>
  <c r="V369" i="1"/>
  <c r="Y369" i="1"/>
  <c r="V370" i="1"/>
  <c r="V28" i="1"/>
  <c r="Y28" i="1"/>
  <c r="V29" i="1"/>
  <c r="Y29" i="1"/>
  <c r="V30" i="1"/>
  <c r="Y30" i="1"/>
  <c r="V31" i="1"/>
  <c r="Y31" i="1"/>
  <c r="V32" i="1"/>
  <c r="Y32" i="1"/>
  <c r="V33" i="1"/>
  <c r="V34" i="1"/>
  <c r="Y34" i="1"/>
  <c r="V35" i="1"/>
  <c r="Y35" i="1"/>
  <c r="V36" i="1"/>
  <c r="Y36" i="1"/>
  <c r="V37" i="1"/>
  <c r="Y37" i="1"/>
  <c r="V38" i="1"/>
  <c r="Y38" i="1"/>
  <c r="V39" i="1"/>
  <c r="Y39" i="1"/>
  <c r="V40" i="1"/>
  <c r="Y40" i="1"/>
  <c r="V41" i="1"/>
  <c r="V42" i="1"/>
  <c r="Y42" i="1"/>
  <c r="V43" i="1"/>
  <c r="V22" i="1"/>
  <c r="V23" i="1"/>
  <c r="V24" i="1"/>
  <c r="Y24" i="1"/>
  <c r="V25" i="1"/>
  <c r="Y25" i="1"/>
  <c r="V26" i="1"/>
  <c r="Y26" i="1"/>
  <c r="V27" i="1"/>
  <c r="Y27" i="1"/>
  <c r="V6" i="1"/>
  <c r="V7" i="1"/>
  <c r="Y7" i="1"/>
  <c r="V8" i="1"/>
  <c r="Y8" i="1"/>
  <c r="V9" i="1"/>
  <c r="Y9" i="1"/>
  <c r="V10" i="1"/>
  <c r="Y10" i="1"/>
  <c r="V11" i="1"/>
  <c r="Y11" i="1"/>
  <c r="V12" i="1"/>
  <c r="Y12" i="1"/>
  <c r="V13" i="1"/>
  <c r="Y13" i="1"/>
  <c r="V14" i="1"/>
  <c r="Y14" i="1"/>
  <c r="V15" i="1"/>
  <c r="V16" i="1"/>
  <c r="V17" i="1"/>
  <c r="Y17" i="1"/>
  <c r="V18" i="1"/>
  <c r="Y18" i="1"/>
  <c r="V19" i="1"/>
  <c r="Y19" i="1"/>
  <c r="V20" i="1"/>
  <c r="Y20" i="1"/>
  <c r="V21" i="1"/>
  <c r="Y21" i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2" i="1"/>
  <c r="Y285" i="1"/>
  <c r="Y314" i="1"/>
  <c r="Y316" i="1"/>
  <c r="Y344" i="1"/>
  <c r="Y357" i="1"/>
  <c r="Y261" i="1"/>
  <c r="Y274" i="1"/>
  <c r="Y276" i="1"/>
  <c r="Y292" i="1"/>
  <c r="Y307" i="1"/>
  <c r="Y309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3" i="1"/>
  <c r="Y154" i="1"/>
  <c r="Y130" i="1"/>
  <c r="Y132" i="1"/>
  <c r="Y156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218" i="1"/>
  <c r="Y250" i="1"/>
  <c r="Y252" i="1"/>
  <c r="Y260" i="1"/>
  <c r="Z100" i="1"/>
  <c r="D12" i="2"/>
  <c r="W16" i="1"/>
  <c r="D13" i="2"/>
  <c r="D14" i="2"/>
  <c r="D15" i="2"/>
  <c r="D3" i="2"/>
  <c r="D4" i="2"/>
  <c r="D5" i="2"/>
  <c r="W132" i="1"/>
  <c r="D6" i="2"/>
  <c r="D7" i="2"/>
  <c r="D8" i="2"/>
  <c r="D9" i="2"/>
  <c r="D10" i="2"/>
  <c r="W82" i="1"/>
  <c r="D11" i="2"/>
  <c r="AD344" i="1"/>
  <c r="AF344" i="1"/>
  <c r="AD366" i="1"/>
  <c r="AF366" i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/>
  <c r="AD271" i="1"/>
  <c r="AD272" i="1"/>
  <c r="AF272" i="1"/>
  <c r="AD273" i="1"/>
  <c r="AD275" i="1"/>
  <c r="AF275" i="1"/>
  <c r="AD277" i="1"/>
  <c r="AF277" i="1"/>
  <c r="AD280" i="1"/>
  <c r="AF280" i="1"/>
  <c r="AD281" i="1"/>
  <c r="AF281" i="1"/>
  <c r="AD282" i="1"/>
  <c r="AF282" i="1"/>
  <c r="AD285" i="1"/>
  <c r="AD286" i="1"/>
  <c r="AF286" i="1"/>
  <c r="AD289" i="1"/>
  <c r="AD311" i="1"/>
  <c r="AF311" i="1"/>
  <c r="AD312" i="1"/>
  <c r="AF312" i="1"/>
  <c r="AD313" i="1"/>
  <c r="AF313" i="1"/>
  <c r="AD314" i="1"/>
  <c r="AF314" i="1"/>
  <c r="AD315" i="1"/>
  <c r="AF315" i="1"/>
  <c r="AD316" i="1"/>
  <c r="AD317" i="1"/>
  <c r="AF317" i="1"/>
  <c r="AD318" i="1"/>
  <c r="AD325" i="1"/>
  <c r="AF325" i="1"/>
  <c r="AD331" i="1"/>
  <c r="AF331" i="1"/>
  <c r="AD334" i="1"/>
  <c r="AF334" i="1"/>
  <c r="AD336" i="1"/>
  <c r="AF336" i="1"/>
  <c r="AD342" i="1"/>
  <c r="AF342" i="1"/>
  <c r="AD343" i="1"/>
  <c r="AD345" i="1"/>
  <c r="AD356" i="1"/>
  <c r="AF356" i="1"/>
  <c r="AD357" i="1"/>
  <c r="AD261" i="1"/>
  <c r="AF261" i="1"/>
  <c r="AD262" i="1"/>
  <c r="AF262" i="1"/>
  <c r="AD264" i="1"/>
  <c r="AF264" i="1"/>
  <c r="AD267" i="1"/>
  <c r="AF267" i="1"/>
  <c r="AD269" i="1"/>
  <c r="AD274" i="1"/>
  <c r="AD276" i="1"/>
  <c r="AD284" i="1"/>
  <c r="AF284" i="1"/>
  <c r="AD287" i="1"/>
  <c r="AD288" i="1"/>
  <c r="AF288" i="1"/>
  <c r="AD292" i="1"/>
  <c r="AF292" i="1"/>
  <c r="AD295" i="1"/>
  <c r="AF295" i="1"/>
  <c r="AD296" i="1"/>
  <c r="AD299" i="1"/>
  <c r="AD300" i="1"/>
  <c r="AD302" i="1"/>
  <c r="AF302" i="1"/>
  <c r="AD305" i="1"/>
  <c r="AD307" i="1"/>
  <c r="AF307" i="1"/>
  <c r="AD309" i="1"/>
  <c r="AF309" i="1"/>
  <c r="AD310" i="1"/>
  <c r="AF310" i="1"/>
  <c r="AD321" i="1"/>
  <c r="AD322" i="1"/>
  <c r="AD324" i="1"/>
  <c r="AD339" i="1"/>
  <c r="AF339" i="1"/>
  <c r="AD340" i="1"/>
  <c r="AD341" i="1"/>
  <c r="AF341" i="1"/>
  <c r="AD347" i="1"/>
  <c r="AF347" i="1"/>
  <c r="AD348" i="1"/>
  <c r="AF348" i="1"/>
  <c r="AD355" i="1"/>
  <c r="AD358" i="1"/>
  <c r="AD364" i="1"/>
  <c r="AD278" i="1"/>
  <c r="AF278" i="1"/>
  <c r="AD279" i="1"/>
  <c r="AD290" i="1"/>
  <c r="AF290" i="1"/>
  <c r="AD306" i="1"/>
  <c r="AF306" i="1"/>
  <c r="AD327" i="1"/>
  <c r="AF327" i="1"/>
  <c r="AD367" i="1"/>
  <c r="AD266" i="1"/>
  <c r="AD328" i="1"/>
  <c r="AD335" i="1"/>
  <c r="AF335" i="1"/>
  <c r="AD352" i="1"/>
  <c r="AD368" i="1"/>
  <c r="AF368" i="1"/>
  <c r="AD369" i="1"/>
  <c r="AF369" i="1"/>
  <c r="AD320" i="1"/>
  <c r="AF320" i="1"/>
  <c r="AD329" i="1"/>
  <c r="AD332" i="1"/>
  <c r="AD338" i="1"/>
  <c r="AD362" i="1"/>
  <c r="AF362" i="1"/>
  <c r="AD365" i="1"/>
  <c r="AD293" i="1"/>
  <c r="AF293" i="1"/>
  <c r="AD298" i="1"/>
  <c r="AF298" i="1"/>
  <c r="AD303" i="1"/>
  <c r="AF303" i="1"/>
  <c r="AD323" i="1"/>
  <c r="AD283" i="1"/>
  <c r="AD353" i="1"/>
  <c r="AD359" i="1"/>
  <c r="AF359" i="1"/>
  <c r="AD326" i="1"/>
  <c r="AD330" i="1"/>
  <c r="AF330" i="1"/>
  <c r="AD337" i="1"/>
  <c r="AF337" i="1"/>
  <c r="AD349" i="1"/>
  <c r="AF349" i="1"/>
  <c r="AD351" i="1"/>
  <c r="AD363" i="1"/>
  <c r="AD291" i="1"/>
  <c r="AD294" i="1"/>
  <c r="AF294" i="1"/>
  <c r="AD297" i="1"/>
  <c r="AD333" i="1"/>
  <c r="AF333" i="1"/>
  <c r="AD361" i="1"/>
  <c r="AF361" i="1"/>
  <c r="AD301" i="1"/>
  <c r="AF301" i="1"/>
  <c r="AD346" i="1"/>
  <c r="AD350" i="1"/>
  <c r="AD354" i="1"/>
  <c r="AD360" i="1"/>
  <c r="AF360" i="1"/>
  <c r="AD265" i="1"/>
  <c r="AD268" i="1"/>
  <c r="AF268" i="1"/>
  <c r="AD304" i="1"/>
  <c r="AF304" i="1"/>
  <c r="AD308" i="1"/>
  <c r="AF308" i="1"/>
  <c r="AD319" i="1"/>
  <c r="AD259" i="1"/>
  <c r="AD5" i="1"/>
  <c r="AF5" i="1"/>
  <c r="AD6" i="1"/>
  <c r="AF6" i="1"/>
  <c r="AD7" i="1"/>
  <c r="AD8" i="1"/>
  <c r="AF8" i="1"/>
  <c r="AD9" i="1"/>
  <c r="AF9" i="1"/>
  <c r="AD10" i="1"/>
  <c r="AF10" i="1"/>
  <c r="AD11" i="1"/>
  <c r="AD12" i="1"/>
  <c r="AD13" i="1"/>
  <c r="AD14" i="1"/>
  <c r="AF14" i="1"/>
  <c r="AD15" i="1"/>
  <c r="AD16" i="1"/>
  <c r="AF16" i="1"/>
  <c r="AD42" i="1"/>
  <c r="AF42" i="1"/>
  <c r="AD44" i="1"/>
  <c r="AF44" i="1"/>
  <c r="AD45" i="1"/>
  <c r="AD46" i="1"/>
  <c r="AD47" i="1"/>
  <c r="AD48" i="1"/>
  <c r="AF48" i="1"/>
  <c r="AD49" i="1"/>
  <c r="AD50" i="1"/>
  <c r="AF50" i="1"/>
  <c r="AD51" i="1"/>
  <c r="AF51" i="1"/>
  <c r="AD75" i="1"/>
  <c r="AF75" i="1"/>
  <c r="AD77" i="1"/>
  <c r="AD78" i="1"/>
  <c r="AD79" i="1"/>
  <c r="AD81" i="1"/>
  <c r="AF81" i="1"/>
  <c r="AD17" i="1"/>
  <c r="AD18" i="1"/>
  <c r="AF18" i="1"/>
  <c r="AD19" i="1"/>
  <c r="AF19" i="1"/>
  <c r="AD20" i="1"/>
  <c r="AF20" i="1"/>
  <c r="AD21" i="1"/>
  <c r="AD22" i="1"/>
  <c r="AD23" i="1"/>
  <c r="AD24" i="1"/>
  <c r="AF24" i="1"/>
  <c r="AD25" i="1"/>
  <c r="AD26" i="1"/>
  <c r="AF26" i="1"/>
  <c r="AD27" i="1"/>
  <c r="AF27" i="1"/>
  <c r="AD28" i="1"/>
  <c r="AF28" i="1"/>
  <c r="AD29" i="1"/>
  <c r="AD30" i="1"/>
  <c r="AD31" i="1"/>
  <c r="AD33" i="1"/>
  <c r="AF33" i="1"/>
  <c r="AD52" i="1"/>
  <c r="AD53" i="1"/>
  <c r="AF53" i="1"/>
  <c r="AD54" i="1"/>
  <c r="AF54" i="1"/>
  <c r="AD55" i="1"/>
  <c r="AF55" i="1"/>
  <c r="AD56" i="1"/>
  <c r="AD57" i="1"/>
  <c r="AD58" i="1"/>
  <c r="AD59" i="1"/>
  <c r="AF59" i="1"/>
  <c r="AD84" i="1"/>
  <c r="AD88" i="1"/>
  <c r="AF88" i="1"/>
  <c r="AD32" i="1"/>
  <c r="AF32" i="1"/>
  <c r="AD34" i="1"/>
  <c r="AD35" i="1"/>
  <c r="AD36" i="1"/>
  <c r="AD60" i="1"/>
  <c r="AD61" i="1"/>
  <c r="AD62" i="1"/>
  <c r="AD63" i="1"/>
  <c r="AF63" i="1"/>
  <c r="AD64" i="1"/>
  <c r="AF64" i="1"/>
  <c r="AD65" i="1"/>
  <c r="AD67" i="1"/>
  <c r="AD66" i="1"/>
  <c r="AD68" i="1"/>
  <c r="AD89" i="1"/>
  <c r="AD90" i="1"/>
  <c r="AD91" i="1"/>
  <c r="AF91" i="1"/>
  <c r="AD93" i="1"/>
  <c r="AF93" i="1"/>
  <c r="AD94" i="1"/>
  <c r="AD100" i="1"/>
  <c r="AD95" i="1"/>
  <c r="AD96" i="1"/>
  <c r="AD97" i="1"/>
  <c r="AD98" i="1"/>
  <c r="AD99" i="1"/>
  <c r="AF99" i="1"/>
  <c r="AD125" i="1"/>
  <c r="AF125" i="1"/>
  <c r="AD126" i="1"/>
  <c r="AD37" i="1"/>
  <c r="AD38" i="1"/>
  <c r="AD39" i="1"/>
  <c r="AD40" i="1"/>
  <c r="AD69" i="1"/>
  <c r="AD70" i="1"/>
  <c r="AF70" i="1"/>
  <c r="AD71" i="1"/>
  <c r="AF71" i="1"/>
  <c r="AD72" i="1"/>
  <c r="AD73" i="1"/>
  <c r="AD74" i="1"/>
  <c r="AD76" i="1"/>
  <c r="AD101" i="1"/>
  <c r="AD102" i="1"/>
  <c r="AD103" i="1"/>
  <c r="AF103" i="1"/>
  <c r="AD104" i="1"/>
  <c r="AF104" i="1"/>
  <c r="AD105" i="1"/>
  <c r="AD106" i="1"/>
  <c r="AD41" i="1"/>
  <c r="AD107" i="1"/>
  <c r="AD108" i="1"/>
  <c r="AD109" i="1"/>
  <c r="AF109" i="1"/>
  <c r="AD133" i="1"/>
  <c r="AF133" i="1"/>
  <c r="AD134" i="1"/>
  <c r="AF134" i="1"/>
  <c r="AD135" i="1"/>
  <c r="AD136" i="1"/>
  <c r="AD138" i="1"/>
  <c r="AD143" i="1"/>
  <c r="AD256" i="1"/>
  <c r="AD80" i="1"/>
  <c r="AD82" i="1"/>
  <c r="AF82" i="1"/>
  <c r="AD83" i="1"/>
  <c r="AF83" i="1"/>
  <c r="AD85" i="1"/>
  <c r="AD111" i="1"/>
  <c r="AD112" i="1"/>
  <c r="AD113" i="1"/>
  <c r="AD114" i="1"/>
  <c r="AD115" i="1"/>
  <c r="AD116" i="1"/>
  <c r="AF116" i="1"/>
  <c r="AD117" i="1"/>
  <c r="AF117" i="1"/>
  <c r="AD118" i="1"/>
  <c r="AD119" i="1"/>
  <c r="AD86" i="1"/>
  <c r="AD120" i="1"/>
  <c r="AD121" i="1"/>
  <c r="AD122" i="1"/>
  <c r="AD124" i="1"/>
  <c r="AF124" i="1"/>
  <c r="AD146" i="1"/>
  <c r="AF146" i="1"/>
  <c r="AD147" i="1"/>
  <c r="AD148" i="1"/>
  <c r="AD149" i="1"/>
  <c r="AD151" i="1"/>
  <c r="AD152" i="1"/>
  <c r="AD153" i="1"/>
  <c r="AD154" i="1"/>
  <c r="AF154" i="1"/>
  <c r="AD155" i="1"/>
  <c r="AF155" i="1"/>
  <c r="AD176" i="1"/>
  <c r="AD182" i="1"/>
  <c r="AD128" i="1"/>
  <c r="AD129" i="1"/>
  <c r="AD130" i="1"/>
  <c r="AD131" i="1"/>
  <c r="AD132" i="1"/>
  <c r="AF132" i="1"/>
  <c r="AD156" i="1"/>
  <c r="AF156" i="1"/>
  <c r="AD157" i="1"/>
  <c r="AD192" i="1"/>
  <c r="AD158" i="1"/>
  <c r="AD159" i="1"/>
  <c r="AD160" i="1"/>
  <c r="AD161" i="1"/>
  <c r="AD162" i="1"/>
  <c r="AF162" i="1"/>
  <c r="AD163" i="1"/>
  <c r="AF163" i="1"/>
  <c r="AD164" i="1"/>
  <c r="AD186" i="1"/>
  <c r="AD188" i="1"/>
  <c r="AD189" i="1"/>
  <c r="AD190" i="1"/>
  <c r="AD191" i="1"/>
  <c r="AD193" i="1"/>
  <c r="AF193" i="1"/>
  <c r="AD194" i="1"/>
  <c r="AF194" i="1"/>
  <c r="AD195" i="1"/>
  <c r="AD196" i="1"/>
  <c r="AD226" i="1"/>
  <c r="AD228" i="1"/>
  <c r="AD137" i="1"/>
  <c r="AD139" i="1"/>
  <c r="AD140" i="1"/>
  <c r="AF140" i="1"/>
  <c r="AD141" i="1"/>
  <c r="AF141" i="1"/>
  <c r="AD142" i="1"/>
  <c r="AD144" i="1"/>
  <c r="AD145" i="1"/>
  <c r="AD165" i="1"/>
  <c r="AD166" i="1"/>
  <c r="AD167" i="1"/>
  <c r="AD168" i="1"/>
  <c r="AF168" i="1"/>
  <c r="AD169" i="1"/>
  <c r="AF169" i="1"/>
  <c r="AD170" i="1"/>
  <c r="AD171" i="1"/>
  <c r="AD197" i="1"/>
  <c r="AD198" i="1"/>
  <c r="AD199" i="1"/>
  <c r="AD200" i="1"/>
  <c r="AD201" i="1"/>
  <c r="AF201" i="1"/>
  <c r="AD203" i="1"/>
  <c r="AF203" i="1"/>
  <c r="AD204" i="1"/>
  <c r="AD230" i="1"/>
  <c r="AD205" i="1"/>
  <c r="AD206" i="1"/>
  <c r="AD229" i="1"/>
  <c r="AD231" i="1"/>
  <c r="AD257" i="1"/>
  <c r="AF257" i="1"/>
  <c r="AD174" i="1"/>
  <c r="AF174" i="1"/>
  <c r="AD175" i="1"/>
  <c r="AD238" i="1"/>
  <c r="AD177" i="1"/>
  <c r="AD179" i="1"/>
  <c r="AD180" i="1"/>
  <c r="AD207" i="1"/>
  <c r="AD208" i="1"/>
  <c r="AF208" i="1"/>
  <c r="AD209" i="1"/>
  <c r="AF209" i="1"/>
  <c r="AD210" i="1"/>
  <c r="AD211" i="1"/>
  <c r="AD212" i="1"/>
  <c r="AD213" i="1"/>
  <c r="AD214" i="1"/>
  <c r="AD232" i="1"/>
  <c r="AD233" i="1"/>
  <c r="AF233" i="1"/>
  <c r="AD234" i="1"/>
  <c r="AF234" i="1"/>
  <c r="AD235" i="1"/>
  <c r="AD236" i="1"/>
  <c r="AD237" i="1"/>
  <c r="AD239" i="1"/>
  <c r="AD240" i="1"/>
  <c r="AD241" i="1"/>
  <c r="AD242" i="1"/>
  <c r="AF242" i="1"/>
  <c r="AD243" i="1"/>
  <c r="AF243" i="1"/>
  <c r="AD244" i="1"/>
  <c r="AD258" i="1"/>
  <c r="AD181" i="1"/>
  <c r="AD183" i="1"/>
  <c r="AD184" i="1"/>
  <c r="AD185" i="1"/>
  <c r="AD187" i="1"/>
  <c r="AF187" i="1"/>
  <c r="AD215" i="1"/>
  <c r="AF215" i="1"/>
  <c r="AD216" i="1"/>
  <c r="AD251" i="1"/>
  <c r="AD217" i="1"/>
  <c r="AD218" i="1"/>
  <c r="AD219" i="1"/>
  <c r="AD221" i="1"/>
  <c r="AD222" i="1"/>
  <c r="AF222" i="1"/>
  <c r="AD223" i="1"/>
  <c r="AF223" i="1"/>
  <c r="AD225" i="1"/>
  <c r="AD247" i="1"/>
  <c r="AD227" i="1"/>
  <c r="AD245" i="1"/>
  <c r="AD246" i="1"/>
  <c r="AD248" i="1"/>
  <c r="AD249" i="1"/>
  <c r="AF249" i="1"/>
  <c r="AD250" i="1"/>
  <c r="AF250" i="1"/>
  <c r="AD252" i="1"/>
  <c r="AD253" i="1"/>
  <c r="AD254" i="1"/>
  <c r="AD255" i="1"/>
  <c r="AD260" i="1"/>
  <c r="Q270" i="1"/>
  <c r="S270" i="1"/>
  <c r="Q271" i="1"/>
  <c r="S271" i="1"/>
  <c r="Q272" i="1"/>
  <c r="S272" i="1"/>
  <c r="Q273" i="1"/>
  <c r="S273" i="1"/>
  <c r="Q275" i="1"/>
  <c r="S275" i="1"/>
  <c r="Q277" i="1"/>
  <c r="U277" i="1"/>
  <c r="Q280" i="1"/>
  <c r="S280" i="1"/>
  <c r="Q281" i="1"/>
  <c r="S281" i="1"/>
  <c r="Q282" i="1"/>
  <c r="S282" i="1"/>
  <c r="Q285" i="1"/>
  <c r="S285" i="1"/>
  <c r="Q286" i="1"/>
  <c r="S286" i="1"/>
  <c r="Q289" i="1"/>
  <c r="S289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25" i="1"/>
  <c r="S325" i="1"/>
  <c r="Q331" i="1"/>
  <c r="S331" i="1"/>
  <c r="Q334" i="1"/>
  <c r="S334" i="1"/>
  <c r="Q336" i="1"/>
  <c r="S336" i="1"/>
  <c r="Q342" i="1"/>
  <c r="S342" i="1"/>
  <c r="Q343" i="1"/>
  <c r="S343" i="1"/>
  <c r="Q344" i="1"/>
  <c r="S344" i="1"/>
  <c r="Q345" i="1"/>
  <c r="S345" i="1"/>
  <c r="Q356" i="1"/>
  <c r="S356" i="1"/>
  <c r="Q357" i="1"/>
  <c r="U357" i="1"/>
  <c r="Q366" i="1"/>
  <c r="S366" i="1"/>
  <c r="Q261" i="1"/>
  <c r="S261" i="1"/>
  <c r="Q262" i="1"/>
  <c r="S262" i="1"/>
  <c r="Q264" i="1"/>
  <c r="S264" i="1"/>
  <c r="Q267" i="1"/>
  <c r="S267" i="1"/>
  <c r="Q269" i="1"/>
  <c r="S269" i="1"/>
  <c r="Q274" i="1"/>
  <c r="S274" i="1"/>
  <c r="Q276" i="1"/>
  <c r="S276" i="1"/>
  <c r="Q284" i="1"/>
  <c r="S284" i="1"/>
  <c r="Q287" i="1"/>
  <c r="S287" i="1"/>
  <c r="Q288" i="1"/>
  <c r="S288" i="1"/>
  <c r="Q292" i="1"/>
  <c r="S292" i="1"/>
  <c r="Q295" i="1"/>
  <c r="S295" i="1"/>
  <c r="Q296" i="1"/>
  <c r="S296" i="1"/>
  <c r="Q299" i="1"/>
  <c r="S299" i="1"/>
  <c r="Q300" i="1"/>
  <c r="S300" i="1"/>
  <c r="Q302" i="1"/>
  <c r="S302" i="1"/>
  <c r="Q305" i="1"/>
  <c r="S305" i="1"/>
  <c r="Q307" i="1"/>
  <c r="S307" i="1"/>
  <c r="Q309" i="1"/>
  <c r="S309" i="1"/>
  <c r="Q310" i="1"/>
  <c r="S310" i="1"/>
  <c r="Q321" i="1"/>
  <c r="S321" i="1"/>
  <c r="Q322" i="1"/>
  <c r="S322" i="1"/>
  <c r="Q324" i="1"/>
  <c r="S324" i="1"/>
  <c r="Q339" i="1"/>
  <c r="S339" i="1"/>
  <c r="Q278" i="1"/>
  <c r="S278" i="1"/>
  <c r="Q340" i="1"/>
  <c r="S340" i="1"/>
  <c r="Q341" i="1"/>
  <c r="S341" i="1"/>
  <c r="Q347" i="1"/>
  <c r="S347" i="1"/>
  <c r="Q348" i="1"/>
  <c r="S348" i="1"/>
  <c r="Q355" i="1"/>
  <c r="S355" i="1"/>
  <c r="Q358" i="1"/>
  <c r="S358" i="1"/>
  <c r="Q364" i="1"/>
  <c r="S364" i="1"/>
  <c r="Q266" i="1"/>
  <c r="S266" i="1"/>
  <c r="Q279" i="1"/>
  <c r="S279" i="1"/>
  <c r="Q290" i="1"/>
  <c r="S290" i="1"/>
  <c r="Q306" i="1"/>
  <c r="S306" i="1"/>
  <c r="Q327" i="1"/>
  <c r="S327" i="1"/>
  <c r="Q328" i="1"/>
  <c r="S328" i="1"/>
  <c r="Q335" i="1"/>
  <c r="S335" i="1"/>
  <c r="Q367" i="1"/>
  <c r="S367" i="1"/>
  <c r="Q320" i="1"/>
  <c r="S320" i="1"/>
  <c r="Q329" i="1"/>
  <c r="S329" i="1"/>
  <c r="Q332" i="1"/>
  <c r="S332" i="1"/>
  <c r="Q338" i="1"/>
  <c r="S338" i="1"/>
  <c r="Q352" i="1"/>
  <c r="S352" i="1"/>
  <c r="Q362" i="1"/>
  <c r="S362" i="1"/>
  <c r="Q368" i="1"/>
  <c r="S368" i="1"/>
  <c r="Q369" i="1"/>
  <c r="S369" i="1"/>
  <c r="Q283" i="1"/>
  <c r="S283" i="1"/>
  <c r="Q293" i="1"/>
  <c r="S293" i="1"/>
  <c r="Q298" i="1"/>
  <c r="S298" i="1"/>
  <c r="Q303" i="1"/>
  <c r="S303" i="1"/>
  <c r="Q323" i="1"/>
  <c r="S323" i="1"/>
  <c r="Q353" i="1"/>
  <c r="S353" i="1"/>
  <c r="Q359" i="1"/>
  <c r="S359" i="1"/>
  <c r="Q365" i="1"/>
  <c r="S365" i="1"/>
  <c r="Q291" i="1"/>
  <c r="S291" i="1"/>
  <c r="Q294" i="1"/>
  <c r="S294" i="1"/>
  <c r="Q326" i="1"/>
  <c r="S326" i="1"/>
  <c r="Q330" i="1"/>
  <c r="S330" i="1"/>
  <c r="Q337" i="1"/>
  <c r="S337" i="1"/>
  <c r="Q349" i="1"/>
  <c r="S349" i="1"/>
  <c r="Q351" i="1"/>
  <c r="S351" i="1"/>
  <c r="Q363" i="1"/>
  <c r="S363" i="1"/>
  <c r="Q297" i="1"/>
  <c r="S297" i="1"/>
  <c r="Q333" i="1"/>
  <c r="S333" i="1"/>
  <c r="Q361" i="1"/>
  <c r="S361" i="1"/>
  <c r="Q301" i="1"/>
  <c r="S301" i="1"/>
  <c r="Q346" i="1"/>
  <c r="S346" i="1"/>
  <c r="Q350" i="1"/>
  <c r="S350" i="1"/>
  <c r="Q354" i="1"/>
  <c r="S354" i="1"/>
  <c r="Q360" i="1"/>
  <c r="S360" i="1"/>
  <c r="Q265" i="1"/>
  <c r="S265" i="1"/>
  <c r="Q268" i="1"/>
  <c r="S268" i="1"/>
  <c r="Q304" i="1"/>
  <c r="S304" i="1"/>
  <c r="Q308" i="1"/>
  <c r="S308" i="1"/>
  <c r="Q319" i="1"/>
  <c r="S319" i="1"/>
  <c r="Q5" i="1"/>
  <c r="U5" i="1"/>
  <c r="Q6" i="1"/>
  <c r="S6" i="1"/>
  <c r="Q7" i="1"/>
  <c r="S7" i="1"/>
  <c r="Q8" i="1"/>
  <c r="S8" i="1"/>
  <c r="Q9" i="1"/>
  <c r="S9" i="1"/>
  <c r="Q10" i="1"/>
  <c r="S10" i="1"/>
  <c r="Q11" i="1"/>
  <c r="S11" i="1"/>
  <c r="Q259" i="1"/>
  <c r="S259" i="1"/>
  <c r="Q12" i="1"/>
  <c r="S12" i="1"/>
  <c r="Q13" i="1"/>
  <c r="U13" i="1"/>
  <c r="Q14" i="1"/>
  <c r="S14" i="1"/>
  <c r="Q15" i="1"/>
  <c r="S15" i="1"/>
  <c r="Q16" i="1"/>
  <c r="S16" i="1"/>
  <c r="Q42" i="1"/>
  <c r="S42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75" i="1"/>
  <c r="S75" i="1"/>
  <c r="Q77" i="1"/>
  <c r="S77" i="1"/>
  <c r="Q17" i="1"/>
  <c r="S17" i="1"/>
  <c r="Q18" i="1"/>
  <c r="S18" i="1"/>
  <c r="Q19" i="1"/>
  <c r="S19" i="1"/>
  <c r="Q20" i="1"/>
  <c r="S20" i="1"/>
  <c r="Q21" i="1"/>
  <c r="S21" i="1"/>
  <c r="Q78" i="1"/>
  <c r="S78" i="1"/>
  <c r="Q79" i="1"/>
  <c r="S79" i="1"/>
  <c r="Q81" i="1"/>
  <c r="S8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3" i="1"/>
  <c r="S33" i="1"/>
  <c r="Q52" i="1"/>
  <c r="S52" i="1"/>
  <c r="Q53" i="1"/>
  <c r="S53" i="1"/>
  <c r="Q54" i="1"/>
  <c r="S54" i="1"/>
  <c r="Q55" i="1"/>
  <c r="S55" i="1"/>
  <c r="Q56" i="1"/>
  <c r="S56" i="1"/>
  <c r="Q32" i="1"/>
  <c r="S32" i="1"/>
  <c r="Q34" i="1"/>
  <c r="S34" i="1"/>
  <c r="Q35" i="1"/>
  <c r="S35" i="1"/>
  <c r="Q57" i="1"/>
  <c r="S57" i="1"/>
  <c r="Q58" i="1"/>
  <c r="S58" i="1"/>
  <c r="Q59" i="1"/>
  <c r="S59" i="1"/>
  <c r="Q84" i="1"/>
  <c r="S84" i="1"/>
  <c r="Q88" i="1"/>
  <c r="S88" i="1"/>
  <c r="Q36" i="1"/>
  <c r="S36" i="1"/>
  <c r="Q60" i="1"/>
  <c r="S60" i="1"/>
  <c r="Q61" i="1"/>
  <c r="S61" i="1"/>
  <c r="Q62" i="1"/>
  <c r="S62" i="1"/>
  <c r="Q63" i="1"/>
  <c r="S63" i="1"/>
  <c r="Q64" i="1"/>
  <c r="S64" i="1"/>
  <c r="Q65" i="1"/>
  <c r="S65" i="1"/>
  <c r="Q67" i="1"/>
  <c r="S67" i="1"/>
  <c r="Q263" i="1"/>
  <c r="S263" i="1"/>
  <c r="Q66" i="1"/>
  <c r="S66" i="1"/>
  <c r="Q68" i="1"/>
  <c r="S68" i="1"/>
  <c r="Q89" i="1"/>
  <c r="S89" i="1"/>
  <c r="Q90" i="1"/>
  <c r="S90" i="1"/>
  <c r="Q91" i="1"/>
  <c r="S91" i="1"/>
  <c r="Q93" i="1"/>
  <c r="S93" i="1"/>
  <c r="Q94" i="1"/>
  <c r="S94" i="1"/>
  <c r="Q100" i="1"/>
  <c r="S100" i="1"/>
  <c r="Q37" i="1"/>
  <c r="U37" i="1"/>
  <c r="Q95" i="1"/>
  <c r="S95" i="1"/>
  <c r="Q96" i="1"/>
  <c r="S96" i="1"/>
  <c r="Q97" i="1"/>
  <c r="S97" i="1"/>
  <c r="Q98" i="1"/>
  <c r="S98" i="1"/>
  <c r="Q99" i="1"/>
  <c r="S99" i="1"/>
  <c r="Q125" i="1"/>
  <c r="S125" i="1"/>
  <c r="Q126" i="1"/>
  <c r="S126" i="1"/>
  <c r="Q38" i="1"/>
  <c r="S38" i="1"/>
  <c r="Q39" i="1"/>
  <c r="S39" i="1"/>
  <c r="Q40" i="1"/>
  <c r="S40" i="1"/>
  <c r="Q69" i="1"/>
  <c r="S69" i="1"/>
  <c r="Q70" i="1"/>
  <c r="S70" i="1"/>
  <c r="Q71" i="1"/>
  <c r="S71" i="1"/>
  <c r="Q72" i="1"/>
  <c r="S72" i="1"/>
  <c r="Q73" i="1"/>
  <c r="S73" i="1"/>
  <c r="Q74" i="1"/>
  <c r="S74" i="1"/>
  <c r="Q76" i="1"/>
  <c r="S76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41" i="1"/>
  <c r="S41" i="1"/>
  <c r="Q107" i="1"/>
  <c r="S107" i="1"/>
  <c r="Q108" i="1"/>
  <c r="S108" i="1"/>
  <c r="Q109" i="1"/>
  <c r="S109" i="1"/>
  <c r="Q133" i="1"/>
  <c r="S133" i="1"/>
  <c r="Q134" i="1"/>
  <c r="S134" i="1"/>
  <c r="Q135" i="1"/>
  <c r="S135" i="1"/>
  <c r="Q136" i="1"/>
  <c r="S136" i="1"/>
  <c r="Q80" i="1"/>
  <c r="S80" i="1"/>
  <c r="Q82" i="1"/>
  <c r="S82" i="1"/>
  <c r="Q83" i="1"/>
  <c r="S83" i="1"/>
  <c r="Q85" i="1"/>
  <c r="S85" i="1"/>
  <c r="Q111" i="1"/>
  <c r="S111" i="1"/>
  <c r="Q138" i="1"/>
  <c r="S138" i="1"/>
  <c r="Q143" i="1"/>
  <c r="S143" i="1"/>
  <c r="Q256" i="1"/>
  <c r="S256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86" i="1"/>
  <c r="S86" i="1"/>
  <c r="Q120" i="1"/>
  <c r="S120" i="1"/>
  <c r="Q121" i="1"/>
  <c r="S121" i="1"/>
  <c r="Q122" i="1"/>
  <c r="S122" i="1"/>
  <c r="Q124" i="1"/>
  <c r="S124" i="1"/>
  <c r="Q146" i="1"/>
  <c r="S146" i="1"/>
  <c r="Q147" i="1"/>
  <c r="S147" i="1"/>
  <c r="Q148" i="1"/>
  <c r="S148" i="1"/>
  <c r="Q149" i="1"/>
  <c r="U149" i="1"/>
  <c r="Q151" i="1"/>
  <c r="S151" i="1"/>
  <c r="Q152" i="1"/>
  <c r="S152" i="1"/>
  <c r="Q153" i="1"/>
  <c r="S153" i="1"/>
  <c r="Q154" i="1"/>
  <c r="S154" i="1"/>
  <c r="Q155" i="1"/>
  <c r="S155" i="1"/>
  <c r="Q176" i="1"/>
  <c r="S176" i="1"/>
  <c r="Q182" i="1"/>
  <c r="S182" i="1"/>
  <c r="Q128" i="1"/>
  <c r="S128" i="1"/>
  <c r="Q129" i="1"/>
  <c r="S129" i="1"/>
  <c r="Q130" i="1"/>
  <c r="S130" i="1"/>
  <c r="Q131" i="1"/>
  <c r="S131" i="1"/>
  <c r="Q132" i="1"/>
  <c r="S132" i="1"/>
  <c r="Q156" i="1"/>
  <c r="S156" i="1"/>
  <c r="Q157" i="1"/>
  <c r="S157" i="1"/>
  <c r="Q192" i="1"/>
  <c r="S192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86" i="1"/>
  <c r="S186" i="1"/>
  <c r="Q188" i="1"/>
  <c r="S188" i="1"/>
  <c r="Q189" i="1"/>
  <c r="S189" i="1"/>
  <c r="Q190" i="1"/>
  <c r="S190" i="1"/>
  <c r="Q191" i="1"/>
  <c r="S191" i="1"/>
  <c r="Q193" i="1"/>
  <c r="S193" i="1"/>
  <c r="Q194" i="1"/>
  <c r="S194" i="1"/>
  <c r="Q195" i="1"/>
  <c r="S195" i="1"/>
  <c r="Q196" i="1"/>
  <c r="S196" i="1"/>
  <c r="U133" i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/>
  <c r="Y263" i="1"/>
</calcChain>
</file>

<file path=xl/sharedStrings.xml><?xml version="1.0" encoding="utf-8"?>
<sst xmlns="http://schemas.openxmlformats.org/spreadsheetml/2006/main" count="2857" uniqueCount="933">
  <si>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</si>
  <si>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</si>
  <si>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</si>
  <si>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</si>
  <si>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</si>
  <si>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</si>
  <si>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</si>
  <si>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</si>
  <si>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</si>
  <si>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</si>
  <si>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</si>
  <si>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</si>
  <si>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</si>
  <si>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</si>
  <si>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</si>
  <si>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</si>
  <si>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</si>
  <si>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</si>
  <si>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</si>
  <si>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</si>
  <si>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</si>
  <si>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</si>
  <si>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</si>
  <si>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</si>
  <si>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</si>
  <si>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</si>
  <si>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</si>
  <si>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</si>
  <si>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</si>
  <si>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</si>
  <si>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</si>
  <si>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</si>
  <si>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</si>
  <si>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</si>
  <si>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</si>
  <si>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</si>
  <si>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</si>
  <si>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</si>
  <si>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</si>
  <si>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</si>
  <si>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</si>
  <si>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</si>
  <si>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</si>
  <si>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</si>
  <si>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</si>
  <si>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</si>
  <si>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</si>
  <si>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</si>
  <si>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</si>
  <si>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</si>
  <si>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</si>
  <si>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</si>
  <si>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</si>
  <si>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</si>
  <si>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</si>
  <si>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</si>
  <si>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</si>
  <si>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</si>
  <si>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</si>
  <si>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</si>
  <si>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</si>
  <si>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</si>
  <si>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</si>
  <si>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</si>
  <si>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</si>
  <si>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</si>
  <si>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</si>
  <si>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</si>
  <si>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</si>
  <si>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</si>
  <si>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</si>
  <si>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</si>
  <si>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</si>
  <si>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</si>
  <si>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</si>
  <si>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</si>
  <si>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</si>
  <si>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</si>
  <si>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</si>
  <si>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</si>
  <si>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</si>
  <si>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</si>
  <si>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</si>
  <si>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</si>
  <si>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</si>
  <si>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</si>
  <si>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</si>
  <si>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</si>
  <si>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</si>
  <si>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</si>
  <si>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</si>
  <si>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</si>
  <si>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</si>
  <si>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</si>
  <si>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</si>
  <si>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</si>
  <si>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</si>
  <si>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</si>
  <si>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</si>
  <si>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</si>
  <si>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</si>
  <si>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</si>
  <si>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</si>
  <si>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</si>
  <si>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</si>
  <si>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</si>
  <si>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</si>
  <si>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</si>
  <si>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</si>
  <si>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</si>
  <si>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</si>
  <si>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</si>
  <si>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</si>
  <si>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</si>
  <si>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</si>
  <si>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</si>
  <si>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</si>
  <si>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</si>
  <si>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</si>
  <si>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</si>
  <si>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</si>
  <si>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</si>
  <si>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</si>
  <si>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</si>
  <si>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</si>
  <si>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</si>
  <si>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</si>
  <si>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</si>
  <si>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</si>
  <si>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</si>
  <si>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</si>
  <si>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</si>
  <si>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</si>
  <si>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</si>
  <si>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</si>
  <si>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</si>
  <si>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</si>
  <si>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</si>
  <si>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</si>
  <si>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</si>
  <si>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</si>
  <si>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</si>
  <si>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</si>
  <si>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</si>
  <si>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</si>
  <si>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</si>
  <si>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</si>
  <si>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</si>
  <si>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</si>
  <si>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</si>
  <si>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</si>
  <si>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</si>
  <si>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</si>
  <si>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</si>
  <si>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</si>
  <si>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</si>
  <si>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</si>
  <si>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</si>
  <si>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</si>
  <si>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</si>
  <si>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</si>
  <si>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</si>
  <si>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</si>
  <si>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</si>
  <si>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</si>
  <si>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</si>
  <si>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</si>
  <si>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</si>
  <si>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</si>
  <si>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</si>
  <si>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</si>
  <si>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</si>
  <si>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</si>
  <si>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</si>
  <si>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</si>
  <si>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</si>
  <si>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</si>
  <si>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</si>
  <si>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</si>
  <si>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</si>
  <si>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</si>
  <si>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</si>
  <si>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</si>
  <si>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</si>
  <si>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</si>
  <si>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</si>
  <si>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</si>
  <si>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</si>
  <si>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</si>
  <si>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</si>
  <si>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</si>
  <si>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</si>
  <si>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</si>
  <si>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</si>
  <si>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</si>
  <si>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</si>
  <si>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</si>
  <si>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</si>
  <si>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</si>
  <si>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</si>
  <si>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</si>
  <si>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</si>
  <si>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</si>
  <si>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</si>
  <si>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</si>
  <si>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</si>
  <si>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</si>
  <si>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</si>
  <si>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</si>
  <si>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</si>
  <si>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</si>
  <si>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</si>
  <si>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</si>
  <si>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</si>
  <si>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</si>
  <si>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</si>
  <si>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</si>
  <si>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</si>
  <si>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</si>
  <si>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</si>
  <si>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</si>
  <si>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</si>
  <si>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</si>
  <si>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</si>
  <si>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</si>
  <si>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</si>
  <si>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</si>
  <si>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</si>
  <si>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</si>
  <si>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</si>
  <si>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</si>
  <si>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</si>
  <si>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</si>
  <si>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</si>
  <si>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</si>
  <si>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</si>
  <si>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</si>
  <si>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</si>
  <si>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</si>
  <si>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</si>
  <si>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</si>
  <si>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</si>
  <si>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</si>
  <si>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</si>
  <si>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</si>
  <si>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</si>
  <si>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</si>
  <si>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</si>
  <si>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</si>
  <si>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</si>
  <si>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</si>
  <si>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</si>
  <si>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</si>
  <si>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</si>
  <si>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</si>
  <si>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</si>
  <si>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</si>
  <si>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</si>
  <si>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</si>
  <si>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</si>
  <si>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</si>
  <si>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</si>
  <si>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</si>
  <si>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</si>
  <si>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</si>
  <si>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</si>
  <si>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</si>
  <si>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</si>
  <si>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</si>
  <si>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</si>
  <si>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</si>
  <si>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</si>
  <si>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</si>
  <si>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</si>
  <si>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</si>
  <si>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</si>
  <si>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</si>
  <si>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</si>
  <si>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</si>
  <si>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</si>
  <si>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</si>
  <si>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</si>
  <si>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</si>
  <si>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</si>
  <si>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</si>
  <si>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</si>
  <si>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</si>
  <si>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</si>
  <si>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</si>
  <si>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</si>
  <si>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</si>
  <si>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</si>
  <si>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</si>
  <si>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</si>
  <si>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</si>
  <si>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</si>
  <si>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</si>
  <si>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</si>
  <si>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</si>
  <si>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</si>
  <si>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</si>
  <si>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</si>
  <si>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</si>
  <si>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</si>
  <si>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</si>
  <si>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</si>
  <si>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</si>
  <si>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</si>
  <si>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</si>
  <si>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</si>
  <si>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</si>
  <si>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</si>
  <si>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</si>
  <si>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</si>
  <si>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</si>
  <si>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</si>
  <si>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</si>
  <si>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</si>
  <si>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</si>
  <si>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</si>
  <si>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</si>
  <si>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</si>
  <si>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</si>
  <si>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</si>
  <si>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</si>
  <si>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</si>
  <si>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</si>
  <si>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</si>
  <si>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</si>
  <si>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</si>
  <si>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</si>
  <si>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</si>
  <si>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</si>
  <si>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</si>
  <si>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</si>
  <si>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</si>
  <si>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</si>
  <si>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</si>
  <si>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</si>
  <si>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</si>
  <si>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</si>
  <si>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</si>
  <si>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</si>
  <si>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</si>
  <si>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</si>
  <si>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</si>
  <si>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</si>
  <si>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</si>
  <si>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</si>
  <si>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</si>
  <si>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</si>
  <si>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</si>
  <si>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</si>
  <si>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</si>
  <si>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</si>
  <si>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</si>
  <si>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</si>
  <si>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</si>
  <si>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</si>
  <si>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</si>
  <si>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</si>
  <si>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</si>
  <si>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</si>
  <si>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</si>
  <si>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</si>
  <si>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</si>
  <si>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</si>
  <si>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</si>
  <si>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</si>
  <si>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</si>
  <si>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</si>
  <si>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</si>
  <si>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</si>
  <si>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</si>
  <si>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</si>
  <si>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</si>
  <si>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</si>
  <si>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</si>
  <si>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</si>
  <si>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</si>
  <si>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</si>
  <si>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</si>
  <si>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</si>
  <si>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</si>
  <si>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</si>
  <si>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</si>
  <si>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</si>
  <si>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</si>
  <si>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</si>
  <si>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</si>
  <si>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</si>
  <si>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</si>
  <si>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</si>
  <si>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</si>
  <si>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</si>
  <si>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</si>
  <si>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</si>
  <si>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</si>
  <si>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</si>
  <si>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</si>
  <si>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</si>
  <si>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</si>
  <si>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</si>
  <si>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</si>
  <si>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</si>
  <si>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</si>
  <si>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</si>
  <si>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</si>
  <si>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</si>
  <si>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</si>
  <si>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</si>
  <si>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</si>
  <si>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</si>
  <si>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</si>
  <si>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</si>
  <si>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</si>
  <si>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</si>
  <si>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</si>
  <si>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</si>
  <si>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</si>
  <si>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</si>
  <si>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</si>
  <si>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</si>
  <si>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</si>
  <si>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</si>
  <si>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</si>
  <si>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</si>
  <si>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</si>
  <si>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</si>
  <si>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</si>
  <si>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</si>
  <si>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</si>
  <si>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</si>
  <si>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</si>
  <si>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</si>
  <si>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</si>
  <si>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</si>
  <si>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</si>
  <si>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</si>
  <si>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</si>
  <si>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</si>
  <si>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</si>
  <si>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</si>
  <si>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</si>
  <si>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</si>
  <si>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</si>
  <si>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</si>
  <si>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</si>
  <si>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</si>
  <si>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</si>
  <si>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</si>
  <si>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</si>
  <si>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</si>
  <si>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</si>
  <si>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</si>
  <si>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</si>
  <si>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</si>
  <si>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</si>
  <si>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</si>
  <si>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</si>
  <si>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</si>
  <si>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</si>
  <si>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</si>
  <si>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</si>
  <si>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</si>
  <si>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</si>
  <si>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</si>
  <si>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</si>
  <si>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</si>
  <si>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</si>
  <si>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</si>
  <si>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</si>
  <si>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</si>
  <si>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</si>
  <si>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</si>
  <si>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</si>
  <si>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</si>
  <si>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</si>
  <si>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</si>
  <si>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</si>
  <si>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</si>
  <si>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</si>
  <si>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</si>
  <si>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</si>
  <si>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</si>
  <si>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</si>
  <si>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</si>
  <si>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</si>
  <si>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</si>
  <si>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</si>
  <si>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</si>
  <si>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</si>
  <si>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</si>
  <si>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</si>
  <si>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</si>
  <si>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</si>
  <si>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</si>
  <si>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</si>
  <si>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</si>
  <si>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</si>
  <si>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</si>
  <si>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</si>
  <si>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</si>
  <si>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</si>
  <si>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</si>
  <si>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</si>
  <si>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</si>
  <si>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</si>
  <si>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</si>
  <si>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</si>
  <si>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</si>
  <si>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</si>
  <si>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</si>
  <si>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</si>
  <si>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</si>
  <si>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</si>
  <si>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</si>
  <si>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</si>
  <si>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</si>
  <si>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</si>
  <si>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</si>
  <si>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</si>
  <si>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</si>
  <si>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</si>
  <si>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</si>
  <si>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</si>
  <si>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</si>
  <si>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</si>
  <si>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</si>
  <si>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</si>
  <si>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</si>
  <si>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</si>
  <si>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</si>
  <si>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</si>
  <si>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</si>
  <si>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</si>
  <si>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</si>
  <si>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</si>
  <si>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</si>
  <si>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</si>
  <si>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</si>
  <si>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</si>
  <si>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</si>
  <si>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</si>
  <si>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</si>
  <si>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</si>
  <si>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</si>
  <si>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</si>
  <si>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</si>
  <si>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</si>
  <si>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</si>
  <si>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</si>
  <si>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</si>
  <si>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</si>
  <si>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</si>
  <si>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</si>
  <si>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</si>
  <si>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</si>
  <si>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</si>
  <si>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</si>
  <si>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</si>
  <si>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</si>
  <si>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</si>
  <si>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</si>
  <si>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</si>
  <si>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</si>
  <si>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</si>
  <si>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</si>
  <si>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</si>
  <si>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</si>
  <si>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</si>
  <si>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</si>
  <si>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</si>
  <si>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</si>
  <si>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</si>
  <si>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</si>
  <si>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</si>
  <si>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</si>
  <si>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</si>
  <si>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</si>
  <si>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</si>
  <si>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</si>
  <si>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</si>
  <si>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</si>
  <si>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</si>
  <si>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</si>
  <si>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</si>
  <si>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</si>
  <si>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</si>
  <si>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</si>
  <si>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</si>
  <si>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</si>
  <si>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</si>
  <si>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</si>
  <si>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</si>
  <si>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</si>
  <si>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</si>
  <si>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</si>
  <si>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</si>
  <si>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</si>
  <si>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</si>
  <si>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</si>
  <si>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</si>
  <si>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</si>
  <si>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</si>
  <si>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</si>
  <si>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</si>
  <si>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</si>
  <si>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</si>
  <si>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</si>
  <si>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</si>
  <si>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</si>
  <si>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</si>
  <si>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</si>
  <si>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</si>
  <si>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</si>
  <si>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</si>
  <si>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</si>
  <si>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</si>
  <si>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</si>
  <si>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</si>
  <si>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</si>
  <si>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</si>
  <si>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</si>
  <si>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</si>
  <si>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</si>
  <si>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</si>
  <si>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</si>
  <si>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</si>
  <si>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</si>
  <si>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</si>
  <si>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</si>
  <si>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</si>
  <si>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</si>
  <si>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</si>
  <si>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</si>
  <si>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</si>
  <si>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</si>
  <si>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</si>
  <si>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</si>
  <si>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</si>
  <si>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</si>
  <si>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</si>
  <si>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</si>
  <si>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</si>
  <si>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</si>
  <si>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</si>
  <si>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</si>
  <si>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</si>
  <si>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</si>
  <si>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</si>
  <si>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</si>
  <si>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</si>
  <si>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</si>
  <si>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</si>
  <si>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</si>
  <si>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</si>
  <si>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</si>
  <si>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</si>
  <si>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</si>
  <si>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</si>
  <si>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</si>
  <si>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</si>
  <si>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</si>
  <si>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</si>
  <si>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</si>
  <si>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</si>
  <si>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</si>
  <si>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</si>
  <si>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</si>
  <si>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</si>
  <si>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</si>
  <si>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</si>
  <si>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</si>
  <si>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</si>
  <si>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</si>
  <si>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</si>
  <si>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</si>
  <si>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</si>
  <si>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</si>
  <si>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</si>
  <si>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</si>
  <si>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</si>
  <si>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</si>
  <si>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</si>
  <si>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</si>
  <si>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</si>
  <si>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</si>
  <si>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</si>
  <si>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</si>
  <si>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</si>
  <si>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</si>
  <si>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</si>
  <si>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</si>
  <si>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</si>
  <si>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</si>
  <si>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</si>
  <si>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</si>
  <si>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</si>
  <si>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</si>
  <si>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</si>
  <si>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</si>
  <si>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</si>
  <si>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</si>
  <si>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</si>
  <si>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</si>
  <si>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</si>
  <si>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</si>
  <si>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</si>
  <si>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</si>
  <si>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</si>
  <si>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</si>
  <si>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</si>
  <si>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</si>
  <si>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</si>
  <si>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</si>
  <si>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</si>
  <si>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</si>
  <si>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</si>
  <si>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</si>
  <si>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</si>
  <si>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</si>
  <si>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</si>
  <si>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</si>
  <si>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</si>
  <si>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</si>
  <si>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</si>
  <si>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</si>
  <si>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</si>
  <si>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</si>
  <si>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</si>
  <si>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</si>
  <si>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</si>
  <si>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</si>
  <si>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</si>
  <si>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</si>
  <si>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</si>
  <si>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</si>
  <si>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</si>
  <si>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</si>
  <si>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</si>
  <si>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</si>
  <si>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</si>
  <si>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</si>
  <si>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</si>
  <si>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</si>
  <si>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</si>
  <si>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</si>
  <si>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</si>
  <si>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</si>
  <si>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</si>
  <si>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</si>
  <si>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</si>
  <si>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</si>
  <si>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</si>
  <si>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</si>
  <si>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</si>
  <si>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</si>
  <si>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</si>
  <si>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</si>
  <si>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</si>
  <si>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</si>
  <si>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</si>
  <si>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</si>
  <si>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</si>
  <si>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</si>
  <si>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</si>
  <si>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</si>
  <si>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</si>
  <si>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</si>
  <si>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</si>
  <si>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</si>
  <si>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</si>
  <si>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</si>
  <si>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</si>
  <si>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</si>
  <si>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</si>
  <si>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</si>
  <si>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</si>
  <si>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</si>
  <si>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</si>
  <si>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</si>
  <si>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</si>
  <si>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</si>
  <si>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</si>
  <si>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</si>
  <si>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</si>
  <si>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</si>
  <si>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</si>
  <si>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</si>
  <si>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</si>
  <si>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</si>
  <si>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</si>
  <si>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</si>
  <si>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</si>
  <si>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</si>
  <si>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</si>
  <si>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</si>
  <si>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</si>
  <si>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</si>
  <si>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</si>
  <si>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</si>
  <si>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</si>
  <si>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</si>
  <si>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</si>
  <si>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</si>
  <si>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</si>
  <si>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</si>
  <si>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</si>
  <si>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</si>
  <si>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</si>
  <si>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</si>
  <si>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</si>
  <si>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</si>
  <si>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</si>
  <si>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</si>
  <si>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</si>
  <si>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</si>
  <si>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</si>
  <si>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</si>
  <si>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</si>
  <si>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</si>
  <si>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0150</t>
  </si>
  <si>
    <t>0398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</si>
  <si>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</si>
  <si>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</si>
  <si>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</si>
  <si>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</si>
  <si>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</si>
  <si>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</si>
  <si>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</si>
  <si>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</si>
  <si>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</si>
  <si>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</si>
  <si>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</si>
  <si>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</si>
  <si>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</si>
  <si>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</si>
  <si>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</si>
  <si>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</si>
  <si>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</si>
  <si>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</si>
  <si>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</si>
  <si>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</si>
  <si>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</si>
  <si>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</si>
  <si>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</si>
  <si>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</si>
  <si>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</si>
  <si>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</si>
  <si>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</si>
  <si>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</si>
  <si>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</si>
  <si>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</si>
  <si>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</si>
  <si>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</si>
  <si>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</si>
  <si>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</si>
  <si>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</si>
  <si>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</si>
  <si>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</si>
  <si>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</si>
  <si>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</si>
  <si>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</si>
  <si>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</si>
  <si>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</si>
  <si>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</si>
  <si>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</si>
  <si>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</si>
  <si>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</si>
  <si>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</si>
  <si>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</si>
  <si>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</si>
  <si>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</si>
  <si>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</si>
  <si>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</si>
  <si>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</si>
  <si>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</si>
  <si>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</si>
  <si>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</si>
  <si>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</si>
  <si>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</si>
  <si>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0101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</si>
  <si>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</si>
  <si>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</si>
  <si>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</si>
  <si>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</si>
  <si>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</si>
  <si>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</si>
  <si>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</si>
  <si>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</si>
  <si>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</si>
  <si>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</si>
  <si>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</si>
  <si>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</si>
  <si>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</si>
  <si>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</si>
  <si>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</si>
  <si>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0677</t>
  </si>
  <si>
    <t>LWA-361</t>
  </si>
  <si>
    <t>LWA-362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</si>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</sst>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D4" activePane="bottomRight" state="frozenSplit"/>
      <selection pane="bottomRight" activeCell="I375" sqref="I375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1.855468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60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100"/>
      <c r="L4" s="100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100" t="s">
        <v>73</v>
      </c>
      <c r="L5" s="100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 t="shared" ref="Q5:Q42" si="0">O5</f>
        <v>15</v>
      </c>
      <c r="R5" s="67">
        <v>3</v>
      </c>
      <c r="S5" s="84">
        <f t="shared" ref="S5:S36" si="1">100 * $Q5 + R5</f>
        <v>1503</v>
      </c>
      <c r="T5" s="80">
        <v>4</v>
      </c>
      <c r="U5" s="84">
        <f t="shared" ref="U5:U68" si="2"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 t="shared" ref="AD5:AD42" si="3">_xlfn.BITXOR(AB5,2) + 32*AA5</f>
        <v>2</v>
      </c>
      <c r="AE5" s="67">
        <f t="shared" ref="AE5:AE42" si="4">_xlfn.BITXOR(AC5,2) + 32*AA5</f>
        <v>3</v>
      </c>
      <c r="AF5" s="67">
        <f t="shared" ref="AF5:AF42" si="5"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100" t="s">
        <v>78</v>
      </c>
      <c r="L6" s="100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 t="shared" si="0"/>
        <v>15</v>
      </c>
      <c r="R6" s="67">
        <v>5</v>
      </c>
      <c r="S6" s="84">
        <f t="shared" si="1"/>
        <v>1505</v>
      </c>
      <c r="T6" s="80">
        <v>6</v>
      </c>
      <c r="U6" s="84">
        <f t="shared" si="2"/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 t="shared" si="3"/>
        <v>0</v>
      </c>
      <c r="AE6" s="67">
        <f t="shared" si="4"/>
        <v>1</v>
      </c>
      <c r="AF6" s="67">
        <f t="shared" si="5"/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100" t="s">
        <v>81</v>
      </c>
      <c r="L7" s="100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 t="shared" si="0"/>
        <v>15</v>
      </c>
      <c r="R7" s="67">
        <v>7</v>
      </c>
      <c r="S7" s="84">
        <f t="shared" si="1"/>
        <v>1507</v>
      </c>
      <c r="T7" s="80">
        <v>8</v>
      </c>
      <c r="U7" s="84">
        <f t="shared" si="2"/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 t="shared" si="3"/>
        <v>6</v>
      </c>
      <c r="AE7" s="67">
        <f t="shared" si="4"/>
        <v>7</v>
      </c>
      <c r="AF7" s="67">
        <f t="shared" si="5"/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100" t="s">
        <v>84</v>
      </c>
      <c r="L8" s="100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 t="shared" si="0"/>
        <v>15</v>
      </c>
      <c r="R8" s="67">
        <v>9</v>
      </c>
      <c r="S8" s="84">
        <f t="shared" si="1"/>
        <v>1509</v>
      </c>
      <c r="T8" s="80">
        <v>10</v>
      </c>
      <c r="U8" s="84">
        <f t="shared" si="2"/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 t="shared" si="3"/>
        <v>4</v>
      </c>
      <c r="AE8" s="67">
        <f t="shared" si="4"/>
        <v>5</v>
      </c>
      <c r="AF8" s="67">
        <f t="shared" si="5"/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100" t="s">
        <v>87</v>
      </c>
      <c r="L9" s="100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 t="shared" si="0"/>
        <v>15</v>
      </c>
      <c r="R9" s="67">
        <v>11</v>
      </c>
      <c r="S9" s="84">
        <f t="shared" si="1"/>
        <v>1511</v>
      </c>
      <c r="T9" s="80">
        <v>12</v>
      </c>
      <c r="U9" s="84">
        <f t="shared" si="2"/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 t="shared" si="3"/>
        <v>10</v>
      </c>
      <c r="AE9" s="67">
        <f t="shared" si="4"/>
        <v>11</v>
      </c>
      <c r="AF9" s="67">
        <f t="shared" si="5"/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100" t="s">
        <v>91</v>
      </c>
      <c r="L10" s="100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 t="shared" si="0"/>
        <v>15</v>
      </c>
      <c r="R10" s="67">
        <v>13</v>
      </c>
      <c r="S10" s="84">
        <f t="shared" si="1"/>
        <v>1513</v>
      </c>
      <c r="T10" s="80">
        <v>14</v>
      </c>
      <c r="U10" s="84">
        <f t="shared" si="2"/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 t="shared" si="3"/>
        <v>8</v>
      </c>
      <c r="AE10" s="67">
        <f t="shared" si="4"/>
        <v>9</v>
      </c>
      <c r="AF10" s="67">
        <f t="shared" si="5"/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100" t="s">
        <v>94</v>
      </c>
      <c r="L11" s="100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 t="shared" si="0"/>
        <v>15</v>
      </c>
      <c r="R11" s="67">
        <v>15</v>
      </c>
      <c r="S11" s="84">
        <f t="shared" si="1"/>
        <v>1515</v>
      </c>
      <c r="T11" s="80">
        <v>16</v>
      </c>
      <c r="U11" s="84">
        <f t="shared" si="2"/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 t="shared" si="3"/>
        <v>14</v>
      </c>
      <c r="AE11" s="67">
        <f t="shared" si="4"/>
        <v>15</v>
      </c>
      <c r="AF11" s="67">
        <f t="shared" si="5"/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100" t="s">
        <v>97</v>
      </c>
      <c r="L12" s="100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 t="shared" si="0"/>
        <v>16</v>
      </c>
      <c r="R12" s="67">
        <v>7</v>
      </c>
      <c r="S12" s="84">
        <f t="shared" si="1"/>
        <v>1607</v>
      </c>
      <c r="T12" s="80">
        <v>8</v>
      </c>
      <c r="U12" s="84">
        <f t="shared" si="2"/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 t="shared" si="3"/>
        <v>22</v>
      </c>
      <c r="AE12" s="67">
        <f t="shared" si="4"/>
        <v>23</v>
      </c>
      <c r="AF12" s="67">
        <f t="shared" si="5"/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100" t="s">
        <v>100</v>
      </c>
      <c r="L13" s="100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 t="shared" si="0"/>
        <v>16</v>
      </c>
      <c r="R13" s="67">
        <v>1</v>
      </c>
      <c r="S13" s="84">
        <f t="shared" si="1"/>
        <v>1601</v>
      </c>
      <c r="T13" s="80">
        <v>2</v>
      </c>
      <c r="U13" s="84">
        <f t="shared" si="2"/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 t="shared" si="3"/>
        <v>12</v>
      </c>
      <c r="AE13" s="67">
        <f t="shared" si="4"/>
        <v>13</v>
      </c>
      <c r="AF13" s="67">
        <f t="shared" si="5"/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100" t="s">
        <v>103</v>
      </c>
      <c r="L14" s="100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 t="shared" si="0"/>
        <v>16</v>
      </c>
      <c r="R14" s="67">
        <v>3</v>
      </c>
      <c r="S14" s="84">
        <f t="shared" si="1"/>
        <v>1603</v>
      </c>
      <c r="T14" s="80">
        <v>4</v>
      </c>
      <c r="U14" s="84">
        <f t="shared" si="2"/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 t="shared" si="3"/>
        <v>18</v>
      </c>
      <c r="AE14" s="67">
        <f t="shared" si="4"/>
        <v>19</v>
      </c>
      <c r="AF14" s="67">
        <f t="shared" si="5"/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100" t="s">
        <v>107</v>
      </c>
      <c r="L15" s="100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 t="shared" si="0"/>
        <v>16</v>
      </c>
      <c r="R15" s="67">
        <v>5</v>
      </c>
      <c r="S15" s="84">
        <f t="shared" si="1"/>
        <v>1605</v>
      </c>
      <c r="T15" s="80">
        <v>6</v>
      </c>
      <c r="U15" s="84">
        <f t="shared" si="2"/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 t="shared" si="3"/>
        <v>16</v>
      </c>
      <c r="AE15" s="67">
        <f t="shared" si="4"/>
        <v>17</v>
      </c>
      <c r="AF15" s="67">
        <f t="shared" si="5"/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100" t="s">
        <v>110</v>
      </c>
      <c r="L16" s="100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 t="shared" si="0"/>
        <v>16</v>
      </c>
      <c r="R16" s="67">
        <v>9</v>
      </c>
      <c r="S16" s="84">
        <f t="shared" si="1"/>
        <v>1609</v>
      </c>
      <c r="T16" s="80">
        <v>10</v>
      </c>
      <c r="U16" s="84">
        <f t="shared" si="2"/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 t="shared" si="3"/>
        <v>20</v>
      </c>
      <c r="AE16" s="67">
        <f t="shared" si="4"/>
        <v>21</v>
      </c>
      <c r="AF16" s="67">
        <f t="shared" si="5"/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100" t="s">
        <v>114</v>
      </c>
      <c r="L17" s="100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 t="shared" si="0"/>
        <v>18</v>
      </c>
      <c r="R17" s="67">
        <v>9</v>
      </c>
      <c r="S17" s="84">
        <f t="shared" si="1"/>
        <v>1809</v>
      </c>
      <c r="T17" s="80">
        <v>10</v>
      </c>
      <c r="U17" s="84">
        <f t="shared" si="2"/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 t="shared" si="3"/>
        <v>0</v>
      </c>
      <c r="AE17" s="67">
        <f t="shared" si="4"/>
        <v>1</v>
      </c>
      <c r="AF17" s="67">
        <f t="shared" si="5"/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100" t="s">
        <v>116</v>
      </c>
      <c r="L18" s="100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 t="shared" si="0"/>
        <v>18</v>
      </c>
      <c r="R18" s="67">
        <v>11</v>
      </c>
      <c r="S18" s="84">
        <f t="shared" si="1"/>
        <v>1811</v>
      </c>
      <c r="T18" s="80">
        <v>12</v>
      </c>
      <c r="U18" s="84">
        <f t="shared" si="2"/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 t="shared" si="3"/>
        <v>6</v>
      </c>
      <c r="AE18" s="67">
        <f t="shared" si="4"/>
        <v>7</v>
      </c>
      <c r="AF18" s="67">
        <f t="shared" si="5"/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100" t="s">
        <v>119</v>
      </c>
      <c r="L19" s="100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 t="shared" si="0"/>
        <v>18</v>
      </c>
      <c r="R19" s="67">
        <v>13</v>
      </c>
      <c r="S19" s="84">
        <f t="shared" si="1"/>
        <v>1813</v>
      </c>
      <c r="T19" s="80">
        <v>14</v>
      </c>
      <c r="U19" s="84">
        <f t="shared" si="2"/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 t="shared" si="3"/>
        <v>4</v>
      </c>
      <c r="AE19" s="67">
        <f t="shared" si="4"/>
        <v>5</v>
      </c>
      <c r="AF19" s="67">
        <f t="shared" si="5"/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100" t="s">
        <v>122</v>
      </c>
      <c r="L20" s="100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 t="shared" si="0"/>
        <v>18</v>
      </c>
      <c r="R20" s="67">
        <v>7</v>
      </c>
      <c r="S20" s="84">
        <f t="shared" si="1"/>
        <v>1807</v>
      </c>
      <c r="T20" s="80">
        <v>8</v>
      </c>
      <c r="U20" s="84">
        <f t="shared" si="2"/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 t="shared" si="3"/>
        <v>2</v>
      </c>
      <c r="AE20" s="67">
        <f t="shared" si="4"/>
        <v>3</v>
      </c>
      <c r="AF20" s="67">
        <f t="shared" si="5"/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100" t="s">
        <v>125</v>
      </c>
      <c r="L21" s="100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 t="shared" si="0"/>
        <v>18</v>
      </c>
      <c r="R21" s="67">
        <v>15</v>
      </c>
      <c r="S21" s="84">
        <f t="shared" si="1"/>
        <v>1815</v>
      </c>
      <c r="T21" s="80">
        <v>16</v>
      </c>
      <c r="U21" s="84">
        <f t="shared" si="2"/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 t="shared" si="3"/>
        <v>10</v>
      </c>
      <c r="AE21" s="67">
        <f t="shared" si="4"/>
        <v>11</v>
      </c>
      <c r="AF21" s="67">
        <f t="shared" si="5"/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100" t="s">
        <v>129</v>
      </c>
      <c r="L22" s="100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 t="shared" si="0"/>
        <v>19</v>
      </c>
      <c r="R22" s="67">
        <v>1</v>
      </c>
      <c r="S22" s="84">
        <f t="shared" si="1"/>
        <v>1901</v>
      </c>
      <c r="T22" s="80">
        <v>2</v>
      </c>
      <c r="U22" s="84">
        <f t="shared" si="2"/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 t="shared" si="3"/>
        <v>8</v>
      </c>
      <c r="AE22" s="67">
        <f t="shared" si="4"/>
        <v>9</v>
      </c>
      <c r="AF22" s="67">
        <f t="shared" si="5"/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100" t="s">
        <v>133</v>
      </c>
      <c r="L23" s="100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 t="shared" si="0"/>
        <v>19</v>
      </c>
      <c r="R23" s="67">
        <v>3</v>
      </c>
      <c r="S23" s="84">
        <f t="shared" si="1"/>
        <v>1903</v>
      </c>
      <c r="T23" s="80">
        <v>4</v>
      </c>
      <c r="U23" s="84">
        <f t="shared" si="2"/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 t="shared" si="3"/>
        <v>14</v>
      </c>
      <c r="AE23" s="67">
        <f t="shared" si="4"/>
        <v>15</v>
      </c>
      <c r="AF23" s="67">
        <f t="shared" si="5"/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100" t="s">
        <v>136</v>
      </c>
      <c r="L24" s="100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 t="shared" si="0"/>
        <v>19</v>
      </c>
      <c r="R24" s="67">
        <v>5</v>
      </c>
      <c r="S24" s="84">
        <f t="shared" si="1"/>
        <v>1905</v>
      </c>
      <c r="T24" s="80">
        <v>6</v>
      </c>
      <c r="U24" s="84">
        <f t="shared" si="2"/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 t="shared" si="3"/>
        <v>12</v>
      </c>
      <c r="AE24" s="67">
        <f t="shared" si="4"/>
        <v>13</v>
      </c>
      <c r="AF24" s="67">
        <f t="shared" si="5"/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100" t="s">
        <v>139</v>
      </c>
      <c r="L25" s="100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 t="shared" si="0"/>
        <v>19</v>
      </c>
      <c r="R25" s="67">
        <v>7</v>
      </c>
      <c r="S25" s="84">
        <f t="shared" si="1"/>
        <v>1907</v>
      </c>
      <c r="T25" s="80">
        <v>8</v>
      </c>
      <c r="U25" s="84">
        <f t="shared" si="2"/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 t="shared" si="3"/>
        <v>18</v>
      </c>
      <c r="AE25" s="67">
        <f t="shared" si="4"/>
        <v>19</v>
      </c>
      <c r="AF25" s="67">
        <f t="shared" si="5"/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100" t="s">
        <v>142</v>
      </c>
      <c r="L26" s="100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 t="shared" si="0"/>
        <v>19</v>
      </c>
      <c r="R26" s="67">
        <v>9</v>
      </c>
      <c r="S26" s="84">
        <f t="shared" si="1"/>
        <v>1909</v>
      </c>
      <c r="T26" s="80">
        <v>10</v>
      </c>
      <c r="U26" s="84">
        <f t="shared" si="2"/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 t="shared" si="3"/>
        <v>16</v>
      </c>
      <c r="AE26" s="67">
        <f t="shared" si="4"/>
        <v>17</v>
      </c>
      <c r="AF26" s="67">
        <f t="shared" si="5"/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100" t="s">
        <v>145</v>
      </c>
      <c r="L27" s="100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 t="shared" si="0"/>
        <v>19</v>
      </c>
      <c r="R27" s="67">
        <v>11</v>
      </c>
      <c r="S27" s="84">
        <f t="shared" si="1"/>
        <v>1911</v>
      </c>
      <c r="T27" s="80">
        <v>12</v>
      </c>
      <c r="U27" s="84">
        <f t="shared" si="2"/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 t="shared" si="3"/>
        <v>22</v>
      </c>
      <c r="AE27" s="67">
        <f t="shared" si="4"/>
        <v>23</v>
      </c>
      <c r="AF27" s="67">
        <f t="shared" si="5"/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100" t="s">
        <v>148</v>
      </c>
      <c r="L28" s="100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 t="shared" si="0"/>
        <v>19</v>
      </c>
      <c r="R28" s="67">
        <v>13</v>
      </c>
      <c r="S28" s="84">
        <f t="shared" si="1"/>
        <v>1913</v>
      </c>
      <c r="T28" s="80">
        <v>14</v>
      </c>
      <c r="U28" s="84">
        <f t="shared" si="2"/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 t="shared" si="3"/>
        <v>20</v>
      </c>
      <c r="AE28" s="67">
        <f t="shared" si="4"/>
        <v>21</v>
      </c>
      <c r="AF28" s="67">
        <f t="shared" si="5"/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100" t="s">
        <v>151</v>
      </c>
      <c r="L29" s="100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 t="shared" si="0"/>
        <v>19</v>
      </c>
      <c r="R29" s="67">
        <v>15</v>
      </c>
      <c r="S29" s="84">
        <f t="shared" si="1"/>
        <v>1915</v>
      </c>
      <c r="T29" s="80">
        <v>16</v>
      </c>
      <c r="U29" s="84">
        <f t="shared" si="2"/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 t="shared" si="3"/>
        <v>26</v>
      </c>
      <c r="AE29" s="67">
        <f t="shared" si="4"/>
        <v>27</v>
      </c>
      <c r="AF29" s="67">
        <f t="shared" si="5"/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100" t="s">
        <v>154</v>
      </c>
      <c r="L30" s="100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 t="shared" si="0"/>
        <v>20</v>
      </c>
      <c r="R30" s="67">
        <v>1</v>
      </c>
      <c r="S30" s="84">
        <f t="shared" si="1"/>
        <v>2001</v>
      </c>
      <c r="T30" s="80">
        <v>2</v>
      </c>
      <c r="U30" s="84">
        <f t="shared" si="2"/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 t="shared" si="3"/>
        <v>24</v>
      </c>
      <c r="AE30" s="67">
        <f t="shared" si="4"/>
        <v>25</v>
      </c>
      <c r="AF30" s="67">
        <f t="shared" si="5"/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100" t="s">
        <v>157</v>
      </c>
      <c r="L31" s="100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 t="shared" si="0"/>
        <v>20</v>
      </c>
      <c r="R31" s="67">
        <v>3</v>
      </c>
      <c r="S31" s="84">
        <f t="shared" si="1"/>
        <v>2003</v>
      </c>
      <c r="T31" s="80">
        <v>4</v>
      </c>
      <c r="U31" s="84">
        <f t="shared" si="2"/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 t="shared" si="3"/>
        <v>30</v>
      </c>
      <c r="AE31" s="67">
        <f t="shared" si="4"/>
        <v>31</v>
      </c>
      <c r="AF31" s="67">
        <f t="shared" si="5"/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100" t="s">
        <v>160</v>
      </c>
      <c r="L32" s="100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 t="shared" si="0"/>
        <v>21</v>
      </c>
      <c r="R32" s="67">
        <v>11</v>
      </c>
      <c r="S32" s="84">
        <f t="shared" si="1"/>
        <v>2111</v>
      </c>
      <c r="T32" s="80">
        <v>12</v>
      </c>
      <c r="U32" s="84">
        <f t="shared" si="2"/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 t="shared" si="3"/>
        <v>2</v>
      </c>
      <c r="AE32" s="67">
        <f t="shared" si="4"/>
        <v>3</v>
      </c>
      <c r="AF32" s="67">
        <f t="shared" si="5"/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100" t="s">
        <v>163</v>
      </c>
      <c r="L33" s="100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 t="shared" si="0"/>
        <v>20</v>
      </c>
      <c r="R33" s="67">
        <v>5</v>
      </c>
      <c r="S33" s="84">
        <f t="shared" si="1"/>
        <v>2005</v>
      </c>
      <c r="T33" s="80">
        <v>6</v>
      </c>
      <c r="U33" s="84">
        <f t="shared" si="2"/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 t="shared" si="3"/>
        <v>28</v>
      </c>
      <c r="AE33" s="67">
        <f t="shared" si="4"/>
        <v>29</v>
      </c>
      <c r="AF33" s="67">
        <f t="shared" si="5"/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100" t="s">
        <v>166</v>
      </c>
      <c r="L34" s="100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 t="shared" si="0"/>
        <v>21</v>
      </c>
      <c r="R34" s="67">
        <v>13</v>
      </c>
      <c r="S34" s="84">
        <f t="shared" si="1"/>
        <v>2113</v>
      </c>
      <c r="T34" s="80">
        <v>14</v>
      </c>
      <c r="U34" s="84">
        <f t="shared" si="2"/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 t="shared" si="3"/>
        <v>0</v>
      </c>
      <c r="AE34" s="67">
        <f t="shared" si="4"/>
        <v>1</v>
      </c>
      <c r="AF34" s="67">
        <f t="shared" si="5"/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100" t="s">
        <v>169</v>
      </c>
      <c r="L35" s="100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 t="shared" si="0"/>
        <v>21</v>
      </c>
      <c r="R35" s="67">
        <v>15</v>
      </c>
      <c r="S35" s="84">
        <f t="shared" si="1"/>
        <v>2115</v>
      </c>
      <c r="T35" s="80">
        <v>16</v>
      </c>
      <c r="U35" s="84">
        <f t="shared" si="2"/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 t="shared" si="3"/>
        <v>6</v>
      </c>
      <c r="AE35" s="67">
        <f t="shared" si="4"/>
        <v>7</v>
      </c>
      <c r="AF35" s="67">
        <f t="shared" si="5"/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100" t="s">
        <v>172</v>
      </c>
      <c r="L36" s="100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 t="shared" si="0"/>
        <v>22</v>
      </c>
      <c r="R36" s="67">
        <v>1</v>
      </c>
      <c r="S36" s="84">
        <f t="shared" si="1"/>
        <v>2201</v>
      </c>
      <c r="T36" s="80">
        <v>2</v>
      </c>
      <c r="U36" s="84">
        <f t="shared" si="2"/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 t="shared" si="3"/>
        <v>4</v>
      </c>
      <c r="AE36" s="67">
        <f t="shared" si="4"/>
        <v>5</v>
      </c>
      <c r="AF36" s="67">
        <f t="shared" si="5"/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100" t="s">
        <v>175</v>
      </c>
      <c r="L37" s="100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 t="shared" si="0"/>
        <v>24</v>
      </c>
      <c r="R37" s="67">
        <v>15</v>
      </c>
      <c r="S37" s="84">
        <f t="shared" ref="S37:S68" si="6">100 * $Q37 + R37</f>
        <v>2415</v>
      </c>
      <c r="T37" s="80">
        <v>16</v>
      </c>
      <c r="U37" s="84">
        <f t="shared" si="2"/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 t="shared" si="3"/>
        <v>2</v>
      </c>
      <c r="AE37" s="67">
        <f t="shared" si="4"/>
        <v>3</v>
      </c>
      <c r="AF37" s="67">
        <f t="shared" si="5"/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100" t="s">
        <v>178</v>
      </c>
      <c r="L38" s="100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 t="shared" si="0"/>
        <v>25</v>
      </c>
      <c r="R38" s="67">
        <v>5</v>
      </c>
      <c r="S38" s="84">
        <f t="shared" si="6"/>
        <v>2505</v>
      </c>
      <c r="T38" s="80">
        <v>6</v>
      </c>
      <c r="U38" s="84">
        <f t="shared" si="2"/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 t="shared" si="3"/>
        <v>4</v>
      </c>
      <c r="AE38" s="67">
        <f t="shared" si="4"/>
        <v>5</v>
      </c>
      <c r="AF38" s="67">
        <f t="shared" si="5"/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100" t="s">
        <v>181</v>
      </c>
      <c r="L39" s="100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 t="shared" si="0"/>
        <v>25</v>
      </c>
      <c r="R39" s="67">
        <v>1</v>
      </c>
      <c r="S39" s="84">
        <f t="shared" si="6"/>
        <v>2501</v>
      </c>
      <c r="T39" s="80">
        <v>2</v>
      </c>
      <c r="U39" s="84">
        <f t="shared" si="2"/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 t="shared" si="3"/>
        <v>0</v>
      </c>
      <c r="AE39" s="67">
        <f t="shared" si="4"/>
        <v>1</v>
      </c>
      <c r="AF39" s="67">
        <f t="shared" si="5"/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100" t="s">
        <v>184</v>
      </c>
      <c r="L40" s="100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 t="shared" si="0"/>
        <v>25</v>
      </c>
      <c r="R40" s="67">
        <v>3</v>
      </c>
      <c r="S40" s="84">
        <f t="shared" si="6"/>
        <v>2503</v>
      </c>
      <c r="T40" s="80">
        <v>4</v>
      </c>
      <c r="U40" s="84">
        <f t="shared" si="2"/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 t="shared" si="3"/>
        <v>6</v>
      </c>
      <c r="AE40" s="67">
        <f t="shared" si="4"/>
        <v>7</v>
      </c>
      <c r="AF40" s="67">
        <f t="shared" si="5"/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100" t="s">
        <v>187</v>
      </c>
      <c r="L41" s="100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 t="shared" si="0"/>
        <v>27</v>
      </c>
      <c r="R41" s="67">
        <v>7</v>
      </c>
      <c r="S41" s="84">
        <f t="shared" si="6"/>
        <v>2707</v>
      </c>
      <c r="T41" s="80">
        <v>8</v>
      </c>
      <c r="U41" s="84">
        <f t="shared" si="2"/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 t="shared" si="3"/>
        <v>42</v>
      </c>
      <c r="AE41" s="67">
        <f t="shared" si="4"/>
        <v>43</v>
      </c>
      <c r="AF41" s="67">
        <f t="shared" si="5"/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100" t="s">
        <v>190</v>
      </c>
      <c r="L42" s="100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 t="shared" si="0"/>
        <v>16</v>
      </c>
      <c r="R42" s="67">
        <v>11</v>
      </c>
      <c r="S42" s="84">
        <f t="shared" si="6"/>
        <v>1611</v>
      </c>
      <c r="T42" s="80">
        <v>12</v>
      </c>
      <c r="U42" s="84">
        <f t="shared" si="2"/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 t="shared" si="3"/>
        <v>26</v>
      </c>
      <c r="AE42" s="67">
        <f t="shared" si="4"/>
        <v>27</v>
      </c>
      <c r="AF42" s="67">
        <f t="shared" si="5"/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6" t="s">
        <v>193</v>
      </c>
      <c r="K43" s="100"/>
      <c r="L43" s="100"/>
      <c r="M43" s="96" t="s">
        <v>194</v>
      </c>
      <c r="N43" s="96" t="s">
        <v>195</v>
      </c>
      <c r="O43" s="67">
        <v>45</v>
      </c>
      <c r="P43" s="67">
        <f>_xlfn.XLOOKUP(O43,'ARX IDs'!B$3:B$47,'ARX IDs'!C$3:C$47,"")</f>
        <v>50</v>
      </c>
      <c r="Q43" s="67">
        <v>45</v>
      </c>
      <c r="R43" s="67">
        <v>7</v>
      </c>
      <c r="S43" s="84">
        <f t="shared" si="6"/>
        <v>4507</v>
      </c>
      <c r="T43" s="81">
        <v>8</v>
      </c>
      <c r="U43" s="84">
        <f t="shared" si="2"/>
        <v>4508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 t="s">
        <v>127</v>
      </c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100" t="s">
        <v>197</v>
      </c>
      <c r="L44" s="100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 t="shared" ref="Q44:Q86" si="7">O44</f>
        <v>16</v>
      </c>
      <c r="R44" s="67">
        <v>13</v>
      </c>
      <c r="S44" s="84">
        <f t="shared" si="6"/>
        <v>1613</v>
      </c>
      <c r="T44" s="80">
        <v>14</v>
      </c>
      <c r="U44" s="84">
        <f t="shared" si="2"/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 t="shared" ref="AD44:AD86" si="8">_xlfn.BITXOR(AB44,2) + 32*AA44</f>
        <v>24</v>
      </c>
      <c r="AE44" s="67">
        <f t="shared" ref="AE44:AE86" si="9">_xlfn.BITXOR(AC44,2) + 32*AA44</f>
        <v>25</v>
      </c>
      <c r="AF44" s="67">
        <f t="shared" ref="AF44:AF86" si="10"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100" t="s">
        <v>200</v>
      </c>
      <c r="L45" s="100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 t="shared" si="7"/>
        <v>16</v>
      </c>
      <c r="R45" s="67">
        <v>15</v>
      </c>
      <c r="S45" s="84">
        <f t="shared" si="6"/>
        <v>1615</v>
      </c>
      <c r="T45" s="80">
        <v>16</v>
      </c>
      <c r="U45" s="84">
        <f t="shared" si="2"/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 t="shared" si="8"/>
        <v>30</v>
      </c>
      <c r="AE45" s="67">
        <f t="shared" si="9"/>
        <v>31</v>
      </c>
      <c r="AF45" s="67">
        <f t="shared" si="10"/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100" t="s">
        <v>203</v>
      </c>
      <c r="L46" s="100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 t="shared" si="7"/>
        <v>17</v>
      </c>
      <c r="R46" s="67">
        <v>1</v>
      </c>
      <c r="S46" s="84">
        <f t="shared" si="6"/>
        <v>1701</v>
      </c>
      <c r="T46" s="80">
        <v>2</v>
      </c>
      <c r="U46" s="84">
        <f t="shared" si="2"/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 t="shared" si="8"/>
        <v>28</v>
      </c>
      <c r="AE46" s="67">
        <f t="shared" si="9"/>
        <v>29</v>
      </c>
      <c r="AF46" s="67">
        <f t="shared" si="10"/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100" t="s">
        <v>206</v>
      </c>
      <c r="L47" s="100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 t="shared" si="7"/>
        <v>17</v>
      </c>
      <c r="R47" s="67">
        <v>3</v>
      </c>
      <c r="S47" s="84">
        <f t="shared" si="6"/>
        <v>1703</v>
      </c>
      <c r="T47" s="80">
        <v>4</v>
      </c>
      <c r="U47" s="84">
        <f t="shared" si="2"/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 t="shared" si="8"/>
        <v>34</v>
      </c>
      <c r="AE47" s="67">
        <f t="shared" si="9"/>
        <v>35</v>
      </c>
      <c r="AF47" s="67">
        <f t="shared" si="10"/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100" t="s">
        <v>210</v>
      </c>
      <c r="L48" s="100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 t="shared" si="7"/>
        <v>17</v>
      </c>
      <c r="R48" s="67">
        <v>5</v>
      </c>
      <c r="S48" s="84">
        <f t="shared" si="6"/>
        <v>1705</v>
      </c>
      <c r="T48" s="80">
        <v>6</v>
      </c>
      <c r="U48" s="84">
        <f t="shared" si="2"/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 t="shared" si="8"/>
        <v>32</v>
      </c>
      <c r="AE48" s="67">
        <f t="shared" si="9"/>
        <v>33</v>
      </c>
      <c r="AF48" s="67">
        <f t="shared" si="10"/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100" t="s">
        <v>213</v>
      </c>
      <c r="L49" s="100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 t="shared" si="7"/>
        <v>17</v>
      </c>
      <c r="R49" s="67">
        <v>7</v>
      </c>
      <c r="S49" s="84">
        <f t="shared" si="6"/>
        <v>1707</v>
      </c>
      <c r="T49" s="80">
        <v>8</v>
      </c>
      <c r="U49" s="84">
        <f t="shared" si="2"/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 t="shared" si="8"/>
        <v>38</v>
      </c>
      <c r="AE49" s="67">
        <f t="shared" si="9"/>
        <v>39</v>
      </c>
      <c r="AF49" s="67">
        <f t="shared" si="10"/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100" t="s">
        <v>216</v>
      </c>
      <c r="L50" s="100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 t="shared" si="7"/>
        <v>17</v>
      </c>
      <c r="R50" s="67">
        <v>9</v>
      </c>
      <c r="S50" s="84">
        <f t="shared" si="6"/>
        <v>1709</v>
      </c>
      <c r="T50" s="80">
        <v>10</v>
      </c>
      <c r="U50" s="84">
        <f t="shared" si="2"/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 t="shared" si="8"/>
        <v>36</v>
      </c>
      <c r="AE50" s="67">
        <f t="shared" si="9"/>
        <v>37</v>
      </c>
      <c r="AF50" s="67">
        <f t="shared" si="10"/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100" t="s">
        <v>219</v>
      </c>
      <c r="L51" s="100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 t="shared" si="7"/>
        <v>17</v>
      </c>
      <c r="R51" s="67">
        <v>11</v>
      </c>
      <c r="S51" s="84">
        <f t="shared" si="6"/>
        <v>1711</v>
      </c>
      <c r="T51" s="80">
        <v>12</v>
      </c>
      <c r="U51" s="84">
        <f t="shared" si="2"/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 t="shared" si="8"/>
        <v>42</v>
      </c>
      <c r="AE51" s="67">
        <f t="shared" si="9"/>
        <v>43</v>
      </c>
      <c r="AF51" s="67">
        <f t="shared" si="10"/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100" t="s">
        <v>222</v>
      </c>
      <c r="L52" s="100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 t="shared" si="7"/>
        <v>20</v>
      </c>
      <c r="R52" s="67">
        <v>7</v>
      </c>
      <c r="S52" s="84">
        <f t="shared" si="6"/>
        <v>2007</v>
      </c>
      <c r="T52" s="80">
        <v>8</v>
      </c>
      <c r="U52" s="84">
        <f t="shared" si="2"/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 t="shared" si="8"/>
        <v>34</v>
      </c>
      <c r="AE52" s="67">
        <f t="shared" si="9"/>
        <v>35</v>
      </c>
      <c r="AF52" s="67">
        <f t="shared" si="10"/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100" t="s">
        <v>225</v>
      </c>
      <c r="L53" s="100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 t="shared" si="7"/>
        <v>20</v>
      </c>
      <c r="R53" s="67">
        <v>9</v>
      </c>
      <c r="S53" s="84">
        <f t="shared" si="6"/>
        <v>2009</v>
      </c>
      <c r="T53" s="80">
        <v>10</v>
      </c>
      <c r="U53" s="84">
        <f t="shared" si="2"/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 t="shared" si="8"/>
        <v>32</v>
      </c>
      <c r="AE53" s="67">
        <f t="shared" si="9"/>
        <v>33</v>
      </c>
      <c r="AF53" s="67">
        <f t="shared" si="10"/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100" t="s">
        <v>228</v>
      </c>
      <c r="L54" s="100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 t="shared" si="7"/>
        <v>20</v>
      </c>
      <c r="R54" s="67">
        <v>11</v>
      </c>
      <c r="S54" s="84">
        <f t="shared" si="6"/>
        <v>2011</v>
      </c>
      <c r="T54" s="80">
        <v>12</v>
      </c>
      <c r="U54" s="84">
        <f t="shared" si="2"/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 t="shared" si="8"/>
        <v>38</v>
      </c>
      <c r="AE54" s="67">
        <f t="shared" si="9"/>
        <v>39</v>
      </c>
      <c r="AF54" s="67">
        <f t="shared" si="10"/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100" t="s">
        <v>231</v>
      </c>
      <c r="L55" s="100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 t="shared" si="7"/>
        <v>20</v>
      </c>
      <c r="R55" s="67">
        <v>13</v>
      </c>
      <c r="S55" s="84">
        <f t="shared" si="6"/>
        <v>2013</v>
      </c>
      <c r="T55" s="80">
        <v>14</v>
      </c>
      <c r="U55" s="84">
        <f t="shared" si="2"/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 t="shared" si="8"/>
        <v>36</v>
      </c>
      <c r="AE55" s="67">
        <f t="shared" si="9"/>
        <v>37</v>
      </c>
      <c r="AF55" s="67">
        <f t="shared" si="10"/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100" t="s">
        <v>233</v>
      </c>
      <c r="L56" s="100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 t="shared" si="7"/>
        <v>20</v>
      </c>
      <c r="R56" s="67">
        <v>15</v>
      </c>
      <c r="S56" s="84">
        <f t="shared" si="6"/>
        <v>2015</v>
      </c>
      <c r="T56" s="80">
        <v>16</v>
      </c>
      <c r="U56" s="84">
        <f t="shared" si="2"/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 t="shared" si="8"/>
        <v>42</v>
      </c>
      <c r="AE56" s="67">
        <f t="shared" si="9"/>
        <v>43</v>
      </c>
      <c r="AF56" s="67">
        <f t="shared" si="10"/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100" t="s">
        <v>236</v>
      </c>
      <c r="L57" s="100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 t="shared" si="7"/>
        <v>21</v>
      </c>
      <c r="R57" s="67">
        <v>1</v>
      </c>
      <c r="S57" s="84">
        <f t="shared" si="6"/>
        <v>2101</v>
      </c>
      <c r="T57" s="80">
        <v>2</v>
      </c>
      <c r="U57" s="84">
        <f t="shared" si="2"/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 t="shared" si="8"/>
        <v>40</v>
      </c>
      <c r="AE57" s="67">
        <f t="shared" si="9"/>
        <v>41</v>
      </c>
      <c r="AF57" s="67">
        <f t="shared" si="10"/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100" t="s">
        <v>239</v>
      </c>
      <c r="L58" s="100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 t="shared" si="7"/>
        <v>21</v>
      </c>
      <c r="R58" s="67">
        <v>5</v>
      </c>
      <c r="S58" s="84">
        <f t="shared" si="6"/>
        <v>2105</v>
      </c>
      <c r="T58" s="80">
        <v>6</v>
      </c>
      <c r="U58" s="84">
        <f t="shared" si="2"/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 t="shared" si="8"/>
        <v>44</v>
      </c>
      <c r="AE58" s="67">
        <f t="shared" si="9"/>
        <v>45</v>
      </c>
      <c r="AF58" s="67">
        <f t="shared" si="10"/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100" t="s">
        <v>242</v>
      </c>
      <c r="L59" s="100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 t="shared" si="7"/>
        <v>21</v>
      </c>
      <c r="R59" s="67">
        <v>7</v>
      </c>
      <c r="S59" s="84">
        <f t="shared" si="6"/>
        <v>2107</v>
      </c>
      <c r="T59" s="80">
        <v>8</v>
      </c>
      <c r="U59" s="84">
        <f t="shared" si="2"/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 t="shared" si="8"/>
        <v>50</v>
      </c>
      <c r="AE59" s="67">
        <f t="shared" si="9"/>
        <v>51</v>
      </c>
      <c r="AF59" s="67">
        <f t="shared" si="10"/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100" t="s">
        <v>245</v>
      </c>
      <c r="L60" s="100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 t="shared" si="7"/>
        <v>22</v>
      </c>
      <c r="R60" s="67">
        <v>7</v>
      </c>
      <c r="S60" s="84">
        <f t="shared" si="6"/>
        <v>2207</v>
      </c>
      <c r="T60" s="80">
        <v>8</v>
      </c>
      <c r="U60" s="84">
        <f t="shared" si="2"/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 t="shared" si="8"/>
        <v>14</v>
      </c>
      <c r="AE60" s="67">
        <f t="shared" si="9"/>
        <v>15</v>
      </c>
      <c r="AF60" s="67">
        <f t="shared" si="10"/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100" t="s">
        <v>249</v>
      </c>
      <c r="L61" s="100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 t="shared" si="7"/>
        <v>22</v>
      </c>
      <c r="R61" s="67">
        <v>9</v>
      </c>
      <c r="S61" s="84">
        <f t="shared" si="6"/>
        <v>2209</v>
      </c>
      <c r="T61" s="80">
        <v>10</v>
      </c>
      <c r="U61" s="84">
        <f t="shared" si="2"/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 t="shared" si="8"/>
        <v>12</v>
      </c>
      <c r="AE61" s="67">
        <f t="shared" si="9"/>
        <v>13</v>
      </c>
      <c r="AF61" s="67">
        <f t="shared" si="10"/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100" t="s">
        <v>252</v>
      </c>
      <c r="L62" s="100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 t="shared" si="7"/>
        <v>22</v>
      </c>
      <c r="R62" s="67">
        <v>11</v>
      </c>
      <c r="S62" s="84">
        <f t="shared" si="6"/>
        <v>2211</v>
      </c>
      <c r="T62" s="80">
        <v>12</v>
      </c>
      <c r="U62" s="84">
        <f t="shared" si="2"/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 t="shared" si="8"/>
        <v>18</v>
      </c>
      <c r="AE62" s="67">
        <f t="shared" si="9"/>
        <v>19</v>
      </c>
      <c r="AF62" s="67">
        <f t="shared" si="10"/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100" t="s">
        <v>255</v>
      </c>
      <c r="L63" s="100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 t="shared" si="7"/>
        <v>22</v>
      </c>
      <c r="R63" s="67">
        <v>13</v>
      </c>
      <c r="S63" s="84">
        <f t="shared" si="6"/>
        <v>2213</v>
      </c>
      <c r="T63" s="80">
        <v>14</v>
      </c>
      <c r="U63" s="84">
        <f t="shared" si="2"/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 t="shared" si="8"/>
        <v>16</v>
      </c>
      <c r="AE63" s="67">
        <f t="shared" si="9"/>
        <v>17</v>
      </c>
      <c r="AF63" s="67">
        <f t="shared" si="10"/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100" t="s">
        <v>258</v>
      </c>
      <c r="L64" s="100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 t="shared" si="7"/>
        <v>22</v>
      </c>
      <c r="R64" s="67">
        <v>3</v>
      </c>
      <c r="S64" s="84">
        <f t="shared" si="6"/>
        <v>2203</v>
      </c>
      <c r="T64" s="80">
        <v>4</v>
      </c>
      <c r="U64" s="84">
        <f t="shared" si="2"/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 t="shared" si="8"/>
        <v>10</v>
      </c>
      <c r="AE64" s="67">
        <f t="shared" si="9"/>
        <v>11</v>
      </c>
      <c r="AF64" s="67">
        <f t="shared" si="10"/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100" t="s">
        <v>261</v>
      </c>
      <c r="L65" s="100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 t="shared" si="7"/>
        <v>22</v>
      </c>
      <c r="R65" s="67">
        <v>15</v>
      </c>
      <c r="S65" s="84">
        <f t="shared" si="6"/>
        <v>2215</v>
      </c>
      <c r="T65" s="80">
        <v>16</v>
      </c>
      <c r="U65" s="84">
        <f t="shared" si="2"/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 t="shared" si="8"/>
        <v>22</v>
      </c>
      <c r="AE65" s="67">
        <f t="shared" si="9"/>
        <v>23</v>
      </c>
      <c r="AF65" s="67">
        <f t="shared" si="10"/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100" t="s">
        <v>264</v>
      </c>
      <c r="L66" s="100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 t="shared" si="7"/>
        <v>23</v>
      </c>
      <c r="R66" s="67">
        <v>1</v>
      </c>
      <c r="S66" s="84">
        <f t="shared" si="6"/>
        <v>2301</v>
      </c>
      <c r="T66" s="80">
        <v>2</v>
      </c>
      <c r="U66" s="84">
        <f t="shared" si="2"/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 t="shared" si="8"/>
        <v>20</v>
      </c>
      <c r="AE66" s="67">
        <f t="shared" si="9"/>
        <v>21</v>
      </c>
      <c r="AF66" s="67">
        <f t="shared" si="10"/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100" t="s">
        <v>267</v>
      </c>
      <c r="L67" s="100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 t="shared" si="7"/>
        <v>22</v>
      </c>
      <c r="R67" s="67">
        <v>5</v>
      </c>
      <c r="S67" s="84">
        <f t="shared" si="6"/>
        <v>2205</v>
      </c>
      <c r="T67" s="80">
        <v>6</v>
      </c>
      <c r="U67" s="84">
        <f t="shared" si="2"/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 t="shared" si="8"/>
        <v>8</v>
      </c>
      <c r="AE67" s="67">
        <f t="shared" si="9"/>
        <v>9</v>
      </c>
      <c r="AF67" s="67">
        <f t="shared" si="10"/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100" t="s">
        <v>270</v>
      </c>
      <c r="L68" s="100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 t="shared" si="7"/>
        <v>23</v>
      </c>
      <c r="R68" s="67">
        <v>3</v>
      </c>
      <c r="S68" s="84">
        <f t="shared" si="6"/>
        <v>2303</v>
      </c>
      <c r="T68" s="80">
        <v>4</v>
      </c>
      <c r="U68" s="84">
        <f t="shared" si="2"/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 t="shared" si="8"/>
        <v>26</v>
      </c>
      <c r="AE68" s="67">
        <f t="shared" si="9"/>
        <v>27</v>
      </c>
      <c r="AF68" s="67">
        <f t="shared" si="10"/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100" t="s">
        <v>274</v>
      </c>
      <c r="L69" s="100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 t="shared" si="7"/>
        <v>25</v>
      </c>
      <c r="R69" s="67">
        <v>7</v>
      </c>
      <c r="S69" s="84">
        <f t="shared" ref="S69:S100" si="11">100 * $Q69 + R69</f>
        <v>2507</v>
      </c>
      <c r="T69" s="80">
        <v>8</v>
      </c>
      <c r="U69" s="84">
        <f t="shared" ref="U69:U132" si="12"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 t="shared" si="8"/>
        <v>10</v>
      </c>
      <c r="AE69" s="67">
        <f t="shared" si="9"/>
        <v>11</v>
      </c>
      <c r="AF69" s="67">
        <f t="shared" si="10"/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100" t="s">
        <v>277</v>
      </c>
      <c r="L70" s="100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 t="shared" si="7"/>
        <v>25</v>
      </c>
      <c r="R70" s="67">
        <v>9</v>
      </c>
      <c r="S70" s="84">
        <f t="shared" si="11"/>
        <v>2509</v>
      </c>
      <c r="T70" s="80">
        <v>10</v>
      </c>
      <c r="U70" s="84">
        <f t="shared" si="12"/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 t="shared" si="8"/>
        <v>8</v>
      </c>
      <c r="AE70" s="67">
        <f t="shared" si="9"/>
        <v>9</v>
      </c>
      <c r="AF70" s="67">
        <f t="shared" si="10"/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100" t="s">
        <v>280</v>
      </c>
      <c r="L71" s="100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 t="shared" si="7"/>
        <v>25</v>
      </c>
      <c r="R71" s="67">
        <v>11</v>
      </c>
      <c r="S71" s="84">
        <f t="shared" si="11"/>
        <v>2511</v>
      </c>
      <c r="T71" s="80">
        <v>12</v>
      </c>
      <c r="U71" s="84">
        <f t="shared" si="12"/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 t="shared" si="8"/>
        <v>14</v>
      </c>
      <c r="AE71" s="67">
        <f t="shared" si="9"/>
        <v>15</v>
      </c>
      <c r="AF71" s="67">
        <f t="shared" si="10"/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100" t="s">
        <v>282</v>
      </c>
      <c r="L72" s="100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 t="shared" si="7"/>
        <v>25</v>
      </c>
      <c r="R72" s="67">
        <v>13</v>
      </c>
      <c r="S72" s="84">
        <f t="shared" si="11"/>
        <v>2513</v>
      </c>
      <c r="T72" s="80">
        <v>14</v>
      </c>
      <c r="U72" s="84">
        <f t="shared" si="12"/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 t="shared" si="8"/>
        <v>12</v>
      </c>
      <c r="AE72" s="67">
        <f t="shared" si="9"/>
        <v>13</v>
      </c>
      <c r="AF72" s="67">
        <f t="shared" si="10"/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100" t="s">
        <v>285</v>
      </c>
      <c r="L73" s="100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 t="shared" si="7"/>
        <v>25</v>
      </c>
      <c r="R73" s="67">
        <v>15</v>
      </c>
      <c r="S73" s="84">
        <f t="shared" si="11"/>
        <v>2515</v>
      </c>
      <c r="T73" s="80">
        <v>16</v>
      </c>
      <c r="U73" s="84">
        <f t="shared" si="12"/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 t="shared" si="8"/>
        <v>18</v>
      </c>
      <c r="AE73" s="67">
        <f t="shared" si="9"/>
        <v>19</v>
      </c>
      <c r="AF73" s="67">
        <f t="shared" si="10"/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100" t="s">
        <v>287</v>
      </c>
      <c r="L74" s="100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 t="shared" si="7"/>
        <v>26</v>
      </c>
      <c r="R74" s="67">
        <v>1</v>
      </c>
      <c r="S74" s="84">
        <f t="shared" si="11"/>
        <v>2601</v>
      </c>
      <c r="T74" s="80">
        <v>2</v>
      </c>
      <c r="U74" s="84">
        <f t="shared" si="12"/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 t="shared" si="8"/>
        <v>16</v>
      </c>
      <c r="AE74" s="67">
        <f t="shared" si="9"/>
        <v>17</v>
      </c>
      <c r="AF74" s="67">
        <f t="shared" si="10"/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100" t="s">
        <v>290</v>
      </c>
      <c r="L75" s="100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 t="shared" si="7"/>
        <v>17</v>
      </c>
      <c r="R75" s="67">
        <v>13</v>
      </c>
      <c r="S75" s="84">
        <f t="shared" si="11"/>
        <v>1713</v>
      </c>
      <c r="T75" s="80">
        <v>14</v>
      </c>
      <c r="U75" s="84">
        <f t="shared" si="12"/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 t="shared" si="8"/>
        <v>40</v>
      </c>
      <c r="AE75" s="67">
        <f t="shared" si="9"/>
        <v>41</v>
      </c>
      <c r="AF75" s="67">
        <f t="shared" si="10"/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100" t="s">
        <v>293</v>
      </c>
      <c r="L76" s="100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 t="shared" si="7"/>
        <v>26</v>
      </c>
      <c r="R76" s="67">
        <v>3</v>
      </c>
      <c r="S76" s="84">
        <f t="shared" si="11"/>
        <v>2603</v>
      </c>
      <c r="T76" s="80">
        <v>4</v>
      </c>
      <c r="U76" s="84">
        <f t="shared" si="12"/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 t="shared" si="8"/>
        <v>22</v>
      </c>
      <c r="AE76" s="67">
        <f t="shared" si="9"/>
        <v>23</v>
      </c>
      <c r="AF76" s="67">
        <f t="shared" si="10"/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100" t="s">
        <v>296</v>
      </c>
      <c r="L77" s="100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 t="shared" si="7"/>
        <v>17</v>
      </c>
      <c r="R77" s="67">
        <v>15</v>
      </c>
      <c r="S77" s="84">
        <f t="shared" si="11"/>
        <v>1715</v>
      </c>
      <c r="T77" s="80">
        <v>16</v>
      </c>
      <c r="U77" s="84">
        <f t="shared" si="12"/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 t="shared" si="8"/>
        <v>46</v>
      </c>
      <c r="AE77" s="67">
        <f t="shared" si="9"/>
        <v>47</v>
      </c>
      <c r="AF77" s="67">
        <f t="shared" si="10"/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100" t="s">
        <v>299</v>
      </c>
      <c r="L78" s="100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 t="shared" si="7"/>
        <v>18</v>
      </c>
      <c r="R78" s="67">
        <v>1</v>
      </c>
      <c r="S78" s="84">
        <f t="shared" si="11"/>
        <v>1801</v>
      </c>
      <c r="T78" s="80">
        <v>2</v>
      </c>
      <c r="U78" s="84">
        <f t="shared" si="12"/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 t="shared" si="8"/>
        <v>44</v>
      </c>
      <c r="AE78" s="67">
        <f t="shared" si="9"/>
        <v>45</v>
      </c>
      <c r="AF78" s="67">
        <f t="shared" si="10"/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100" t="s">
        <v>302</v>
      </c>
      <c r="L79" s="100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 t="shared" si="7"/>
        <v>18</v>
      </c>
      <c r="R79" s="67">
        <v>3</v>
      </c>
      <c r="S79" s="84">
        <f t="shared" si="11"/>
        <v>1803</v>
      </c>
      <c r="T79" s="80">
        <v>4</v>
      </c>
      <c r="U79" s="84">
        <f t="shared" si="12"/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 t="shared" si="8"/>
        <v>50</v>
      </c>
      <c r="AE79" s="67">
        <f t="shared" si="9"/>
        <v>51</v>
      </c>
      <c r="AF79" s="67">
        <f t="shared" si="10"/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100" t="s">
        <v>305</v>
      </c>
      <c r="L80" s="100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 t="shared" si="7"/>
        <v>28</v>
      </c>
      <c r="R80" s="67">
        <v>7</v>
      </c>
      <c r="S80" s="84">
        <f t="shared" si="11"/>
        <v>2807</v>
      </c>
      <c r="T80" s="80">
        <v>8</v>
      </c>
      <c r="U80" s="84">
        <f t="shared" si="12"/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 t="shared" si="8"/>
        <v>2</v>
      </c>
      <c r="AE80" s="67">
        <f t="shared" si="9"/>
        <v>3</v>
      </c>
      <c r="AF80" s="67">
        <f t="shared" si="10"/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100" t="s">
        <v>308</v>
      </c>
      <c r="L81" s="100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 t="shared" si="7"/>
        <v>18</v>
      </c>
      <c r="R81" s="67">
        <v>5</v>
      </c>
      <c r="S81" s="84">
        <f t="shared" si="11"/>
        <v>1805</v>
      </c>
      <c r="T81" s="80">
        <v>6</v>
      </c>
      <c r="U81" s="84">
        <f t="shared" si="12"/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 t="shared" si="8"/>
        <v>48</v>
      </c>
      <c r="AE81" s="67">
        <f t="shared" si="9"/>
        <v>49</v>
      </c>
      <c r="AF81" s="67">
        <f t="shared" si="10"/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100" t="s">
        <v>311</v>
      </c>
      <c r="L82" s="100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 t="shared" si="7"/>
        <v>28</v>
      </c>
      <c r="R82" s="67">
        <v>9</v>
      </c>
      <c r="S82" s="84">
        <f t="shared" si="11"/>
        <v>2809</v>
      </c>
      <c r="T82" s="80">
        <v>10</v>
      </c>
      <c r="U82" s="84">
        <f t="shared" si="12"/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 t="shared" si="8"/>
        <v>0</v>
      </c>
      <c r="AE82" s="67">
        <f t="shared" si="9"/>
        <v>1</v>
      </c>
      <c r="AF82" s="67">
        <f t="shared" si="10"/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100" t="s">
        <v>314</v>
      </c>
      <c r="L83" s="100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 t="shared" si="7"/>
        <v>28</v>
      </c>
      <c r="R83" s="67">
        <v>11</v>
      </c>
      <c r="S83" s="84">
        <f t="shared" si="11"/>
        <v>2811</v>
      </c>
      <c r="T83" s="80">
        <v>12</v>
      </c>
      <c r="U83" s="84">
        <f t="shared" si="12"/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 t="shared" si="8"/>
        <v>6</v>
      </c>
      <c r="AE83" s="67">
        <f t="shared" si="9"/>
        <v>7</v>
      </c>
      <c r="AF83" s="67">
        <f t="shared" si="10"/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100" t="s">
        <v>318</v>
      </c>
      <c r="L84" s="100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 t="shared" si="7"/>
        <v>21</v>
      </c>
      <c r="R84" s="67">
        <v>3</v>
      </c>
      <c r="S84" s="84">
        <f t="shared" si="11"/>
        <v>2103</v>
      </c>
      <c r="T84" s="80">
        <v>4</v>
      </c>
      <c r="U84" s="84">
        <f t="shared" si="12"/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 t="shared" si="8"/>
        <v>46</v>
      </c>
      <c r="AE84" s="67">
        <f t="shared" si="9"/>
        <v>47</v>
      </c>
      <c r="AF84" s="67">
        <f t="shared" si="10"/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100" t="s">
        <v>321</v>
      </c>
      <c r="L85" s="100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 t="shared" si="7"/>
        <v>28</v>
      </c>
      <c r="R85" s="67">
        <v>13</v>
      </c>
      <c r="S85" s="84">
        <f t="shared" si="11"/>
        <v>2813</v>
      </c>
      <c r="T85" s="80">
        <v>14</v>
      </c>
      <c r="U85" s="84">
        <f t="shared" si="12"/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 t="shared" si="8"/>
        <v>4</v>
      </c>
      <c r="AE85" s="67">
        <f t="shared" si="9"/>
        <v>5</v>
      </c>
      <c r="AF85" s="67">
        <f t="shared" si="10"/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100" t="s">
        <v>324</v>
      </c>
      <c r="L86" s="100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 t="shared" si="7"/>
        <v>30</v>
      </c>
      <c r="R86" s="67">
        <v>7</v>
      </c>
      <c r="S86" s="84">
        <f t="shared" si="11"/>
        <v>3007</v>
      </c>
      <c r="T86" s="80">
        <v>8</v>
      </c>
      <c r="U86" s="84">
        <f t="shared" si="12"/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 t="shared" si="8"/>
        <v>34</v>
      </c>
      <c r="AE86" s="67">
        <f t="shared" si="9"/>
        <v>35</v>
      </c>
      <c r="AF86" s="67">
        <f t="shared" si="10"/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100"/>
      <c r="L87" s="100"/>
      <c r="M87" s="85" t="s">
        <v>75</v>
      </c>
      <c r="N87" s="86" t="s">
        <v>326</v>
      </c>
      <c r="O87" s="67"/>
      <c r="P87" s="67" t="str">
        <f>_xlfn.XLOOKUP(O87,'ARX IDs'!B$3:B$47,'ARX IDs'!C$3:C$47,"")</f>
        <v/>
      </c>
      <c r="Q87" s="67"/>
      <c r="R87" s="67"/>
      <c r="S87" s="84">
        <f t="shared" si="11"/>
        <v>0</v>
      </c>
      <c r="T87" s="82"/>
      <c r="U87" s="84">
        <f t="shared" si="12"/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/>
    </row>
    <row r="88" spans="1:33" s="45" customFormat="1" ht="15.95" customHeight="1">
      <c r="A88" s="90"/>
      <c r="B88" s="87" t="s">
        <v>327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100" t="s">
        <v>328</v>
      </c>
      <c r="L88" s="100" t="s">
        <v>329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 t="shared" si="11"/>
        <v>2109</v>
      </c>
      <c r="T88" s="80">
        <v>10</v>
      </c>
      <c r="U88" s="84">
        <f t="shared" si="12"/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330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100" t="s">
        <v>331</v>
      </c>
      <c r="L89" s="100" t="s">
        <v>332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 t="shared" si="11"/>
        <v>2305</v>
      </c>
      <c r="T89" s="80">
        <v>6</v>
      </c>
      <c r="U89" s="84">
        <f t="shared" si="12"/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333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100" t="s">
        <v>334</v>
      </c>
      <c r="L90" s="100" t="s">
        <v>335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 t="shared" si="11"/>
        <v>2307</v>
      </c>
      <c r="T90" s="80">
        <v>8</v>
      </c>
      <c r="U90" s="84">
        <f t="shared" si="12"/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336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5" t="s">
        <v>72</v>
      </c>
      <c r="J91" s="85" t="s">
        <v>72</v>
      </c>
      <c r="K91" s="100" t="s">
        <v>337</v>
      </c>
      <c r="L91" s="100" t="s">
        <v>338</v>
      </c>
      <c r="M91" s="85" t="s">
        <v>75</v>
      </c>
      <c r="N91" s="85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 t="shared" si="11"/>
        <v>2309</v>
      </c>
      <c r="T91" s="80">
        <v>10</v>
      </c>
      <c r="U91" s="84">
        <f t="shared" si="12"/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316</v>
      </c>
    </row>
    <row r="92" spans="1:33" s="45" customFormat="1" ht="15.95" customHeight="1">
      <c r="A92" s="90"/>
      <c r="B92" s="87" t="s">
        <v>339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100"/>
      <c r="L92" s="100"/>
      <c r="M92" s="85" t="s">
        <v>75</v>
      </c>
      <c r="N92" s="86" t="s">
        <v>326</v>
      </c>
      <c r="O92" s="67"/>
      <c r="P92" s="67" t="str">
        <f>_xlfn.XLOOKUP(O92,'ARX IDs'!B$3:B$47,'ARX IDs'!C$3:C$47,"")</f>
        <v/>
      </c>
      <c r="Q92" s="67"/>
      <c r="R92" s="67"/>
      <c r="S92" s="84">
        <f t="shared" si="11"/>
        <v>0</v>
      </c>
      <c r="T92" s="82"/>
      <c r="U92" s="84">
        <f t="shared" si="12"/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340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100" t="s">
        <v>341</v>
      </c>
      <c r="L93" s="100" t="s">
        <v>342</v>
      </c>
      <c r="M93" s="85" t="s">
        <v>75</v>
      </c>
      <c r="N93" s="85" t="s">
        <v>75</v>
      </c>
      <c r="O93" s="67">
        <v>23</v>
      </c>
      <c r="P93" s="67">
        <v>32</v>
      </c>
      <c r="Q93" s="67">
        <f t="shared" ref="Q93:Q109" si="13">O93</f>
        <v>23</v>
      </c>
      <c r="R93" s="67">
        <v>13</v>
      </c>
      <c r="S93" s="84">
        <f t="shared" si="11"/>
        <v>2313</v>
      </c>
      <c r="T93" s="80">
        <v>14</v>
      </c>
      <c r="U93" s="84">
        <f t="shared" si="12"/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 t="shared" ref="AD93:AD109" si="14">_xlfn.BITXOR(AB93,2) + 32*AA93</f>
        <v>32</v>
      </c>
      <c r="AE93" s="67">
        <f t="shared" ref="AE93:AE109" si="15">_xlfn.BITXOR(AC93,2) + 32*AA93</f>
        <v>33</v>
      </c>
      <c r="AF93" s="67">
        <f t="shared" ref="AF93:AF109" si="16">32*(X93-1) + (AD93/2)</f>
        <v>144</v>
      </c>
      <c r="AG93" s="76" t="s">
        <v>343</v>
      </c>
    </row>
    <row r="94" spans="1:33" s="45" customFormat="1" ht="15.95" customHeight="1">
      <c r="A94" s="90"/>
      <c r="B94" s="87" t="s">
        <v>344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100" t="s">
        <v>345</v>
      </c>
      <c r="L94" s="100" t="s">
        <v>346</v>
      </c>
      <c r="M94" s="85" t="s">
        <v>75</v>
      </c>
      <c r="N94" s="85" t="s">
        <v>75</v>
      </c>
      <c r="O94" s="67">
        <v>23</v>
      </c>
      <c r="P94" s="67">
        <v>32</v>
      </c>
      <c r="Q94" s="67">
        <f t="shared" si="13"/>
        <v>23</v>
      </c>
      <c r="R94" s="67">
        <v>15</v>
      </c>
      <c r="S94" s="84">
        <f t="shared" si="11"/>
        <v>2315</v>
      </c>
      <c r="T94" s="80">
        <v>16</v>
      </c>
      <c r="U94" s="84">
        <f t="shared" si="12"/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 t="shared" si="14"/>
        <v>38</v>
      </c>
      <c r="AE94" s="67">
        <f t="shared" si="15"/>
        <v>39</v>
      </c>
      <c r="AF94" s="67">
        <f t="shared" si="16"/>
        <v>147</v>
      </c>
      <c r="AG94" s="76" t="s">
        <v>343</v>
      </c>
    </row>
    <row r="95" spans="1:33" s="45" customFormat="1" ht="15.95" customHeight="1">
      <c r="A95" s="90"/>
      <c r="B95" s="87" t="s">
        <v>347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100" t="s">
        <v>348</v>
      </c>
      <c r="L95" s="100" t="s">
        <v>349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 t="shared" si="13"/>
        <v>24</v>
      </c>
      <c r="R95" s="67">
        <v>1</v>
      </c>
      <c r="S95" s="84">
        <f t="shared" si="11"/>
        <v>2401</v>
      </c>
      <c r="T95" s="80">
        <v>2</v>
      </c>
      <c r="U95" s="84">
        <f t="shared" si="12"/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 t="shared" si="14"/>
        <v>36</v>
      </c>
      <c r="AE95" s="67">
        <f t="shared" si="15"/>
        <v>37</v>
      </c>
      <c r="AF95" s="67">
        <f t="shared" si="16"/>
        <v>146</v>
      </c>
      <c r="AG95" s="76" t="s">
        <v>343</v>
      </c>
    </row>
    <row r="96" spans="1:33" s="45" customFormat="1" ht="15.95" customHeight="1">
      <c r="A96" s="90"/>
      <c r="B96" s="87" t="s">
        <v>350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100" t="s">
        <v>351</v>
      </c>
      <c r="L96" s="100" t="s">
        <v>352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 t="shared" si="13"/>
        <v>24</v>
      </c>
      <c r="R96" s="67">
        <v>3</v>
      </c>
      <c r="S96" s="84">
        <f t="shared" si="11"/>
        <v>2403</v>
      </c>
      <c r="T96" s="80">
        <v>4</v>
      </c>
      <c r="U96" s="84">
        <f t="shared" si="12"/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 t="shared" si="14"/>
        <v>42</v>
      </c>
      <c r="AE96" s="67">
        <f t="shared" si="15"/>
        <v>43</v>
      </c>
      <c r="AF96" s="67">
        <f t="shared" si="16"/>
        <v>149</v>
      </c>
      <c r="AG96" s="76" t="s">
        <v>343</v>
      </c>
    </row>
    <row r="97" spans="1:33" s="45" customFormat="1" ht="15.95" customHeight="1">
      <c r="A97" s="90"/>
      <c r="B97" s="87" t="s">
        <v>353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100" t="s">
        <v>354</v>
      </c>
      <c r="L97" s="100" t="s">
        <v>355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 t="shared" si="13"/>
        <v>24</v>
      </c>
      <c r="R97" s="67">
        <v>5</v>
      </c>
      <c r="S97" s="84">
        <f t="shared" si="11"/>
        <v>2405</v>
      </c>
      <c r="T97" s="80">
        <v>6</v>
      </c>
      <c r="U97" s="84">
        <f t="shared" si="12"/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 t="shared" si="14"/>
        <v>40</v>
      </c>
      <c r="AE97" s="67">
        <f t="shared" si="15"/>
        <v>41</v>
      </c>
      <c r="AF97" s="67">
        <f t="shared" si="16"/>
        <v>148</v>
      </c>
      <c r="AG97" s="76" t="s">
        <v>343</v>
      </c>
    </row>
    <row r="98" spans="1:33" s="45" customFormat="1" ht="15.95" customHeight="1">
      <c r="A98" s="90"/>
      <c r="B98" s="87" t="s">
        <v>356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100" t="s">
        <v>357</v>
      </c>
      <c r="L98" s="100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 t="shared" si="13"/>
        <v>24</v>
      </c>
      <c r="R98" s="67">
        <v>7</v>
      </c>
      <c r="S98" s="84">
        <f t="shared" si="11"/>
        <v>2407</v>
      </c>
      <c r="T98" s="80">
        <v>8</v>
      </c>
      <c r="U98" s="84">
        <f t="shared" si="12"/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 t="shared" si="14"/>
        <v>46</v>
      </c>
      <c r="AE98" s="67">
        <f t="shared" si="15"/>
        <v>47</v>
      </c>
      <c r="AF98" s="67">
        <f t="shared" si="16"/>
        <v>151</v>
      </c>
      <c r="AG98" s="76" t="s">
        <v>343</v>
      </c>
    </row>
    <row r="99" spans="1:33" s="45" customFormat="1" ht="15.95" customHeight="1">
      <c r="A99" s="90"/>
      <c r="B99" s="87" t="s">
        <v>358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100" t="s">
        <v>359</v>
      </c>
      <c r="L99" s="100" t="s">
        <v>360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 t="shared" si="13"/>
        <v>24</v>
      </c>
      <c r="R99" s="67">
        <v>9</v>
      </c>
      <c r="S99" s="84">
        <f t="shared" si="11"/>
        <v>2409</v>
      </c>
      <c r="T99" s="80">
        <v>10</v>
      </c>
      <c r="U99" s="84">
        <f t="shared" si="12"/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 t="shared" si="14"/>
        <v>44</v>
      </c>
      <c r="AE99" s="67">
        <f t="shared" si="15"/>
        <v>45</v>
      </c>
      <c r="AF99" s="67">
        <f t="shared" si="16"/>
        <v>150</v>
      </c>
      <c r="AG99" s="76" t="s">
        <v>343</v>
      </c>
    </row>
    <row r="100" spans="1:33" s="45" customFormat="1" ht="15.95" customHeight="1">
      <c r="A100" s="90"/>
      <c r="B100" s="87" t="s">
        <v>361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100" t="s">
        <v>362</v>
      </c>
      <c r="L100" s="100" t="s">
        <v>363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 t="shared" si="13"/>
        <v>23</v>
      </c>
      <c r="R100" s="67">
        <v>11</v>
      </c>
      <c r="S100" s="84">
        <f t="shared" si="11"/>
        <v>2311</v>
      </c>
      <c r="T100" s="80">
        <v>12</v>
      </c>
      <c r="U100" s="84">
        <f t="shared" si="12"/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 t="shared" si="14"/>
        <v>34</v>
      </c>
      <c r="AE100" s="67">
        <f t="shared" si="15"/>
        <v>35</v>
      </c>
      <c r="AF100" s="67">
        <f t="shared" si="16"/>
        <v>145</v>
      </c>
      <c r="AG100" s="76" t="s">
        <v>343</v>
      </c>
    </row>
    <row r="101" spans="1:33" s="45" customFormat="1" ht="15.95" customHeight="1">
      <c r="A101" s="90"/>
      <c r="B101" s="87" t="s">
        <v>364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100" t="s">
        <v>306</v>
      </c>
      <c r="L101" s="100" t="s">
        <v>365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 t="shared" si="13"/>
        <v>26</v>
      </c>
      <c r="R101" s="67">
        <v>5</v>
      </c>
      <c r="S101" s="84">
        <f t="shared" ref="S101:S132" si="17">100 * $Q101 + R101</f>
        <v>2605</v>
      </c>
      <c r="T101" s="80">
        <v>6</v>
      </c>
      <c r="U101" s="84">
        <f t="shared" si="12"/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 t="shared" si="14"/>
        <v>20</v>
      </c>
      <c r="AE101" s="67">
        <f t="shared" si="15"/>
        <v>21</v>
      </c>
      <c r="AF101" s="67">
        <f t="shared" si="16"/>
        <v>170</v>
      </c>
      <c r="AG101" s="76" t="s">
        <v>343</v>
      </c>
    </row>
    <row r="102" spans="1:33" s="45" customFormat="1" ht="15.95" customHeight="1">
      <c r="A102" s="90"/>
      <c r="B102" s="87" t="s">
        <v>366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100" t="s">
        <v>367</v>
      </c>
      <c r="L102" s="100" t="s">
        <v>368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 t="shared" si="13"/>
        <v>26</v>
      </c>
      <c r="R102" s="67">
        <v>7</v>
      </c>
      <c r="S102" s="84">
        <f t="shared" si="17"/>
        <v>2607</v>
      </c>
      <c r="T102" s="80">
        <v>8</v>
      </c>
      <c r="U102" s="84">
        <f t="shared" si="12"/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 t="shared" si="14"/>
        <v>26</v>
      </c>
      <c r="AE102" s="67">
        <f t="shared" si="15"/>
        <v>27</v>
      </c>
      <c r="AF102" s="67">
        <f t="shared" si="16"/>
        <v>173</v>
      </c>
      <c r="AG102" s="76" t="s">
        <v>343</v>
      </c>
    </row>
    <row r="103" spans="1:33" s="45" customFormat="1" ht="15.95" customHeight="1">
      <c r="A103" s="90"/>
      <c r="B103" s="87" t="s">
        <v>369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100" t="s">
        <v>370</v>
      </c>
      <c r="L103" s="100" t="s">
        <v>371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 t="shared" si="13"/>
        <v>26</v>
      </c>
      <c r="R103" s="67">
        <v>9</v>
      </c>
      <c r="S103" s="84">
        <f t="shared" si="17"/>
        <v>2609</v>
      </c>
      <c r="T103" s="80">
        <v>10</v>
      </c>
      <c r="U103" s="84">
        <f t="shared" si="12"/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 t="shared" si="14"/>
        <v>24</v>
      </c>
      <c r="AE103" s="67">
        <f t="shared" si="15"/>
        <v>25</v>
      </c>
      <c r="AF103" s="67">
        <f t="shared" si="16"/>
        <v>172</v>
      </c>
      <c r="AG103" s="76" t="s">
        <v>343</v>
      </c>
    </row>
    <row r="104" spans="1:33" s="45" customFormat="1" ht="15.95" customHeight="1">
      <c r="A104" s="90"/>
      <c r="B104" s="87" t="s">
        <v>372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100" t="s">
        <v>373</v>
      </c>
      <c r="L104" s="100" t="s">
        <v>374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 t="shared" si="13"/>
        <v>26</v>
      </c>
      <c r="R104" s="67">
        <v>11</v>
      </c>
      <c r="S104" s="84">
        <f t="shared" si="17"/>
        <v>2611</v>
      </c>
      <c r="T104" s="80">
        <v>12</v>
      </c>
      <c r="U104" s="84">
        <f t="shared" si="12"/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 t="shared" si="14"/>
        <v>30</v>
      </c>
      <c r="AE104" s="67">
        <f t="shared" si="15"/>
        <v>31</v>
      </c>
      <c r="AF104" s="67">
        <f t="shared" si="16"/>
        <v>175</v>
      </c>
      <c r="AG104" s="76" t="s">
        <v>343</v>
      </c>
    </row>
    <row r="105" spans="1:33" s="45" customFormat="1" ht="15.95" customHeight="1">
      <c r="A105" s="90"/>
      <c r="B105" s="87" t="s">
        <v>375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100" t="s">
        <v>376</v>
      </c>
      <c r="L105" s="100" t="s">
        <v>377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 t="shared" si="13"/>
        <v>26</v>
      </c>
      <c r="R105" s="67">
        <v>13</v>
      </c>
      <c r="S105" s="84">
        <f t="shared" si="17"/>
        <v>2613</v>
      </c>
      <c r="T105" s="80">
        <v>14</v>
      </c>
      <c r="U105" s="84">
        <f t="shared" si="12"/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 t="shared" si="14"/>
        <v>28</v>
      </c>
      <c r="AE105" s="67">
        <f t="shared" si="15"/>
        <v>29</v>
      </c>
      <c r="AF105" s="67">
        <f t="shared" si="16"/>
        <v>174</v>
      </c>
      <c r="AG105" s="76" t="s">
        <v>343</v>
      </c>
    </row>
    <row r="106" spans="1:33" s="45" customFormat="1" ht="15.95" customHeight="1">
      <c r="A106" s="90"/>
      <c r="B106" s="87" t="s">
        <v>378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100" t="s">
        <v>379</v>
      </c>
      <c r="L106" s="100" t="s">
        <v>380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 t="shared" si="13"/>
        <v>26</v>
      </c>
      <c r="R106" s="67">
        <v>15</v>
      </c>
      <c r="S106" s="84">
        <f t="shared" si="17"/>
        <v>2615</v>
      </c>
      <c r="T106" s="80">
        <v>16</v>
      </c>
      <c r="U106" s="84">
        <f t="shared" si="12"/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 t="shared" si="14"/>
        <v>34</v>
      </c>
      <c r="AE106" s="67">
        <f t="shared" si="15"/>
        <v>35</v>
      </c>
      <c r="AF106" s="67">
        <f t="shared" si="16"/>
        <v>177</v>
      </c>
      <c r="AG106" s="76" t="s">
        <v>343</v>
      </c>
    </row>
    <row r="107" spans="1:33" s="45" customFormat="1" ht="15.95" customHeight="1">
      <c r="A107" s="90"/>
      <c r="B107" s="87" t="s">
        <v>381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100" t="s">
        <v>382</v>
      </c>
      <c r="L107" s="100" t="s">
        <v>383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 t="shared" si="13"/>
        <v>27</v>
      </c>
      <c r="R107" s="67">
        <v>1</v>
      </c>
      <c r="S107" s="84">
        <f t="shared" si="17"/>
        <v>2701</v>
      </c>
      <c r="T107" s="80">
        <v>2</v>
      </c>
      <c r="U107" s="84">
        <f t="shared" si="12"/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 t="shared" si="14"/>
        <v>32</v>
      </c>
      <c r="AE107" s="67">
        <f t="shared" si="15"/>
        <v>33</v>
      </c>
      <c r="AF107" s="67">
        <f t="shared" si="16"/>
        <v>176</v>
      </c>
      <c r="AG107" s="76" t="s">
        <v>343</v>
      </c>
    </row>
    <row r="108" spans="1:33" s="45" customFormat="1" ht="15.95" customHeight="1">
      <c r="A108" s="90"/>
      <c r="B108" s="87" t="s">
        <v>384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100" t="s">
        <v>385</v>
      </c>
      <c r="L108" s="100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 t="shared" si="13"/>
        <v>27</v>
      </c>
      <c r="R108" s="67">
        <v>3</v>
      </c>
      <c r="S108" s="84">
        <f t="shared" si="17"/>
        <v>2703</v>
      </c>
      <c r="T108" s="80">
        <v>4</v>
      </c>
      <c r="U108" s="84">
        <f t="shared" si="12"/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 t="shared" si="14"/>
        <v>38</v>
      </c>
      <c r="AE108" s="67">
        <f t="shared" si="15"/>
        <v>39</v>
      </c>
      <c r="AF108" s="67">
        <f t="shared" si="16"/>
        <v>179</v>
      </c>
      <c r="AG108" s="76" t="s">
        <v>343</v>
      </c>
    </row>
    <row r="109" spans="1:33" s="45" customFormat="1" ht="15.95" customHeight="1">
      <c r="A109" s="90"/>
      <c r="B109" s="87" t="s">
        <v>386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100" t="s">
        <v>387</v>
      </c>
      <c r="L109" s="100" t="s">
        <v>388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 t="shared" si="13"/>
        <v>27</v>
      </c>
      <c r="R109" s="67">
        <v>5</v>
      </c>
      <c r="S109" s="84">
        <f t="shared" si="17"/>
        <v>2705</v>
      </c>
      <c r="T109" s="80">
        <v>6</v>
      </c>
      <c r="U109" s="84">
        <f t="shared" si="12"/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 t="shared" si="14"/>
        <v>36</v>
      </c>
      <c r="AE109" s="67">
        <f t="shared" si="15"/>
        <v>37</v>
      </c>
      <c r="AF109" s="67">
        <f t="shared" si="16"/>
        <v>178</v>
      </c>
      <c r="AG109" s="76" t="s">
        <v>343</v>
      </c>
    </row>
    <row r="110" spans="1:33" s="45" customFormat="1" ht="15.95" customHeight="1">
      <c r="A110" s="90"/>
      <c r="B110" s="87" t="s">
        <v>389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100"/>
      <c r="L110" s="100"/>
      <c r="M110" s="86" t="s">
        <v>326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 t="shared" si="17"/>
        <v>0</v>
      </c>
      <c r="T110" s="82"/>
      <c r="U110" s="84">
        <f t="shared" si="12"/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390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100" t="s">
        <v>391</v>
      </c>
      <c r="L111" s="100" t="s">
        <v>392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 t="shared" ref="Q111:Q122" si="18">O111</f>
        <v>28</v>
      </c>
      <c r="R111" s="67">
        <v>15</v>
      </c>
      <c r="S111" s="84">
        <f t="shared" si="17"/>
        <v>2815</v>
      </c>
      <c r="T111" s="80">
        <v>16</v>
      </c>
      <c r="U111" s="84">
        <f t="shared" si="12"/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 t="shared" ref="AD111:AD122" si="19">_xlfn.BITXOR(AB111,2) + 32*AA111</f>
        <v>10</v>
      </c>
      <c r="AE111" s="67">
        <f t="shared" ref="AE111:AE122" si="20">_xlfn.BITXOR(AC111,2) + 32*AA111</f>
        <v>11</v>
      </c>
      <c r="AF111" s="67">
        <f t="shared" ref="AF111:AF122" si="21">32*(X111-1) + (AD111/2)</f>
        <v>197</v>
      </c>
      <c r="AG111" s="76" t="s">
        <v>343</v>
      </c>
    </row>
    <row r="112" spans="1:33" s="45" customFormat="1" ht="15.95" customHeight="1">
      <c r="A112" s="90"/>
      <c r="B112" s="87" t="s">
        <v>393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100" t="s">
        <v>394</v>
      </c>
      <c r="L112" s="100" t="s">
        <v>395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 t="shared" si="18"/>
        <v>29</v>
      </c>
      <c r="R112" s="67">
        <v>1</v>
      </c>
      <c r="S112" s="84">
        <f t="shared" si="17"/>
        <v>2901</v>
      </c>
      <c r="T112" s="80">
        <v>2</v>
      </c>
      <c r="U112" s="84">
        <f t="shared" si="12"/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 t="shared" si="19"/>
        <v>8</v>
      </c>
      <c r="AE112" s="67">
        <f t="shared" si="20"/>
        <v>9</v>
      </c>
      <c r="AF112" s="67">
        <f t="shared" si="21"/>
        <v>196</v>
      </c>
      <c r="AG112" s="76" t="s">
        <v>343</v>
      </c>
    </row>
    <row r="113" spans="1:33" s="45" customFormat="1" ht="15.95" customHeight="1">
      <c r="A113" s="90"/>
      <c r="B113" s="87" t="s">
        <v>396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100" t="s">
        <v>397</v>
      </c>
      <c r="L113" s="100" t="s">
        <v>398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 t="shared" si="18"/>
        <v>29</v>
      </c>
      <c r="R113" s="67">
        <v>3</v>
      </c>
      <c r="S113" s="84">
        <f t="shared" si="17"/>
        <v>2903</v>
      </c>
      <c r="T113" s="80">
        <v>4</v>
      </c>
      <c r="U113" s="84">
        <f t="shared" si="12"/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 t="shared" si="19"/>
        <v>14</v>
      </c>
      <c r="AE113" s="67">
        <f t="shared" si="20"/>
        <v>15</v>
      </c>
      <c r="AF113" s="67">
        <f t="shared" si="21"/>
        <v>199</v>
      </c>
      <c r="AG113" s="76" t="s">
        <v>343</v>
      </c>
    </row>
    <row r="114" spans="1:33" s="45" customFormat="1" ht="15.95" customHeight="1">
      <c r="A114" s="90"/>
      <c r="B114" s="87" t="s">
        <v>399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100" t="s">
        <v>400</v>
      </c>
      <c r="L114" s="100" t="s">
        <v>401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 t="shared" si="18"/>
        <v>29</v>
      </c>
      <c r="R114" s="67">
        <v>5</v>
      </c>
      <c r="S114" s="84">
        <f t="shared" si="17"/>
        <v>2905</v>
      </c>
      <c r="T114" s="80">
        <v>6</v>
      </c>
      <c r="U114" s="84">
        <f t="shared" si="12"/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 t="shared" si="19"/>
        <v>12</v>
      </c>
      <c r="AE114" s="67">
        <f t="shared" si="20"/>
        <v>13</v>
      </c>
      <c r="AF114" s="67">
        <f t="shared" si="21"/>
        <v>198</v>
      </c>
      <c r="AG114" s="76" t="s">
        <v>343</v>
      </c>
    </row>
    <row r="115" spans="1:33" s="45" customFormat="1" ht="15.95" customHeight="1">
      <c r="A115" s="90"/>
      <c r="B115" s="87" t="s">
        <v>402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100" t="s">
        <v>403</v>
      </c>
      <c r="L115" s="100" t="s">
        <v>404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 t="shared" si="18"/>
        <v>29</v>
      </c>
      <c r="R115" s="67">
        <v>7</v>
      </c>
      <c r="S115" s="84">
        <f t="shared" si="17"/>
        <v>2907</v>
      </c>
      <c r="T115" s="80">
        <v>8</v>
      </c>
      <c r="U115" s="84">
        <f t="shared" si="12"/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 t="shared" si="19"/>
        <v>18</v>
      </c>
      <c r="AE115" s="67">
        <f t="shared" si="20"/>
        <v>19</v>
      </c>
      <c r="AF115" s="67">
        <f t="shared" si="21"/>
        <v>201</v>
      </c>
      <c r="AG115" s="76" t="s">
        <v>343</v>
      </c>
    </row>
    <row r="116" spans="1:33" s="45" customFormat="1" ht="15.95" customHeight="1">
      <c r="A116" s="90"/>
      <c r="B116" s="87" t="s">
        <v>405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100" t="s">
        <v>406</v>
      </c>
      <c r="L116" s="100" t="s">
        <v>407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 t="shared" si="18"/>
        <v>29</v>
      </c>
      <c r="R116" s="67">
        <v>9</v>
      </c>
      <c r="S116" s="84">
        <f t="shared" si="17"/>
        <v>2909</v>
      </c>
      <c r="T116" s="80">
        <v>10</v>
      </c>
      <c r="U116" s="84">
        <f t="shared" si="12"/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 t="shared" si="19"/>
        <v>16</v>
      </c>
      <c r="AE116" s="67">
        <f t="shared" si="20"/>
        <v>17</v>
      </c>
      <c r="AF116" s="67">
        <f t="shared" si="21"/>
        <v>200</v>
      </c>
      <c r="AG116" s="76" t="s">
        <v>343</v>
      </c>
    </row>
    <row r="117" spans="1:33" s="45" customFormat="1" ht="15.95" customHeight="1">
      <c r="A117" s="90"/>
      <c r="B117" s="87" t="s">
        <v>408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100" t="s">
        <v>101</v>
      </c>
      <c r="L117" s="100" t="s">
        <v>409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 t="shared" si="18"/>
        <v>29</v>
      </c>
      <c r="R117" s="67">
        <v>11</v>
      </c>
      <c r="S117" s="84">
        <f t="shared" si="17"/>
        <v>2911</v>
      </c>
      <c r="T117" s="80">
        <v>12</v>
      </c>
      <c r="U117" s="84">
        <f t="shared" si="12"/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 t="shared" si="19"/>
        <v>22</v>
      </c>
      <c r="AE117" s="67">
        <f t="shared" si="20"/>
        <v>23</v>
      </c>
      <c r="AF117" s="67">
        <f t="shared" si="21"/>
        <v>203</v>
      </c>
      <c r="AG117" s="76" t="s">
        <v>343</v>
      </c>
    </row>
    <row r="118" spans="1:33" s="45" customFormat="1" ht="15.95" customHeight="1">
      <c r="A118" s="90"/>
      <c r="B118" s="87" t="s">
        <v>410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100" t="s">
        <v>411</v>
      </c>
      <c r="L118" s="100" t="s">
        <v>412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 t="shared" si="18"/>
        <v>29</v>
      </c>
      <c r="R118" s="67">
        <v>13</v>
      </c>
      <c r="S118" s="84">
        <f t="shared" si="17"/>
        <v>2913</v>
      </c>
      <c r="T118" s="80">
        <v>14</v>
      </c>
      <c r="U118" s="84">
        <f t="shared" si="12"/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 t="shared" si="19"/>
        <v>20</v>
      </c>
      <c r="AE118" s="67">
        <f t="shared" si="20"/>
        <v>21</v>
      </c>
      <c r="AF118" s="67">
        <f t="shared" si="21"/>
        <v>202</v>
      </c>
      <c r="AG118" s="76" t="s">
        <v>343</v>
      </c>
    </row>
    <row r="119" spans="1:33" s="45" customFormat="1" ht="15.95" customHeight="1">
      <c r="A119" s="90"/>
      <c r="B119" s="87" t="s">
        <v>413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100" t="s">
        <v>414</v>
      </c>
      <c r="L119" s="100" t="s">
        <v>415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 t="shared" si="18"/>
        <v>29</v>
      </c>
      <c r="R119" s="67">
        <v>15</v>
      </c>
      <c r="S119" s="84">
        <f t="shared" si="17"/>
        <v>2915</v>
      </c>
      <c r="T119" s="80">
        <v>16</v>
      </c>
      <c r="U119" s="84">
        <f t="shared" si="12"/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 t="shared" si="19"/>
        <v>26</v>
      </c>
      <c r="AE119" s="67">
        <f t="shared" si="20"/>
        <v>27</v>
      </c>
      <c r="AF119" s="67">
        <f t="shared" si="21"/>
        <v>205</v>
      </c>
      <c r="AG119" s="76" t="s">
        <v>343</v>
      </c>
    </row>
    <row r="120" spans="1:33" s="45" customFormat="1" ht="15.95" customHeight="1">
      <c r="A120" s="90"/>
      <c r="B120" s="87" t="s">
        <v>416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100" t="s">
        <v>417</v>
      </c>
      <c r="L120" s="100" t="s">
        <v>418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 t="shared" si="18"/>
        <v>30</v>
      </c>
      <c r="R120" s="67">
        <v>1</v>
      </c>
      <c r="S120" s="84">
        <f t="shared" si="17"/>
        <v>3001</v>
      </c>
      <c r="T120" s="80">
        <v>2</v>
      </c>
      <c r="U120" s="84">
        <f t="shared" si="12"/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 t="shared" si="19"/>
        <v>24</v>
      </c>
      <c r="AE120" s="67">
        <f t="shared" si="20"/>
        <v>25</v>
      </c>
      <c r="AF120" s="67">
        <f t="shared" si="21"/>
        <v>204</v>
      </c>
      <c r="AG120" s="76" t="s">
        <v>343</v>
      </c>
    </row>
    <row r="121" spans="1:33" s="45" customFormat="1" ht="15.95" customHeight="1">
      <c r="A121" s="90"/>
      <c r="B121" s="87" t="s">
        <v>419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100" t="s">
        <v>420</v>
      </c>
      <c r="L121" s="100" t="s">
        <v>421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 t="shared" si="18"/>
        <v>30</v>
      </c>
      <c r="R121" s="67">
        <v>3</v>
      </c>
      <c r="S121" s="84">
        <f t="shared" si="17"/>
        <v>3003</v>
      </c>
      <c r="T121" s="80">
        <v>4</v>
      </c>
      <c r="U121" s="84">
        <f t="shared" si="12"/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 t="shared" si="19"/>
        <v>30</v>
      </c>
      <c r="AE121" s="67">
        <f t="shared" si="20"/>
        <v>31</v>
      </c>
      <c r="AF121" s="67">
        <f t="shared" si="21"/>
        <v>207</v>
      </c>
      <c r="AG121" s="76" t="s">
        <v>343</v>
      </c>
    </row>
    <row r="122" spans="1:33" s="45" customFormat="1" ht="15.95" customHeight="1">
      <c r="A122" s="90"/>
      <c r="B122" s="87" t="s">
        <v>422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100" t="s">
        <v>423</v>
      </c>
      <c r="L122" s="100" t="s">
        <v>424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 t="shared" si="18"/>
        <v>30</v>
      </c>
      <c r="R122" s="67">
        <v>5</v>
      </c>
      <c r="S122" s="84">
        <f t="shared" si="17"/>
        <v>3005</v>
      </c>
      <c r="T122" s="80">
        <v>6</v>
      </c>
      <c r="U122" s="84">
        <f t="shared" si="12"/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 t="shared" si="19"/>
        <v>28</v>
      </c>
      <c r="AE122" s="67">
        <f t="shared" si="20"/>
        <v>29</v>
      </c>
      <c r="AF122" s="67">
        <f t="shared" si="21"/>
        <v>206</v>
      </c>
      <c r="AG122" s="76" t="s">
        <v>343</v>
      </c>
    </row>
    <row r="123" spans="1:33" s="45" customFormat="1" ht="15.95" customHeight="1">
      <c r="A123" s="90"/>
      <c r="B123" s="87" t="s">
        <v>425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100"/>
      <c r="L123" s="100"/>
      <c r="M123" s="96" t="s">
        <v>426</v>
      </c>
      <c r="N123" s="86" t="s">
        <v>326</v>
      </c>
      <c r="O123" s="67"/>
      <c r="P123" s="67"/>
      <c r="Q123" s="67"/>
      <c r="R123" s="67"/>
      <c r="S123" s="84"/>
      <c r="T123" s="81"/>
      <c r="U123" s="84">
        <f t="shared" si="12"/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427</v>
      </c>
    </row>
    <row r="124" spans="1:33" s="45" customFormat="1" ht="15.95" customHeight="1">
      <c r="A124" s="90"/>
      <c r="B124" s="87" t="s">
        <v>428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100" t="s">
        <v>429</v>
      </c>
      <c r="L124" s="100" t="s">
        <v>430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 t="shared" si="12"/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343</v>
      </c>
    </row>
    <row r="125" spans="1:33" s="45" customFormat="1" ht="15.95" customHeight="1">
      <c r="A125" s="90"/>
      <c r="B125" s="87" t="s">
        <v>431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100" t="s">
        <v>432</v>
      </c>
      <c r="L125" s="100" t="s">
        <v>433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 t="shared" si="12"/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343</v>
      </c>
    </row>
    <row r="126" spans="1:33" s="45" customFormat="1" ht="15.95" customHeight="1">
      <c r="A126" s="90"/>
      <c r="B126" s="87" t="s">
        <v>434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100" t="s">
        <v>435</v>
      </c>
      <c r="L126" s="100" t="s">
        <v>436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 t="shared" si="12"/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343</v>
      </c>
    </row>
    <row r="127" spans="1:33" s="45" customFormat="1" ht="15.95" customHeight="1">
      <c r="A127" s="90"/>
      <c r="B127" s="87" t="s">
        <v>437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97" t="s">
        <v>193</v>
      </c>
      <c r="K127" s="100"/>
      <c r="L127" s="100"/>
      <c r="M127" s="85" t="s">
        <v>75</v>
      </c>
      <c r="N127" s="86" t="s">
        <v>326</v>
      </c>
      <c r="O127" s="67"/>
      <c r="P127" s="67"/>
      <c r="Q127" s="67"/>
      <c r="R127" s="67"/>
      <c r="S127" s="84"/>
      <c r="T127" s="81"/>
      <c r="U127" s="84">
        <f t="shared" si="12"/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 t="s">
        <v>343</v>
      </c>
    </row>
    <row r="128" spans="1:33" s="45" customFormat="1" ht="15.95" customHeight="1">
      <c r="A128" s="90"/>
      <c r="B128" s="87" t="s">
        <v>438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4" t="s">
        <v>72</v>
      </c>
      <c r="J128" s="93" t="s">
        <v>72</v>
      </c>
      <c r="K128" s="101" t="s">
        <v>439</v>
      </c>
      <c r="L128" s="100" t="s">
        <v>440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 t="shared" ref="Q128:Q136" si="22">O128</f>
        <v>32</v>
      </c>
      <c r="R128" s="67">
        <v>3</v>
      </c>
      <c r="S128" s="84">
        <f t="shared" ref="S128:S191" si="23">100 * $Q128 + R128</f>
        <v>3203</v>
      </c>
      <c r="T128" s="80">
        <v>4</v>
      </c>
      <c r="U128" s="84">
        <f t="shared" si="12"/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 t="shared" ref="AD128:AD149" si="24">_xlfn.BITXOR(AB128,2) + 32*AA128</f>
        <v>0</v>
      </c>
      <c r="AE128" s="67">
        <f t="shared" ref="AE128:AE149" si="25">_xlfn.BITXOR(AC128,2) + 32*AA128</f>
        <v>1</v>
      </c>
      <c r="AF128" s="67">
        <f t="shared" ref="AF128:AF149" si="26">32*(X128-1) + (AD128/2)</f>
        <v>224</v>
      </c>
      <c r="AG128" s="76" t="s">
        <v>343</v>
      </c>
    </row>
    <row r="129" spans="1:33" s="45" customFormat="1" ht="15.95" customHeight="1">
      <c r="A129" s="90"/>
      <c r="B129" s="87" t="s">
        <v>441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4" t="s">
        <v>72</v>
      </c>
      <c r="J129" s="93" t="s">
        <v>72</v>
      </c>
      <c r="K129" s="101" t="s">
        <v>442</v>
      </c>
      <c r="L129" s="100" t="s">
        <v>443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 t="shared" si="22"/>
        <v>32</v>
      </c>
      <c r="R129" s="67">
        <v>5</v>
      </c>
      <c r="S129" s="84">
        <f t="shared" si="23"/>
        <v>3205</v>
      </c>
      <c r="T129" s="80">
        <v>6</v>
      </c>
      <c r="U129" s="84">
        <f t="shared" si="12"/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 t="shared" si="24"/>
        <v>6</v>
      </c>
      <c r="AE129" s="67">
        <f t="shared" si="25"/>
        <v>7</v>
      </c>
      <c r="AF129" s="67">
        <f t="shared" si="26"/>
        <v>227</v>
      </c>
      <c r="AG129" s="76" t="s">
        <v>343</v>
      </c>
    </row>
    <row r="130" spans="1:33" s="45" customFormat="1" ht="15.95" customHeight="1">
      <c r="A130" s="90"/>
      <c r="B130" s="87" t="s">
        <v>444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4" t="s">
        <v>72</v>
      </c>
      <c r="J130" s="93" t="s">
        <v>72</v>
      </c>
      <c r="K130" s="101" t="s">
        <v>445</v>
      </c>
      <c r="L130" s="100" t="s">
        <v>446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 t="shared" si="22"/>
        <v>32</v>
      </c>
      <c r="R130" s="67">
        <v>7</v>
      </c>
      <c r="S130" s="84">
        <f t="shared" si="23"/>
        <v>3207</v>
      </c>
      <c r="T130" s="80">
        <v>8</v>
      </c>
      <c r="U130" s="84">
        <f t="shared" si="12"/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 t="shared" si="24"/>
        <v>4</v>
      </c>
      <c r="AE130" s="67">
        <f t="shared" si="25"/>
        <v>5</v>
      </c>
      <c r="AF130" s="67">
        <f t="shared" si="26"/>
        <v>226</v>
      </c>
      <c r="AG130" s="76" t="s">
        <v>343</v>
      </c>
    </row>
    <row r="131" spans="1:33" s="45" customFormat="1" ht="15.95" customHeight="1">
      <c r="A131" s="90"/>
      <c r="B131" s="87" t="s">
        <v>447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4" t="s">
        <v>72</v>
      </c>
      <c r="J131" s="93" t="s">
        <v>72</v>
      </c>
      <c r="K131" s="101" t="s">
        <v>448</v>
      </c>
      <c r="L131" s="100" t="s">
        <v>449</v>
      </c>
      <c r="M131" s="85" t="s">
        <v>75</v>
      </c>
      <c r="N131" s="85" t="s">
        <v>75</v>
      </c>
      <c r="O131" s="67">
        <v>32</v>
      </c>
      <c r="P131" s="67">
        <f>_xlfn.XLOOKUP(O131,'ARX IDs'!B$3:B$47,'ARX IDs'!C$3:C$47,"")</f>
        <v>20</v>
      </c>
      <c r="Q131" s="67">
        <f t="shared" si="22"/>
        <v>32</v>
      </c>
      <c r="R131" s="67">
        <v>1</v>
      </c>
      <c r="S131" s="84">
        <f t="shared" si="23"/>
        <v>3201</v>
      </c>
      <c r="T131" s="80">
        <v>2</v>
      </c>
      <c r="U131" s="84">
        <f t="shared" si="12"/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 t="shared" si="24"/>
        <v>2</v>
      </c>
      <c r="AE131" s="67">
        <f t="shared" si="25"/>
        <v>3</v>
      </c>
      <c r="AF131" s="67">
        <f t="shared" si="26"/>
        <v>225</v>
      </c>
      <c r="AG131" s="76" t="s">
        <v>450</v>
      </c>
    </row>
    <row r="132" spans="1:33" s="45" customFormat="1" ht="15.95" customHeight="1">
      <c r="A132" s="90"/>
      <c r="B132" s="87" t="s">
        <v>451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4" t="s">
        <v>72</v>
      </c>
      <c r="J132" s="93" t="s">
        <v>72</v>
      </c>
      <c r="K132" s="101" t="s">
        <v>452</v>
      </c>
      <c r="L132" s="100" t="s">
        <v>453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 t="shared" si="22"/>
        <v>32</v>
      </c>
      <c r="R132" s="67">
        <v>9</v>
      </c>
      <c r="S132" s="84">
        <f t="shared" si="23"/>
        <v>3209</v>
      </c>
      <c r="T132" s="80">
        <v>10</v>
      </c>
      <c r="U132" s="84">
        <f t="shared" si="12"/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 t="shared" si="24"/>
        <v>10</v>
      </c>
      <c r="AE132" s="67">
        <f t="shared" si="25"/>
        <v>11</v>
      </c>
      <c r="AF132" s="67">
        <f t="shared" si="26"/>
        <v>229</v>
      </c>
      <c r="AG132" s="76" t="s">
        <v>343</v>
      </c>
    </row>
    <row r="133" spans="1:33" s="45" customFormat="1" ht="15.95" customHeight="1">
      <c r="A133" s="90"/>
      <c r="B133" s="87" t="s">
        <v>454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5" t="s">
        <v>72</v>
      </c>
      <c r="K133" s="100" t="s">
        <v>455</v>
      </c>
      <c r="L133" s="100" t="s">
        <v>456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 t="shared" si="22"/>
        <v>27</v>
      </c>
      <c r="R133" s="67">
        <v>9</v>
      </c>
      <c r="S133" s="84">
        <f t="shared" si="23"/>
        <v>2709</v>
      </c>
      <c r="T133" s="80">
        <v>10</v>
      </c>
      <c r="U133" s="84">
        <f t="shared" ref="U133:U196" si="27"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 t="shared" si="24"/>
        <v>40</v>
      </c>
      <c r="AE133" s="67">
        <f t="shared" si="25"/>
        <v>41</v>
      </c>
      <c r="AF133" s="67">
        <f t="shared" si="26"/>
        <v>180</v>
      </c>
      <c r="AG133" s="76" t="s">
        <v>343</v>
      </c>
    </row>
    <row r="134" spans="1:33" s="45" customFormat="1" ht="15.95" customHeight="1">
      <c r="A134" s="90"/>
      <c r="B134" s="87" t="s">
        <v>457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100" t="s">
        <v>458</v>
      </c>
      <c r="L134" s="100" t="s">
        <v>459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 t="shared" si="22"/>
        <v>27</v>
      </c>
      <c r="R134" s="67">
        <v>11</v>
      </c>
      <c r="S134" s="84">
        <f t="shared" si="23"/>
        <v>2711</v>
      </c>
      <c r="T134" s="80">
        <v>12</v>
      </c>
      <c r="U134" s="84">
        <f t="shared" si="27"/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 t="shared" si="24"/>
        <v>46</v>
      </c>
      <c r="AE134" s="67">
        <f t="shared" si="25"/>
        <v>47</v>
      </c>
      <c r="AF134" s="67">
        <f t="shared" si="26"/>
        <v>183</v>
      </c>
      <c r="AG134" s="76" t="s">
        <v>343</v>
      </c>
    </row>
    <row r="135" spans="1:33" s="45" customFormat="1" ht="15.95" customHeight="1">
      <c r="A135" s="90"/>
      <c r="B135" s="87" t="s">
        <v>460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100" t="s">
        <v>461</v>
      </c>
      <c r="L135" s="100" t="s">
        <v>462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 t="shared" si="22"/>
        <v>27</v>
      </c>
      <c r="R135" s="67">
        <v>13</v>
      </c>
      <c r="S135" s="84">
        <f t="shared" si="23"/>
        <v>2713</v>
      </c>
      <c r="T135" s="80">
        <v>14</v>
      </c>
      <c r="U135" s="84">
        <f t="shared" si="27"/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 t="shared" si="24"/>
        <v>44</v>
      </c>
      <c r="AE135" s="67">
        <f t="shared" si="25"/>
        <v>45</v>
      </c>
      <c r="AF135" s="67">
        <f t="shared" si="26"/>
        <v>182</v>
      </c>
      <c r="AG135" s="76" t="s">
        <v>343</v>
      </c>
    </row>
    <row r="136" spans="1:33" s="45" customFormat="1" ht="15.95" customHeight="1">
      <c r="A136" s="90"/>
      <c r="B136" s="87" t="s">
        <v>463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100" t="s">
        <v>464</v>
      </c>
      <c r="L136" s="100" t="s">
        <v>465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 t="shared" si="22"/>
        <v>27</v>
      </c>
      <c r="R136" s="67">
        <v>15</v>
      </c>
      <c r="S136" s="84">
        <f t="shared" si="23"/>
        <v>2715</v>
      </c>
      <c r="T136" s="80">
        <v>16</v>
      </c>
      <c r="U136" s="84">
        <f t="shared" si="27"/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 t="shared" si="24"/>
        <v>50</v>
      </c>
      <c r="AE136" s="67">
        <f t="shared" si="25"/>
        <v>51</v>
      </c>
      <c r="AF136" s="67">
        <f t="shared" si="26"/>
        <v>185</v>
      </c>
      <c r="AG136" s="76" t="s">
        <v>343</v>
      </c>
    </row>
    <row r="137" spans="1:33" s="45" customFormat="1" ht="15.95" customHeight="1">
      <c r="A137" s="90"/>
      <c r="B137" s="87" t="s">
        <v>466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100" t="s">
        <v>467</v>
      </c>
      <c r="L137" s="100" t="s">
        <v>468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 t="shared" si="23"/>
        <v>3505</v>
      </c>
      <c r="T137" s="80">
        <v>6</v>
      </c>
      <c r="U137" s="84">
        <f t="shared" si="27"/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 t="shared" si="24"/>
        <v>2</v>
      </c>
      <c r="AE137" s="67">
        <f t="shared" si="25"/>
        <v>3</v>
      </c>
      <c r="AF137" s="67">
        <f t="shared" si="26"/>
        <v>257</v>
      </c>
      <c r="AG137" s="76" t="s">
        <v>343</v>
      </c>
    </row>
    <row r="138" spans="1:33" s="45" customFormat="1" ht="15.95" customHeight="1">
      <c r="A138" s="90"/>
      <c r="B138" s="87" t="s">
        <v>469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100" t="s">
        <v>470</v>
      </c>
      <c r="L138" s="100" t="s">
        <v>471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 t="shared" si="23"/>
        <v>2801</v>
      </c>
      <c r="T138" s="80">
        <v>2</v>
      </c>
      <c r="U138" s="84">
        <f t="shared" si="27"/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 t="shared" si="24"/>
        <v>48</v>
      </c>
      <c r="AE138" s="67">
        <f t="shared" si="25"/>
        <v>49</v>
      </c>
      <c r="AF138" s="67">
        <f t="shared" si="26"/>
        <v>184</v>
      </c>
      <c r="AG138" s="76" t="s">
        <v>343</v>
      </c>
    </row>
    <row r="139" spans="1:33" s="45" customFormat="1" ht="15.95" customHeight="1">
      <c r="A139" s="90"/>
      <c r="B139" s="87" t="s">
        <v>472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100" t="s">
        <v>473</v>
      </c>
      <c r="L139" s="100" t="s">
        <v>474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 t="shared" si="23"/>
        <v>3507</v>
      </c>
      <c r="T139" s="80">
        <v>8</v>
      </c>
      <c r="U139" s="84">
        <f t="shared" si="27"/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 t="shared" si="24"/>
        <v>0</v>
      </c>
      <c r="AE139" s="67">
        <f t="shared" si="25"/>
        <v>1</v>
      </c>
      <c r="AF139" s="67">
        <f t="shared" si="26"/>
        <v>256</v>
      </c>
      <c r="AG139" s="76" t="s">
        <v>343</v>
      </c>
    </row>
    <row r="140" spans="1:33" s="45" customFormat="1" ht="15.95" customHeight="1">
      <c r="A140" s="90"/>
      <c r="B140" s="87" t="s">
        <v>475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100" t="s">
        <v>476</v>
      </c>
      <c r="L140" s="100" t="s">
        <v>477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 t="shared" si="23"/>
        <v>3509</v>
      </c>
      <c r="T140" s="80">
        <v>10</v>
      </c>
      <c r="U140" s="84">
        <f t="shared" si="27"/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 t="shared" si="24"/>
        <v>6</v>
      </c>
      <c r="AE140" s="67">
        <f t="shared" si="25"/>
        <v>7</v>
      </c>
      <c r="AF140" s="67">
        <f t="shared" si="26"/>
        <v>259</v>
      </c>
      <c r="AG140" s="76" t="s">
        <v>343</v>
      </c>
    </row>
    <row r="141" spans="1:33" s="45" customFormat="1" ht="15.95" customHeight="1">
      <c r="A141" s="90"/>
      <c r="B141" s="87" t="s">
        <v>478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100" t="s">
        <v>479</v>
      </c>
      <c r="L141" s="100" t="s">
        <v>480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 t="shared" si="23"/>
        <v>3511</v>
      </c>
      <c r="T141" s="80">
        <v>12</v>
      </c>
      <c r="U141" s="84">
        <f t="shared" si="27"/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 t="shared" si="24"/>
        <v>4</v>
      </c>
      <c r="AE141" s="67">
        <f t="shared" si="25"/>
        <v>5</v>
      </c>
      <c r="AF141" s="67">
        <f t="shared" si="26"/>
        <v>258</v>
      </c>
      <c r="AG141" s="76" t="s">
        <v>343</v>
      </c>
    </row>
    <row r="142" spans="1:33" s="45" customFormat="1" ht="15.95" customHeight="1">
      <c r="A142" s="90"/>
      <c r="B142" s="87" t="s">
        <v>481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100" t="s">
        <v>482</v>
      </c>
      <c r="L142" s="100" t="s">
        <v>483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 t="shared" si="23"/>
        <v>3513</v>
      </c>
      <c r="T142" s="80">
        <v>14</v>
      </c>
      <c r="U142" s="84">
        <f t="shared" si="27"/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 t="shared" si="24"/>
        <v>10</v>
      </c>
      <c r="AE142" s="67">
        <f t="shared" si="25"/>
        <v>11</v>
      </c>
      <c r="AF142" s="67">
        <f t="shared" si="26"/>
        <v>261</v>
      </c>
      <c r="AG142" s="76" t="s">
        <v>343</v>
      </c>
    </row>
    <row r="143" spans="1:33" s="45" customFormat="1" ht="15.95" customHeight="1">
      <c r="A143" s="90"/>
      <c r="B143" s="87" t="s">
        <v>484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100" t="s">
        <v>485</v>
      </c>
      <c r="L143" s="100" t="s">
        <v>486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 t="shared" si="23"/>
        <v>2803</v>
      </c>
      <c r="T143" s="80">
        <v>4</v>
      </c>
      <c r="U143" s="84">
        <f t="shared" si="27"/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 t="shared" si="24"/>
        <v>54</v>
      </c>
      <c r="AE143" s="67">
        <f t="shared" si="25"/>
        <v>55</v>
      </c>
      <c r="AF143" s="67">
        <f t="shared" si="26"/>
        <v>187</v>
      </c>
      <c r="AG143" s="76" t="s">
        <v>343</v>
      </c>
    </row>
    <row r="144" spans="1:33" s="45" customFormat="1" ht="15.95" customHeight="1">
      <c r="A144" s="90"/>
      <c r="B144" s="87" t="s">
        <v>487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100" t="s">
        <v>488</v>
      </c>
      <c r="L144" s="100" t="s">
        <v>489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 t="shared" si="23"/>
        <v>3515</v>
      </c>
      <c r="T144" s="80">
        <v>16</v>
      </c>
      <c r="U144" s="84">
        <f t="shared" si="27"/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 t="shared" si="24"/>
        <v>8</v>
      </c>
      <c r="AE144" s="67">
        <f t="shared" si="25"/>
        <v>9</v>
      </c>
      <c r="AF144" s="67">
        <f t="shared" si="26"/>
        <v>260</v>
      </c>
      <c r="AG144" s="76" t="s">
        <v>343</v>
      </c>
    </row>
    <row r="145" spans="1:33" s="45" customFormat="1" ht="15.95" customHeight="1">
      <c r="A145" s="90"/>
      <c r="B145" s="87" t="s">
        <v>490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100" t="s">
        <v>491</v>
      </c>
      <c r="L145" s="100" t="s">
        <v>492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 t="shared" si="23"/>
        <v>3601</v>
      </c>
      <c r="T145" s="80">
        <v>2</v>
      </c>
      <c r="U145" s="84">
        <f t="shared" si="27"/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 t="shared" si="24"/>
        <v>14</v>
      </c>
      <c r="AE145" s="67">
        <f t="shared" si="25"/>
        <v>15</v>
      </c>
      <c r="AF145" s="67">
        <f t="shared" si="26"/>
        <v>263</v>
      </c>
      <c r="AG145" s="76" t="s">
        <v>343</v>
      </c>
    </row>
    <row r="146" spans="1:33" s="45" customFormat="1" ht="15.95" customHeight="1">
      <c r="A146" s="90"/>
      <c r="B146" s="87" t="s">
        <v>493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100" t="s">
        <v>494</v>
      </c>
      <c r="L146" s="100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 t="shared" si="23"/>
        <v>3011</v>
      </c>
      <c r="T146" s="80">
        <v>12</v>
      </c>
      <c r="U146" s="84">
        <f t="shared" si="27"/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 t="shared" si="24"/>
        <v>38</v>
      </c>
      <c r="AE146" s="67">
        <f t="shared" si="25"/>
        <v>39</v>
      </c>
      <c r="AF146" s="67">
        <f t="shared" si="26"/>
        <v>211</v>
      </c>
      <c r="AG146" s="76" t="s">
        <v>495</v>
      </c>
    </row>
    <row r="147" spans="1:33" s="45" customFormat="1" ht="15.95" customHeight="1">
      <c r="A147" s="90"/>
      <c r="B147" s="87" t="s">
        <v>496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100" t="s">
        <v>497</v>
      </c>
      <c r="L147" s="100" t="s">
        <v>498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 t="shared" si="23"/>
        <v>3013</v>
      </c>
      <c r="T147" s="80">
        <v>14</v>
      </c>
      <c r="U147" s="84">
        <f t="shared" si="27"/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 t="shared" si="24"/>
        <v>36</v>
      </c>
      <c r="AE147" s="67">
        <f t="shared" si="25"/>
        <v>37</v>
      </c>
      <c r="AF147" s="67">
        <f t="shared" si="26"/>
        <v>210</v>
      </c>
      <c r="AG147" s="76" t="s">
        <v>495</v>
      </c>
    </row>
    <row r="148" spans="1:33" s="45" customFormat="1" ht="15.95" customHeight="1">
      <c r="A148" s="90"/>
      <c r="B148" s="87" t="s">
        <v>499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100" t="s">
        <v>500</v>
      </c>
      <c r="L148" s="100" t="s">
        <v>501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 t="shared" si="23"/>
        <v>3015</v>
      </c>
      <c r="T148" s="80">
        <v>16</v>
      </c>
      <c r="U148" s="84">
        <f t="shared" si="27"/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 t="shared" si="24"/>
        <v>42</v>
      </c>
      <c r="AE148" s="67">
        <f t="shared" si="25"/>
        <v>43</v>
      </c>
      <c r="AF148" s="67">
        <f t="shared" si="26"/>
        <v>213</v>
      </c>
      <c r="AG148" s="76" t="s">
        <v>495</v>
      </c>
    </row>
    <row r="149" spans="1:33" s="45" customFormat="1" ht="15.95" customHeight="1">
      <c r="A149" s="90"/>
      <c r="B149" s="87" t="s">
        <v>502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100" t="s">
        <v>503</v>
      </c>
      <c r="L149" s="100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 t="shared" si="23"/>
        <v>3101</v>
      </c>
      <c r="T149" s="80">
        <v>2</v>
      </c>
      <c r="U149" s="84">
        <f t="shared" si="27"/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 t="shared" si="24"/>
        <v>40</v>
      </c>
      <c r="AE149" s="67">
        <f t="shared" si="25"/>
        <v>41</v>
      </c>
      <c r="AF149" s="67">
        <f t="shared" si="26"/>
        <v>212</v>
      </c>
      <c r="AG149" s="76" t="s">
        <v>495</v>
      </c>
    </row>
    <row r="150" spans="1:33" s="45" customFormat="1" ht="15.95" customHeight="1">
      <c r="A150" s="90"/>
      <c r="B150" s="87" t="s">
        <v>504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100"/>
      <c r="L150" s="100"/>
      <c r="M150" s="96" t="s">
        <v>505</v>
      </c>
      <c r="N150" s="86" t="s">
        <v>326</v>
      </c>
      <c r="O150" s="67"/>
      <c r="P150" s="67" t="str">
        <f>_xlfn.XLOOKUP(O150,'ARX IDs'!B$3:B$47,'ARX IDs'!C$3:C$47,"")</f>
        <v/>
      </c>
      <c r="Q150" s="67"/>
      <c r="R150" s="67"/>
      <c r="S150" s="84">
        <f t="shared" si="23"/>
        <v>0</v>
      </c>
      <c r="T150" s="82"/>
      <c r="U150" s="84">
        <f t="shared" si="27"/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506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100" t="s">
        <v>507</v>
      </c>
      <c r="L151" s="100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 t="shared" ref="Q151:Q164" si="28">O151</f>
        <v>31</v>
      </c>
      <c r="R151" s="67">
        <v>5</v>
      </c>
      <c r="S151" s="84">
        <f t="shared" si="23"/>
        <v>3105</v>
      </c>
      <c r="T151" s="80">
        <v>6</v>
      </c>
      <c r="U151" s="84">
        <f t="shared" si="27"/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 t="shared" ref="AD151:AD171" si="29">_xlfn.BITXOR(AB151,2) + 32*AA151</f>
        <v>44</v>
      </c>
      <c r="AE151" s="67">
        <f t="shared" ref="AE151:AE171" si="30">_xlfn.BITXOR(AC151,2) + 32*AA151</f>
        <v>45</v>
      </c>
      <c r="AF151" s="67">
        <f t="shared" ref="AF151:AF171" si="31">32*(X151-1) + (AD151/2)</f>
        <v>214</v>
      </c>
      <c r="AG151" s="76" t="s">
        <v>495</v>
      </c>
    </row>
    <row r="152" spans="1:33" s="45" customFormat="1" ht="15.95" customHeight="1">
      <c r="A152" s="90"/>
      <c r="B152" s="87" t="s">
        <v>508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100" t="s">
        <v>509</v>
      </c>
      <c r="L152" s="100" t="s">
        <v>510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 t="shared" si="28"/>
        <v>31</v>
      </c>
      <c r="R152" s="67">
        <v>7</v>
      </c>
      <c r="S152" s="84">
        <f t="shared" si="23"/>
        <v>3107</v>
      </c>
      <c r="T152" s="80">
        <v>8</v>
      </c>
      <c r="U152" s="84">
        <f t="shared" si="27"/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 t="shared" si="29"/>
        <v>50</v>
      </c>
      <c r="AE152" s="67">
        <f t="shared" si="30"/>
        <v>51</v>
      </c>
      <c r="AF152" s="67">
        <f t="shared" si="31"/>
        <v>217</v>
      </c>
      <c r="AG152" s="76" t="s">
        <v>495</v>
      </c>
    </row>
    <row r="153" spans="1:33" s="45" customFormat="1" ht="15.95" customHeight="1">
      <c r="A153" s="90"/>
      <c r="B153" s="87" t="s">
        <v>511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100" t="s">
        <v>512</v>
      </c>
      <c r="L153" s="100" t="s">
        <v>513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 t="shared" si="28"/>
        <v>31</v>
      </c>
      <c r="R153" s="67">
        <v>9</v>
      </c>
      <c r="S153" s="84">
        <f t="shared" si="23"/>
        <v>3109</v>
      </c>
      <c r="T153" s="80">
        <v>10</v>
      </c>
      <c r="U153" s="84">
        <f t="shared" si="27"/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 t="shared" si="29"/>
        <v>48</v>
      </c>
      <c r="AE153" s="67">
        <f t="shared" si="30"/>
        <v>49</v>
      </c>
      <c r="AF153" s="67">
        <f t="shared" si="31"/>
        <v>216</v>
      </c>
      <c r="AG153" s="76" t="s">
        <v>495</v>
      </c>
    </row>
    <row r="154" spans="1:33" s="45" customFormat="1" ht="15.95" customHeight="1">
      <c r="A154" s="90"/>
      <c r="B154" s="87" t="s">
        <v>514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100" t="s">
        <v>515</v>
      </c>
      <c r="L154" s="100" t="s">
        <v>516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 t="shared" si="28"/>
        <v>31</v>
      </c>
      <c r="R154" s="67">
        <v>3</v>
      </c>
      <c r="S154" s="84">
        <f t="shared" si="23"/>
        <v>3103</v>
      </c>
      <c r="T154" s="80">
        <v>4</v>
      </c>
      <c r="U154" s="84">
        <f t="shared" si="27"/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 t="shared" si="29"/>
        <v>46</v>
      </c>
      <c r="AE154" s="67">
        <f t="shared" si="30"/>
        <v>47</v>
      </c>
      <c r="AF154" s="67">
        <f t="shared" si="31"/>
        <v>215</v>
      </c>
      <c r="AG154" s="76" t="s">
        <v>495</v>
      </c>
    </row>
    <row r="155" spans="1:33" s="45" customFormat="1" ht="15.95" customHeight="1">
      <c r="A155" s="90"/>
      <c r="B155" s="87" t="s">
        <v>517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100" t="s">
        <v>518</v>
      </c>
      <c r="L155" s="100" t="s">
        <v>519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 t="shared" si="28"/>
        <v>31</v>
      </c>
      <c r="R155" s="67">
        <v>13</v>
      </c>
      <c r="S155" s="84">
        <f t="shared" si="23"/>
        <v>3113</v>
      </c>
      <c r="T155" s="80">
        <v>14</v>
      </c>
      <c r="U155" s="84">
        <f t="shared" si="27"/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 t="shared" si="29"/>
        <v>52</v>
      </c>
      <c r="AE155" s="67">
        <f t="shared" si="30"/>
        <v>53</v>
      </c>
      <c r="AF155" s="67">
        <f t="shared" si="31"/>
        <v>218</v>
      </c>
      <c r="AG155" s="76" t="s">
        <v>112</v>
      </c>
    </row>
    <row r="156" spans="1:33" s="45" customFormat="1" ht="15.95" customHeight="1">
      <c r="A156" s="90"/>
      <c r="B156" s="87" t="s">
        <v>520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100"/>
      <c r="L156" s="100"/>
      <c r="M156" s="86" t="s">
        <v>326</v>
      </c>
      <c r="N156" s="85" t="s">
        <v>75</v>
      </c>
      <c r="O156" s="67">
        <v>32</v>
      </c>
      <c r="P156" s="67">
        <f>_xlfn.XLOOKUP(O156,'ARX IDs'!B$3:B$47,'ARX IDs'!C$3:C$47,"")</f>
        <v>20</v>
      </c>
      <c r="Q156" s="67">
        <f t="shared" si="28"/>
        <v>32</v>
      </c>
      <c r="R156" s="67">
        <v>13</v>
      </c>
      <c r="S156" s="84">
        <f t="shared" si="23"/>
        <v>3213</v>
      </c>
      <c r="T156" s="80">
        <v>14</v>
      </c>
      <c r="U156" s="84">
        <f t="shared" si="27"/>
        <v>3214</v>
      </c>
      <c r="V156" s="67">
        <f>IF(ISBLANK(X156), "", _xlfn.XLOOKUP(X156,'SNAP2 IDs'!C$3:C$15,'SNAP2 IDs'!B$3:B$15,""))</f>
        <v>3</v>
      </c>
      <c r="W156" s="67">
        <f>_xlfn.XLOOKUP($V156, 'SNAP2 IDs'!$B$3:$B$15,'SNAP2 IDs'!D$3:D$15, "Lookup err")</f>
        <v>2</v>
      </c>
      <c r="X156" s="67">
        <v>8</v>
      </c>
      <c r="Y156" s="67" t="str">
        <f>_xlfn.XLOOKUP($V156, 'SNAP2 IDs'!$B$3:$B$15,'SNAP2 IDs'!E$3:E$15, "Lookup err")</f>
        <v>00:00:b3:f2:e4:75</v>
      </c>
      <c r="Z156" s="67" t="str">
        <f>_xlfn.XLOOKUP($V156, 'SNAP2 IDs'!$B$3:$B$15,'SNAP2 IDs'!F$3:F$15, "Lookup err")</f>
        <v>snap08.sas.pvt</v>
      </c>
      <c r="AA156" s="67">
        <v>0</v>
      </c>
      <c r="AB156" s="67">
        <v>12</v>
      </c>
      <c r="AC156" s="67">
        <v>13</v>
      </c>
      <c r="AD156" s="67">
        <f t="shared" si="29"/>
        <v>14</v>
      </c>
      <c r="AE156" s="67">
        <f t="shared" si="30"/>
        <v>15</v>
      </c>
      <c r="AF156" s="67">
        <f t="shared" si="31"/>
        <v>231</v>
      </c>
      <c r="AG156" s="76" t="s">
        <v>112</v>
      </c>
    </row>
    <row r="157" spans="1:33" s="45" customFormat="1" ht="15.95" customHeight="1">
      <c r="A157" s="90"/>
      <c r="B157" s="87" t="s">
        <v>521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2" t="s">
        <v>72</v>
      </c>
      <c r="K157" s="100" t="s">
        <v>522</v>
      </c>
      <c r="L157" s="100" t="s">
        <v>523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 t="shared" si="28"/>
        <v>32</v>
      </c>
      <c r="R157" s="67">
        <v>15</v>
      </c>
      <c r="S157" s="84">
        <f t="shared" si="23"/>
        <v>3215</v>
      </c>
      <c r="T157" s="80">
        <v>16</v>
      </c>
      <c r="U157" s="84">
        <f t="shared" si="27"/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 t="shared" si="29"/>
        <v>12</v>
      </c>
      <c r="AE157" s="67">
        <f t="shared" si="30"/>
        <v>13</v>
      </c>
      <c r="AF157" s="67">
        <f t="shared" si="31"/>
        <v>230</v>
      </c>
      <c r="AG157" s="76" t="s">
        <v>495</v>
      </c>
    </row>
    <row r="158" spans="1:33" s="45" customFormat="1" ht="15.95" customHeight="1">
      <c r="A158" s="90"/>
      <c r="B158" s="87" t="s">
        <v>524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100" t="s">
        <v>525</v>
      </c>
      <c r="L158" s="100" t="s">
        <v>526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 t="shared" si="28"/>
        <v>33</v>
      </c>
      <c r="R158" s="67">
        <v>1</v>
      </c>
      <c r="S158" s="84">
        <f t="shared" si="23"/>
        <v>3301</v>
      </c>
      <c r="T158" s="80">
        <v>2</v>
      </c>
      <c r="U158" s="84">
        <f t="shared" si="27"/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 t="shared" si="29"/>
        <v>18</v>
      </c>
      <c r="AE158" s="67">
        <f t="shared" si="30"/>
        <v>19</v>
      </c>
      <c r="AF158" s="67">
        <f t="shared" si="31"/>
        <v>233</v>
      </c>
      <c r="AG158" s="76" t="s">
        <v>495</v>
      </c>
    </row>
    <row r="159" spans="1:33" s="45" customFormat="1" ht="15.95" customHeight="1">
      <c r="A159" s="90"/>
      <c r="B159" s="87" t="s">
        <v>527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100" t="s">
        <v>528</v>
      </c>
      <c r="L159" s="100" t="s">
        <v>529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 t="shared" si="28"/>
        <v>33</v>
      </c>
      <c r="R159" s="67">
        <v>3</v>
      </c>
      <c r="S159" s="84">
        <f t="shared" si="23"/>
        <v>3303</v>
      </c>
      <c r="T159" s="80">
        <v>4</v>
      </c>
      <c r="U159" s="84">
        <f t="shared" si="27"/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 t="shared" si="29"/>
        <v>16</v>
      </c>
      <c r="AE159" s="67">
        <f t="shared" si="30"/>
        <v>17</v>
      </c>
      <c r="AF159" s="67">
        <f t="shared" si="31"/>
        <v>232</v>
      </c>
      <c r="AG159" s="76" t="s">
        <v>495</v>
      </c>
    </row>
    <row r="160" spans="1:33" s="45" customFormat="1" ht="15.95" customHeight="1">
      <c r="A160" s="90"/>
      <c r="B160" s="87" t="s">
        <v>530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100" t="s">
        <v>531</v>
      </c>
      <c r="L160" s="100" t="s">
        <v>532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 t="shared" si="28"/>
        <v>33</v>
      </c>
      <c r="R160" s="67">
        <v>5</v>
      </c>
      <c r="S160" s="84">
        <f t="shared" si="23"/>
        <v>3305</v>
      </c>
      <c r="T160" s="80">
        <v>6</v>
      </c>
      <c r="U160" s="84">
        <f t="shared" si="27"/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 t="shared" si="29"/>
        <v>22</v>
      </c>
      <c r="AE160" s="67">
        <f t="shared" si="30"/>
        <v>23</v>
      </c>
      <c r="AF160" s="67">
        <f t="shared" si="31"/>
        <v>235</v>
      </c>
      <c r="AG160" s="76" t="s">
        <v>495</v>
      </c>
    </row>
    <row r="161" spans="1:33" s="45" customFormat="1" ht="15.95" customHeight="1">
      <c r="A161" s="90"/>
      <c r="B161" s="87" t="s">
        <v>533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100" t="s">
        <v>534</v>
      </c>
      <c r="L161" s="100" t="s">
        <v>535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 t="shared" si="28"/>
        <v>33</v>
      </c>
      <c r="R161" s="67">
        <v>7</v>
      </c>
      <c r="S161" s="84">
        <f t="shared" si="23"/>
        <v>3307</v>
      </c>
      <c r="T161" s="80">
        <v>8</v>
      </c>
      <c r="U161" s="84">
        <f t="shared" si="27"/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 t="shared" si="29"/>
        <v>20</v>
      </c>
      <c r="AE161" s="67">
        <f t="shared" si="30"/>
        <v>21</v>
      </c>
      <c r="AF161" s="67">
        <f t="shared" si="31"/>
        <v>234</v>
      </c>
      <c r="AG161" s="76" t="s">
        <v>495</v>
      </c>
    </row>
    <row r="162" spans="1:33" s="45" customFormat="1" ht="15.95" customHeight="1">
      <c r="A162" s="90"/>
      <c r="B162" s="87" t="s">
        <v>536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100" t="s">
        <v>537</v>
      </c>
      <c r="L162" s="100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 t="shared" si="28"/>
        <v>33</v>
      </c>
      <c r="R162" s="67">
        <v>9</v>
      </c>
      <c r="S162" s="84">
        <f t="shared" si="23"/>
        <v>3309</v>
      </c>
      <c r="T162" s="80">
        <v>10</v>
      </c>
      <c r="U162" s="84">
        <f t="shared" si="27"/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 t="shared" si="29"/>
        <v>26</v>
      </c>
      <c r="AE162" s="67">
        <f t="shared" si="30"/>
        <v>27</v>
      </c>
      <c r="AF162" s="67">
        <f t="shared" si="31"/>
        <v>237</v>
      </c>
      <c r="AG162" s="76" t="s">
        <v>495</v>
      </c>
    </row>
    <row r="163" spans="1:33" s="45" customFormat="1" ht="15.95" customHeight="1">
      <c r="A163" s="90"/>
      <c r="B163" s="87" t="s">
        <v>538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100" t="s">
        <v>539</v>
      </c>
      <c r="L163" s="100" t="s">
        <v>540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 t="shared" si="28"/>
        <v>33</v>
      </c>
      <c r="R163" s="67">
        <v>11</v>
      </c>
      <c r="S163" s="84">
        <f t="shared" si="23"/>
        <v>3311</v>
      </c>
      <c r="T163" s="80">
        <v>12</v>
      </c>
      <c r="U163" s="84">
        <f t="shared" si="27"/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 t="shared" si="29"/>
        <v>24</v>
      </c>
      <c r="AE163" s="67">
        <f t="shared" si="30"/>
        <v>25</v>
      </c>
      <c r="AF163" s="67">
        <f t="shared" si="31"/>
        <v>236</v>
      </c>
      <c r="AG163" s="76" t="s">
        <v>495</v>
      </c>
    </row>
    <row r="164" spans="1:33" s="45" customFormat="1" ht="15.95" customHeight="1">
      <c r="A164" s="90"/>
      <c r="B164" s="87" t="s">
        <v>541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100" t="s">
        <v>542</v>
      </c>
      <c r="L164" s="100" t="s">
        <v>543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 t="shared" si="28"/>
        <v>33</v>
      </c>
      <c r="R164" s="67">
        <v>13</v>
      </c>
      <c r="S164" s="84">
        <f t="shared" si="23"/>
        <v>3313</v>
      </c>
      <c r="T164" s="80">
        <v>14</v>
      </c>
      <c r="U164" s="84">
        <f t="shared" si="27"/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 t="shared" si="29"/>
        <v>30</v>
      </c>
      <c r="AE164" s="67">
        <f t="shared" si="30"/>
        <v>31</v>
      </c>
      <c r="AF164" s="67">
        <f t="shared" si="31"/>
        <v>239</v>
      </c>
      <c r="AG164" s="76" t="s">
        <v>495</v>
      </c>
    </row>
    <row r="165" spans="1:33" s="45" customFormat="1" ht="15.95" customHeight="1">
      <c r="A165" s="90"/>
      <c r="B165" s="87" t="s">
        <v>544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100" t="s">
        <v>545</v>
      </c>
      <c r="L165" s="100" t="s">
        <v>406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 t="shared" si="23"/>
        <v>3603</v>
      </c>
      <c r="T165" s="80">
        <v>4</v>
      </c>
      <c r="U165" s="84">
        <f t="shared" si="27"/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 t="shared" si="29"/>
        <v>12</v>
      </c>
      <c r="AE165" s="67">
        <f t="shared" si="30"/>
        <v>13</v>
      </c>
      <c r="AF165" s="67">
        <f t="shared" si="31"/>
        <v>262</v>
      </c>
      <c r="AG165" s="76" t="s">
        <v>343</v>
      </c>
    </row>
    <row r="166" spans="1:33" s="45" customFormat="1" ht="15.95" customHeight="1">
      <c r="A166" s="90"/>
      <c r="B166" s="87" t="s">
        <v>546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100" t="s">
        <v>547</v>
      </c>
      <c r="L166" s="100" t="s">
        <v>548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 t="shared" si="23"/>
        <v>3605</v>
      </c>
      <c r="T166" s="80">
        <v>6</v>
      </c>
      <c r="U166" s="84">
        <f t="shared" si="27"/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 t="shared" si="29"/>
        <v>18</v>
      </c>
      <c r="AE166" s="67">
        <f t="shared" si="30"/>
        <v>19</v>
      </c>
      <c r="AF166" s="67">
        <f t="shared" si="31"/>
        <v>265</v>
      </c>
      <c r="AG166" s="76" t="s">
        <v>343</v>
      </c>
    </row>
    <row r="167" spans="1:33" s="45" customFormat="1" ht="15.95" customHeight="1">
      <c r="A167" s="90"/>
      <c r="B167" s="87" t="s">
        <v>549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100" t="s">
        <v>550</v>
      </c>
      <c r="L167" s="100" t="s">
        <v>551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 t="shared" si="23"/>
        <v>3607</v>
      </c>
      <c r="T167" s="80">
        <v>8</v>
      </c>
      <c r="U167" s="84">
        <f t="shared" si="27"/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 t="shared" si="29"/>
        <v>16</v>
      </c>
      <c r="AE167" s="67">
        <f t="shared" si="30"/>
        <v>17</v>
      </c>
      <c r="AF167" s="67">
        <f t="shared" si="31"/>
        <v>264</v>
      </c>
      <c r="AG167" s="76" t="s">
        <v>552</v>
      </c>
    </row>
    <row r="168" spans="1:33" s="45" customFormat="1" ht="15.95" customHeight="1">
      <c r="A168" s="90"/>
      <c r="B168" s="87" t="s">
        <v>553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100" t="s">
        <v>554</v>
      </c>
      <c r="L168" s="100" t="s">
        <v>555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 t="shared" si="23"/>
        <v>3609</v>
      </c>
      <c r="T168" s="80">
        <v>10</v>
      </c>
      <c r="U168" s="84">
        <f t="shared" si="27"/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 t="shared" si="29"/>
        <v>22</v>
      </c>
      <c r="AE168" s="67">
        <f t="shared" si="30"/>
        <v>23</v>
      </c>
      <c r="AF168" s="67">
        <f t="shared" si="31"/>
        <v>267</v>
      </c>
      <c r="AG168" s="76" t="s">
        <v>343</v>
      </c>
    </row>
    <row r="169" spans="1:33" s="45" customFormat="1" ht="15.95" customHeight="1">
      <c r="A169" s="90"/>
      <c r="B169" s="87" t="s">
        <v>556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100" t="s">
        <v>557</v>
      </c>
      <c r="L169" s="100" t="s">
        <v>558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 t="shared" si="23"/>
        <v>3611</v>
      </c>
      <c r="T169" s="80">
        <v>12</v>
      </c>
      <c r="U169" s="84">
        <f t="shared" si="27"/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 t="shared" si="29"/>
        <v>20</v>
      </c>
      <c r="AE169" s="67">
        <f t="shared" si="30"/>
        <v>21</v>
      </c>
      <c r="AF169" s="67">
        <f t="shared" si="31"/>
        <v>266</v>
      </c>
      <c r="AG169" s="76" t="s">
        <v>343</v>
      </c>
    </row>
    <row r="170" spans="1:33" s="45" customFormat="1" ht="15.95" customHeight="1">
      <c r="A170" s="90"/>
      <c r="B170" s="87" t="s">
        <v>559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100" t="s">
        <v>560</v>
      </c>
      <c r="L170" s="100" t="s">
        <v>561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 t="shared" si="23"/>
        <v>3613</v>
      </c>
      <c r="T170" s="80">
        <v>14</v>
      </c>
      <c r="U170" s="84">
        <f t="shared" si="27"/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 t="shared" si="29"/>
        <v>26</v>
      </c>
      <c r="AE170" s="67">
        <f t="shared" si="30"/>
        <v>27</v>
      </c>
      <c r="AF170" s="67">
        <f t="shared" si="31"/>
        <v>269</v>
      </c>
      <c r="AG170" s="76" t="s">
        <v>343</v>
      </c>
    </row>
    <row r="171" spans="1:33" s="45" customFormat="1" ht="15.95" customHeight="1">
      <c r="A171" s="90"/>
      <c r="B171" s="87" t="s">
        <v>562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100" t="s">
        <v>288</v>
      </c>
      <c r="L171" s="100" t="s">
        <v>563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 t="shared" si="23"/>
        <v>3615</v>
      </c>
      <c r="T171" s="80">
        <v>16</v>
      </c>
      <c r="U171" s="84">
        <f t="shared" si="27"/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 t="shared" si="29"/>
        <v>24</v>
      </c>
      <c r="AE171" s="67">
        <f t="shared" si="30"/>
        <v>25</v>
      </c>
      <c r="AF171" s="67">
        <f t="shared" si="31"/>
        <v>268</v>
      </c>
      <c r="AG171" s="76" t="s">
        <v>343</v>
      </c>
    </row>
    <row r="172" spans="1:33" s="45" customFormat="1" ht="15.95" customHeight="1">
      <c r="A172" s="90"/>
      <c r="B172" s="87" t="s">
        <v>564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100"/>
      <c r="L172" s="100"/>
      <c r="M172" s="85" t="s">
        <v>75</v>
      </c>
      <c r="N172" s="86" t="s">
        <v>326</v>
      </c>
      <c r="O172" s="67"/>
      <c r="P172" s="67" t="str">
        <f>_xlfn.XLOOKUP(O172,'ARX IDs'!B$3:B$47,'ARX IDs'!C$3:C$47,"")</f>
        <v/>
      </c>
      <c r="Q172" s="67"/>
      <c r="R172" s="67"/>
      <c r="S172" s="84">
        <f t="shared" si="23"/>
        <v>0</v>
      </c>
      <c r="T172" s="82"/>
      <c r="U172" s="84">
        <f t="shared" si="27"/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565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6" t="s">
        <v>193</v>
      </c>
      <c r="J173" s="86" t="s">
        <v>193</v>
      </c>
      <c r="K173" s="100"/>
      <c r="L173" s="100"/>
      <c r="M173" s="85" t="s">
        <v>75</v>
      </c>
      <c r="N173" s="86" t="s">
        <v>326</v>
      </c>
      <c r="O173" s="67"/>
      <c r="P173" s="67" t="str">
        <f>_xlfn.XLOOKUP(O173,'ARX IDs'!B$3:B$47,'ARX IDs'!C$3:C$47,"")</f>
        <v/>
      </c>
      <c r="Q173" s="67"/>
      <c r="R173" s="67"/>
      <c r="S173" s="84">
        <f t="shared" si="23"/>
        <v>0</v>
      </c>
      <c r="T173" s="82"/>
      <c r="U173" s="84">
        <f t="shared" si="27"/>
        <v>0</v>
      </c>
      <c r="V173" s="67" t="str">
        <f>IF(ISBLANK(X173), "", _xlfn.XLOOKUP(X173,'SNAP2 IDs'!C$3:C$15,'SNAP2 IDs'!B$3:B$15,""))</f>
        <v/>
      </c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76"/>
    </row>
    <row r="174" spans="1:33" s="45" customFormat="1" ht="15.95" customHeight="1">
      <c r="A174" s="90"/>
      <c r="B174" s="87" t="s">
        <v>566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100" t="s">
        <v>567</v>
      </c>
      <c r="L174" s="100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 t="shared" si="23"/>
        <v>3813</v>
      </c>
      <c r="T174" s="80">
        <v>14</v>
      </c>
      <c r="U174" s="84">
        <f t="shared" si="27"/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343</v>
      </c>
    </row>
    <row r="175" spans="1:33" s="45" customFormat="1" ht="15.95" customHeight="1">
      <c r="A175" s="90"/>
      <c r="B175" s="87" t="s">
        <v>568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100" t="s">
        <v>569</v>
      </c>
      <c r="L175" s="100" t="s">
        <v>570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 t="shared" si="23"/>
        <v>3815</v>
      </c>
      <c r="T175" s="80">
        <v>16</v>
      </c>
      <c r="U175" s="84">
        <f t="shared" si="27"/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495</v>
      </c>
    </row>
    <row r="176" spans="1:33" s="45" customFormat="1" ht="15.95" customHeight="1">
      <c r="A176" s="90"/>
      <c r="B176" s="87" t="s">
        <v>571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100" t="s">
        <v>572</v>
      </c>
      <c r="L176" s="100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 t="shared" si="23"/>
        <v>3111</v>
      </c>
      <c r="T176" s="80">
        <v>12</v>
      </c>
      <c r="U176" s="84">
        <f t="shared" si="27"/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495</v>
      </c>
    </row>
    <row r="177" spans="1:33" s="45" customFormat="1" ht="15.95" customHeight="1">
      <c r="A177" s="90"/>
      <c r="B177" s="87" t="s">
        <v>573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100" t="s">
        <v>574</v>
      </c>
      <c r="L177" s="100" t="s">
        <v>464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 t="shared" si="23"/>
        <v>3901</v>
      </c>
      <c r="T177" s="80">
        <v>2</v>
      </c>
      <c r="U177" s="84">
        <f t="shared" si="27"/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575</v>
      </c>
    </row>
    <row r="178" spans="1:33" s="45" customFormat="1" ht="15.95" customHeight="1">
      <c r="A178" s="90"/>
      <c r="B178" s="87" t="s">
        <v>576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6" t="s">
        <v>193</v>
      </c>
      <c r="K178" s="100"/>
      <c r="L178" s="100"/>
      <c r="M178" s="85" t="s">
        <v>75</v>
      </c>
      <c r="N178" s="96" t="s">
        <v>426</v>
      </c>
      <c r="O178" s="67">
        <v>45</v>
      </c>
      <c r="P178" s="67">
        <f>_xlfn.XLOOKUP(O178,'ARX IDs'!B$3:B$47,'ARX IDs'!C$3:C$47,"")</f>
        <v>50</v>
      </c>
      <c r="Q178" s="67">
        <v>45</v>
      </c>
      <c r="R178" s="67">
        <v>13</v>
      </c>
      <c r="S178" s="84">
        <f t="shared" si="23"/>
        <v>4513</v>
      </c>
      <c r="T178" s="81">
        <v>14</v>
      </c>
      <c r="U178" s="84">
        <f t="shared" si="27"/>
        <v>4514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 t="s">
        <v>495</v>
      </c>
    </row>
    <row r="179" spans="1:33" s="45" customFormat="1" ht="15.95" customHeight="1">
      <c r="A179" s="90"/>
      <c r="B179" s="87" t="s">
        <v>577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100" t="s">
        <v>578</v>
      </c>
      <c r="L179" s="100" t="s">
        <v>579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 t="shared" si="23"/>
        <v>3903</v>
      </c>
      <c r="T179" s="80">
        <v>4</v>
      </c>
      <c r="U179" s="84">
        <f t="shared" si="27"/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 t="shared" ref="AD179:AD201" si="32">_xlfn.BITXOR(AB179,2) + 32*AA179</f>
        <v>10</v>
      </c>
      <c r="AE179" s="67">
        <f t="shared" ref="AE179:AE201" si="33">_xlfn.BITXOR(AC179,2) + 32*AA179</f>
        <v>11</v>
      </c>
      <c r="AF179" s="67">
        <f t="shared" ref="AF179:AF201" si="34">32*(X179-1) + (AD179/2)</f>
        <v>293</v>
      </c>
      <c r="AG179" s="76" t="s">
        <v>495</v>
      </c>
    </row>
    <row r="180" spans="1:33" s="45" customFormat="1" ht="15.95" customHeight="1">
      <c r="A180" s="90"/>
      <c r="B180" s="87" t="s">
        <v>580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5" t="s">
        <v>72</v>
      </c>
      <c r="J180" s="85" t="s">
        <v>72</v>
      </c>
      <c r="K180" s="100" t="s">
        <v>581</v>
      </c>
      <c r="L180" s="100" t="s">
        <v>582</v>
      </c>
      <c r="M180" s="85" t="s">
        <v>75</v>
      </c>
      <c r="N180" s="85" t="s">
        <v>75</v>
      </c>
      <c r="O180" s="67">
        <v>39</v>
      </c>
      <c r="P180" s="67">
        <f>_xlfn.XLOOKUP(O180,'ARX IDs'!B$3:B$47,'ARX IDs'!C$3:C$47,"")</f>
        <v>44</v>
      </c>
      <c r="Q180" s="67">
        <v>39</v>
      </c>
      <c r="R180" s="67">
        <v>5</v>
      </c>
      <c r="S180" s="84">
        <f t="shared" si="23"/>
        <v>3905</v>
      </c>
      <c r="T180" s="80">
        <v>6</v>
      </c>
      <c r="U180" s="84">
        <f t="shared" si="27"/>
        <v>3906</v>
      </c>
      <c r="V180" s="67">
        <f>IF(ISBLANK(X180), "", _xlfn.XLOOKUP(X180,'SNAP2 IDs'!C$3:C$15,'SNAP2 IDs'!B$3:B$15,""))</f>
        <v>2</v>
      </c>
      <c r="W180" s="67">
        <f>_xlfn.XLOOKUP($V180, 'SNAP2 IDs'!$B$3:$B$15,'SNAP2 IDs'!D$3:D$15, "Lookup err")</f>
        <v>2</v>
      </c>
      <c r="X180" s="67">
        <v>10</v>
      </c>
      <c r="Y180" s="67" t="str">
        <f>_xlfn.XLOOKUP($V180, 'SNAP2 IDs'!$B$3:$B$15,'SNAP2 IDs'!E$3:E$15, "Lookup err")</f>
        <v>00:00:41:1e:e4:75</v>
      </c>
      <c r="Z180" s="67" t="str">
        <f>_xlfn.XLOOKUP($V180, 'SNAP2 IDs'!$B$3:$B$15,'SNAP2 IDs'!F$3:F$15, "Lookup err")</f>
        <v>snap10.sas.pvt</v>
      </c>
      <c r="AA180" s="67">
        <v>0</v>
      </c>
      <c r="AB180" s="67">
        <v>10</v>
      </c>
      <c r="AC180" s="67">
        <v>11</v>
      </c>
      <c r="AD180" s="67">
        <f t="shared" si="32"/>
        <v>8</v>
      </c>
      <c r="AE180" s="67">
        <f t="shared" si="33"/>
        <v>9</v>
      </c>
      <c r="AF180" s="67">
        <f t="shared" si="34"/>
        <v>292</v>
      </c>
      <c r="AG180" s="76" t="s">
        <v>495</v>
      </c>
    </row>
    <row r="181" spans="1:33" s="45" customFormat="1" ht="15.95" customHeight="1">
      <c r="A181" s="90"/>
      <c r="B181" s="87" t="s">
        <v>583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100" t="s">
        <v>584</v>
      </c>
      <c r="L181" s="100" t="s">
        <v>585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 t="shared" si="23"/>
        <v>4203</v>
      </c>
      <c r="T181" s="80">
        <v>4</v>
      </c>
      <c r="U181" s="84">
        <f t="shared" si="27"/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 t="shared" si="32"/>
        <v>0</v>
      </c>
      <c r="AE181" s="67">
        <f t="shared" si="33"/>
        <v>1</v>
      </c>
      <c r="AF181" s="67">
        <f t="shared" si="34"/>
        <v>320</v>
      </c>
      <c r="AG181" s="76" t="s">
        <v>495</v>
      </c>
    </row>
    <row r="182" spans="1:33" s="45" customFormat="1" ht="15.95" customHeight="1">
      <c r="A182" s="90"/>
      <c r="B182" s="87" t="s">
        <v>586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100" t="s">
        <v>587</v>
      </c>
      <c r="L182" s="100" t="s">
        <v>588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 t="shared" si="23"/>
        <v>3115</v>
      </c>
      <c r="T182" s="80">
        <v>16</v>
      </c>
      <c r="U182" s="84">
        <f t="shared" si="27"/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 t="shared" si="32"/>
        <v>58</v>
      </c>
      <c r="AE182" s="67">
        <f t="shared" si="33"/>
        <v>59</v>
      </c>
      <c r="AF182" s="67">
        <f t="shared" si="34"/>
        <v>221</v>
      </c>
      <c r="AG182" s="76" t="s">
        <v>495</v>
      </c>
    </row>
    <row r="183" spans="1:33" s="45" customFormat="1" ht="15.95" customHeight="1">
      <c r="A183" s="90"/>
      <c r="B183" s="87" t="s">
        <v>589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100" t="s">
        <v>590</v>
      </c>
      <c r="L183" s="100" t="s">
        <v>591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 t="shared" si="23"/>
        <v>4205</v>
      </c>
      <c r="T183" s="80">
        <v>6</v>
      </c>
      <c r="U183" s="84">
        <f t="shared" si="27"/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 t="shared" si="32"/>
        <v>6</v>
      </c>
      <c r="AE183" s="67">
        <f t="shared" si="33"/>
        <v>7</v>
      </c>
      <c r="AF183" s="67">
        <f t="shared" si="34"/>
        <v>323</v>
      </c>
      <c r="AG183" s="76" t="s">
        <v>495</v>
      </c>
    </row>
    <row r="184" spans="1:33" s="45" customFormat="1" ht="15.95" customHeight="1">
      <c r="A184" s="90"/>
      <c r="B184" s="87" t="s">
        <v>592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100" t="s">
        <v>593</v>
      </c>
      <c r="L184" s="100" t="s">
        <v>359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 t="shared" si="23"/>
        <v>4207</v>
      </c>
      <c r="T184" s="80">
        <v>8</v>
      </c>
      <c r="U184" s="84">
        <f t="shared" si="27"/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 t="shared" si="32"/>
        <v>4</v>
      </c>
      <c r="AE184" s="67">
        <f t="shared" si="33"/>
        <v>5</v>
      </c>
      <c r="AF184" s="67">
        <f t="shared" si="34"/>
        <v>322</v>
      </c>
      <c r="AG184" s="76" t="s">
        <v>495</v>
      </c>
    </row>
    <row r="185" spans="1:33" s="45" customFormat="1" ht="15.95" customHeight="1">
      <c r="A185" s="90"/>
      <c r="B185" s="87" t="s">
        <v>594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100" t="s">
        <v>595</v>
      </c>
      <c r="L185" s="100" t="s">
        <v>596</v>
      </c>
      <c r="M185" s="85" t="s">
        <v>75</v>
      </c>
      <c r="N185" s="85" t="s">
        <v>75</v>
      </c>
      <c r="O185" s="67">
        <v>42</v>
      </c>
      <c r="P185" s="67">
        <f>_xlfn.XLOOKUP(O185,'ARX IDs'!B$3:B$47,'ARX IDs'!C$3:C$47,"")</f>
        <v>47</v>
      </c>
      <c r="Q185" s="67">
        <v>42</v>
      </c>
      <c r="R185" s="67">
        <v>9</v>
      </c>
      <c r="S185" s="84">
        <f t="shared" si="23"/>
        <v>4209</v>
      </c>
      <c r="T185" s="80">
        <v>10</v>
      </c>
      <c r="U185" s="84">
        <f t="shared" si="27"/>
        <v>4210</v>
      </c>
      <c r="V185" s="67">
        <f>IF(ISBLANK(X185), "", _xlfn.XLOOKUP(X185,'SNAP2 IDs'!C$3:C$15,'SNAP2 IDs'!B$3:B$15,""))</f>
        <v>4</v>
      </c>
      <c r="W185" s="67">
        <f>_xlfn.XLOOKUP($V185, 'SNAP2 IDs'!$B$3:$B$15,'SNAP2 IDs'!D$3:D$15, "Lookup err")</f>
        <v>2</v>
      </c>
      <c r="X185" s="67">
        <v>11</v>
      </c>
      <c r="Y185" s="67" t="str">
        <f>_xlfn.XLOOKUP($V185, 'SNAP2 IDs'!$B$3:$B$15,'SNAP2 IDs'!E$3:E$15, "Lookup err")</f>
        <v>00:00:b3:fc:e4:6f</v>
      </c>
      <c r="Z185" s="67" t="str">
        <f>_xlfn.XLOOKUP($V185, 'SNAP2 IDs'!$B$3:$B$15,'SNAP2 IDs'!F$3:F$15, "Lookup err")</f>
        <v>snap11.sas.pvt</v>
      </c>
      <c r="AA185" s="67">
        <v>0</v>
      </c>
      <c r="AB185" s="67">
        <v>8</v>
      </c>
      <c r="AC185" s="67">
        <v>9</v>
      </c>
      <c r="AD185" s="67">
        <f t="shared" si="32"/>
        <v>10</v>
      </c>
      <c r="AE185" s="67">
        <f t="shared" si="33"/>
        <v>11</v>
      </c>
      <c r="AF185" s="67">
        <f t="shared" si="34"/>
        <v>325</v>
      </c>
      <c r="AG185" s="76" t="s">
        <v>495</v>
      </c>
    </row>
    <row r="186" spans="1:33" s="45" customFormat="1" ht="15.95" customHeight="1">
      <c r="A186" s="90"/>
      <c r="B186" s="87" t="s">
        <v>597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100" t="s">
        <v>598</v>
      </c>
      <c r="L186" s="100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 t="shared" si="23"/>
        <v>3315</v>
      </c>
      <c r="T186" s="80">
        <v>16</v>
      </c>
      <c r="U186" s="84">
        <f t="shared" si="27"/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 t="shared" si="32"/>
        <v>28</v>
      </c>
      <c r="AE186" s="67">
        <f t="shared" si="33"/>
        <v>29</v>
      </c>
      <c r="AF186" s="67">
        <f t="shared" si="34"/>
        <v>238</v>
      </c>
      <c r="AG186" s="76" t="s">
        <v>495</v>
      </c>
    </row>
    <row r="187" spans="1:33" s="45" customFormat="1" ht="15.95" customHeight="1">
      <c r="A187" s="90"/>
      <c r="B187" s="87" t="s">
        <v>599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100" t="s">
        <v>600</v>
      </c>
      <c r="L187" s="100" t="s">
        <v>601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 t="shared" si="23"/>
        <v>4211</v>
      </c>
      <c r="T187" s="80">
        <v>12</v>
      </c>
      <c r="U187" s="84">
        <f t="shared" si="27"/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 t="shared" si="32"/>
        <v>8</v>
      </c>
      <c r="AE187" s="67">
        <f t="shared" si="33"/>
        <v>9</v>
      </c>
      <c r="AF187" s="67">
        <f t="shared" si="34"/>
        <v>324</v>
      </c>
      <c r="AG187" s="76" t="s">
        <v>495</v>
      </c>
    </row>
    <row r="188" spans="1:33" s="45" customFormat="1" ht="15.95" customHeight="1">
      <c r="A188" s="90"/>
      <c r="B188" s="87" t="s">
        <v>602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100" t="s">
        <v>603</v>
      </c>
      <c r="L188" s="100" t="s">
        <v>604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 t="shared" ref="Q188:Q196" si="35">O188</f>
        <v>34</v>
      </c>
      <c r="R188" s="67">
        <v>1</v>
      </c>
      <c r="S188" s="84">
        <f t="shared" si="23"/>
        <v>3401</v>
      </c>
      <c r="T188" s="80">
        <v>2</v>
      </c>
      <c r="U188" s="84">
        <f t="shared" si="27"/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 t="shared" si="32"/>
        <v>34</v>
      </c>
      <c r="AE188" s="67">
        <f t="shared" si="33"/>
        <v>35</v>
      </c>
      <c r="AF188" s="67">
        <f t="shared" si="34"/>
        <v>241</v>
      </c>
      <c r="AG188" s="76" t="s">
        <v>495</v>
      </c>
    </row>
    <row r="189" spans="1:33" s="45" customFormat="1" ht="15.95" customHeight="1">
      <c r="A189" s="90"/>
      <c r="B189" s="87" t="s">
        <v>605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100" t="s">
        <v>606</v>
      </c>
      <c r="L189" s="100" t="s">
        <v>607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 t="shared" si="35"/>
        <v>34</v>
      </c>
      <c r="R189" s="67">
        <v>3</v>
      </c>
      <c r="S189" s="84">
        <f t="shared" si="23"/>
        <v>3403</v>
      </c>
      <c r="T189" s="80">
        <v>4</v>
      </c>
      <c r="U189" s="84">
        <f t="shared" si="27"/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 t="shared" si="32"/>
        <v>32</v>
      </c>
      <c r="AE189" s="67">
        <f t="shared" si="33"/>
        <v>33</v>
      </c>
      <c r="AF189" s="67">
        <f t="shared" si="34"/>
        <v>240</v>
      </c>
      <c r="AG189" s="76" t="s">
        <v>495</v>
      </c>
    </row>
    <row r="190" spans="1:33" s="45" customFormat="1" ht="15.95" customHeight="1">
      <c r="A190" s="90"/>
      <c r="B190" s="87" t="s">
        <v>608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100" t="s">
        <v>609</v>
      </c>
      <c r="L190" s="100" t="s">
        <v>610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 t="shared" si="35"/>
        <v>34</v>
      </c>
      <c r="R190" s="67">
        <v>5</v>
      </c>
      <c r="S190" s="84">
        <f t="shared" si="23"/>
        <v>3405</v>
      </c>
      <c r="T190" s="80">
        <v>6</v>
      </c>
      <c r="U190" s="84">
        <f t="shared" si="27"/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 t="shared" si="32"/>
        <v>38</v>
      </c>
      <c r="AE190" s="67">
        <f t="shared" si="33"/>
        <v>39</v>
      </c>
      <c r="AF190" s="67">
        <f t="shared" si="34"/>
        <v>243</v>
      </c>
      <c r="AG190" s="76" t="s">
        <v>495</v>
      </c>
    </row>
    <row r="191" spans="1:33" s="45" customFormat="1" ht="15.95" customHeight="1">
      <c r="A191" s="90"/>
      <c r="B191" s="87" t="s">
        <v>611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100" t="s">
        <v>612</v>
      </c>
      <c r="L191" s="100" t="s">
        <v>613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 t="shared" si="35"/>
        <v>34</v>
      </c>
      <c r="R191" s="67">
        <v>7</v>
      </c>
      <c r="S191" s="84">
        <f t="shared" si="23"/>
        <v>3407</v>
      </c>
      <c r="T191" s="80">
        <v>8</v>
      </c>
      <c r="U191" s="84">
        <f t="shared" si="27"/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 t="shared" si="32"/>
        <v>36</v>
      </c>
      <c r="AE191" s="67">
        <f t="shared" si="33"/>
        <v>37</v>
      </c>
      <c r="AF191" s="67">
        <f t="shared" si="34"/>
        <v>242</v>
      </c>
      <c r="AG191" s="76" t="s">
        <v>614</v>
      </c>
    </row>
    <row r="192" spans="1:33" s="45" customFormat="1" ht="15.95" customHeight="1">
      <c r="A192" s="90"/>
      <c r="B192" s="87" t="s">
        <v>615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99" t="s">
        <v>72</v>
      </c>
      <c r="K192" s="100" t="s">
        <v>616</v>
      </c>
      <c r="L192" s="100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 t="shared" si="35"/>
        <v>32</v>
      </c>
      <c r="R192" s="67">
        <v>11</v>
      </c>
      <c r="S192" s="84">
        <f t="shared" ref="S192:S255" si="36">100 * $Q192 + R192</f>
        <v>3211</v>
      </c>
      <c r="T192" s="80">
        <v>12</v>
      </c>
      <c r="U192" s="84">
        <f t="shared" si="27"/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 t="shared" si="32"/>
        <v>8</v>
      </c>
      <c r="AE192" s="67">
        <f t="shared" si="33"/>
        <v>9</v>
      </c>
      <c r="AF192" s="67">
        <f t="shared" si="34"/>
        <v>228</v>
      </c>
      <c r="AG192" s="76" t="s">
        <v>343</v>
      </c>
    </row>
    <row r="193" spans="1:36" s="45" customFormat="1" ht="15.95" customHeight="1">
      <c r="A193" s="90"/>
      <c r="B193" s="87" t="s">
        <v>617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100" t="s">
        <v>618</v>
      </c>
      <c r="L193" s="100" t="s">
        <v>619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 t="shared" si="35"/>
        <v>34</v>
      </c>
      <c r="R193" s="67">
        <v>9</v>
      </c>
      <c r="S193" s="84">
        <f t="shared" si="36"/>
        <v>3409</v>
      </c>
      <c r="T193" s="80">
        <v>10</v>
      </c>
      <c r="U193" s="84">
        <f t="shared" si="27"/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 t="shared" si="32"/>
        <v>42</v>
      </c>
      <c r="AE193" s="67">
        <f t="shared" si="33"/>
        <v>43</v>
      </c>
      <c r="AF193" s="67">
        <f t="shared" si="34"/>
        <v>245</v>
      </c>
      <c r="AG193" s="76" t="s">
        <v>343</v>
      </c>
    </row>
    <row r="194" spans="1:36" s="45" customFormat="1" ht="15.95" customHeight="1">
      <c r="A194" s="90"/>
      <c r="B194" s="87" t="s">
        <v>620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100" t="s">
        <v>621</v>
      </c>
      <c r="L194" s="100" t="s">
        <v>622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 t="shared" si="35"/>
        <v>34</v>
      </c>
      <c r="R194" s="67">
        <v>11</v>
      </c>
      <c r="S194" s="84">
        <f t="shared" si="36"/>
        <v>3411</v>
      </c>
      <c r="T194" s="80">
        <v>12</v>
      </c>
      <c r="U194" s="84">
        <f t="shared" si="27"/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 t="shared" si="32"/>
        <v>40</v>
      </c>
      <c r="AE194" s="67">
        <f t="shared" si="33"/>
        <v>41</v>
      </c>
      <c r="AF194" s="67">
        <f t="shared" si="34"/>
        <v>244</v>
      </c>
      <c r="AG194" s="76" t="s">
        <v>343</v>
      </c>
    </row>
    <row r="195" spans="1:36" s="45" customFormat="1" ht="15.95" customHeight="1">
      <c r="A195" s="90"/>
      <c r="B195" s="87" t="s">
        <v>623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100" t="s">
        <v>624</v>
      </c>
      <c r="L195" s="100" t="s">
        <v>625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 t="shared" si="35"/>
        <v>34</v>
      </c>
      <c r="R195" s="67">
        <v>15</v>
      </c>
      <c r="S195" s="84">
        <f t="shared" si="36"/>
        <v>3415</v>
      </c>
      <c r="T195" s="80">
        <v>16</v>
      </c>
      <c r="U195" s="84">
        <f t="shared" si="27"/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 t="shared" si="32"/>
        <v>44</v>
      </c>
      <c r="AE195" s="67">
        <f t="shared" si="33"/>
        <v>45</v>
      </c>
      <c r="AF195" s="67">
        <f t="shared" si="34"/>
        <v>246</v>
      </c>
      <c r="AG195" s="76" t="s">
        <v>343</v>
      </c>
    </row>
    <row r="196" spans="1:36" s="45" customFormat="1" ht="15.95" customHeight="1">
      <c r="A196" s="90"/>
      <c r="B196" s="87" t="s">
        <v>626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100" t="s">
        <v>627</v>
      </c>
      <c r="L196" s="100" t="s">
        <v>628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 t="shared" si="35"/>
        <v>34</v>
      </c>
      <c r="R196" s="67">
        <v>13</v>
      </c>
      <c r="S196" s="84">
        <f t="shared" si="36"/>
        <v>3413</v>
      </c>
      <c r="T196" s="80">
        <v>14</v>
      </c>
      <c r="U196" s="84">
        <f t="shared" si="27"/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 t="shared" si="32"/>
        <v>46</v>
      </c>
      <c r="AE196" s="67">
        <f t="shared" si="33"/>
        <v>47</v>
      </c>
      <c r="AF196" s="67">
        <f t="shared" si="34"/>
        <v>247</v>
      </c>
      <c r="AG196" s="76" t="s">
        <v>343</v>
      </c>
    </row>
    <row r="197" spans="1:36" s="45" customFormat="1" ht="15.95" customHeight="1">
      <c r="A197" s="90"/>
      <c r="B197" s="87" t="s">
        <v>629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100" t="s">
        <v>630</v>
      </c>
      <c r="L197" s="100" t="s">
        <v>631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 t="shared" si="36"/>
        <v>3703</v>
      </c>
      <c r="T197" s="80">
        <v>4</v>
      </c>
      <c r="U197" s="84">
        <f t="shared" ref="U197:U260" si="37"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 t="shared" si="32"/>
        <v>28</v>
      </c>
      <c r="AE197" s="67">
        <f t="shared" si="33"/>
        <v>29</v>
      </c>
      <c r="AF197" s="67">
        <f t="shared" si="34"/>
        <v>270</v>
      </c>
      <c r="AG197" s="76" t="s">
        <v>614</v>
      </c>
    </row>
    <row r="198" spans="1:36" s="45" customFormat="1" ht="15.95" customHeight="1">
      <c r="A198" s="90"/>
      <c r="B198" s="87" t="s">
        <v>632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100" t="s">
        <v>633</v>
      </c>
      <c r="L198" s="100" t="s">
        <v>634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 t="shared" si="36"/>
        <v>3705</v>
      </c>
      <c r="T198" s="80">
        <v>6</v>
      </c>
      <c r="U198" s="84">
        <f t="shared" si="37"/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 t="shared" si="32"/>
        <v>34</v>
      </c>
      <c r="AE198" s="67">
        <f t="shared" si="33"/>
        <v>35</v>
      </c>
      <c r="AF198" s="67">
        <f t="shared" si="34"/>
        <v>273</v>
      </c>
      <c r="AG198" s="76" t="s">
        <v>343</v>
      </c>
      <c r="AH198" s="64">
        <f ca="1">TODAY()</f>
        <v>44679</v>
      </c>
      <c r="AJ198" s="65"/>
    </row>
    <row r="199" spans="1:36" s="45" customFormat="1" ht="15.95" customHeight="1">
      <c r="A199" s="90"/>
      <c r="B199" s="87" t="s">
        <v>635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100" t="s">
        <v>636</v>
      </c>
      <c r="L199" s="100" t="s">
        <v>637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 t="shared" si="36"/>
        <v>3707</v>
      </c>
      <c r="T199" s="80">
        <v>8</v>
      </c>
      <c r="U199" s="84">
        <f t="shared" si="37"/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 t="shared" si="32"/>
        <v>32</v>
      </c>
      <c r="AE199" s="67">
        <f t="shared" si="33"/>
        <v>33</v>
      </c>
      <c r="AF199" s="67">
        <f t="shared" si="34"/>
        <v>272</v>
      </c>
      <c r="AG199" s="76" t="s">
        <v>614</v>
      </c>
    </row>
    <row r="200" spans="1:36" s="45" customFormat="1" ht="15.95" customHeight="1">
      <c r="A200" s="90"/>
      <c r="B200" s="87" t="s">
        <v>638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100" t="s">
        <v>639</v>
      </c>
      <c r="L200" s="100" t="s">
        <v>640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 t="shared" si="36"/>
        <v>3709</v>
      </c>
      <c r="T200" s="80">
        <v>10</v>
      </c>
      <c r="U200" s="84">
        <f t="shared" si="37"/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 t="shared" si="32"/>
        <v>38</v>
      </c>
      <c r="AE200" s="67">
        <f t="shared" si="33"/>
        <v>39</v>
      </c>
      <c r="AF200" s="67">
        <f t="shared" si="34"/>
        <v>275</v>
      </c>
      <c r="AG200" s="76" t="s">
        <v>343</v>
      </c>
    </row>
    <row r="201" spans="1:36" s="45" customFormat="1" ht="15.95" customHeight="1">
      <c r="A201" s="90"/>
      <c r="B201" s="87" t="s">
        <v>641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100" t="s">
        <v>642</v>
      </c>
      <c r="L201" s="100" t="s">
        <v>643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 t="shared" si="36"/>
        <v>3711</v>
      </c>
      <c r="T201" s="80">
        <v>12</v>
      </c>
      <c r="U201" s="84">
        <f t="shared" si="37"/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 t="shared" si="32"/>
        <v>36</v>
      </c>
      <c r="AE201" s="67">
        <f t="shared" si="33"/>
        <v>37</v>
      </c>
      <c r="AF201" s="67">
        <f t="shared" si="34"/>
        <v>274</v>
      </c>
      <c r="AG201" s="76" t="s">
        <v>343</v>
      </c>
    </row>
    <row r="202" spans="1:36" s="45" customFormat="1" ht="15.95" customHeight="1">
      <c r="A202" s="90"/>
      <c r="B202" s="87" t="s">
        <v>644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100"/>
      <c r="L202" s="100"/>
      <c r="M202" s="86" t="s">
        <v>326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 t="shared" si="36"/>
        <v>0</v>
      </c>
      <c r="T202" s="82"/>
      <c r="U202" s="84">
        <f t="shared" si="37"/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/>
    </row>
    <row r="203" spans="1:36" s="45" customFormat="1" ht="15.95" customHeight="1">
      <c r="A203" s="90"/>
      <c r="B203" s="87" t="s">
        <v>645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100" t="s">
        <v>646</v>
      </c>
      <c r="L203" s="100" t="s">
        <v>647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 t="shared" si="36"/>
        <v>3713</v>
      </c>
      <c r="T203" s="80">
        <v>14</v>
      </c>
      <c r="U203" s="84">
        <f t="shared" si="37"/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 t="shared" ref="AD203:AD219" si="38">_xlfn.BITXOR(AB203,2) + 32*AA203</f>
        <v>42</v>
      </c>
      <c r="AE203" s="67">
        <f t="shared" ref="AE203:AE219" si="39">_xlfn.BITXOR(AC203,2) + 32*AA203</f>
        <v>43</v>
      </c>
      <c r="AF203" s="67">
        <f t="shared" ref="AF203:AF219" si="40">32*(X203-1) + (AD203/2)</f>
        <v>277</v>
      </c>
      <c r="AG203" s="76" t="s">
        <v>343</v>
      </c>
    </row>
    <row r="204" spans="1:36" s="45" customFormat="1" ht="15.95" customHeight="1">
      <c r="A204" s="90"/>
      <c r="B204" s="87" t="s">
        <v>648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100" t="s">
        <v>649</v>
      </c>
      <c r="L204" s="100" t="s">
        <v>650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 t="shared" si="36"/>
        <v>3715</v>
      </c>
      <c r="T204" s="80">
        <v>16</v>
      </c>
      <c r="U204" s="84">
        <f t="shared" si="37"/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 t="shared" si="38"/>
        <v>40</v>
      </c>
      <c r="AE204" s="67">
        <f t="shared" si="39"/>
        <v>41</v>
      </c>
      <c r="AF204" s="67">
        <f t="shared" si="40"/>
        <v>276</v>
      </c>
      <c r="AG204" s="76" t="s">
        <v>343</v>
      </c>
    </row>
    <row r="205" spans="1:36" s="45" customFormat="1" ht="15.95" customHeight="1">
      <c r="A205" s="90"/>
      <c r="B205" s="87" t="s">
        <v>651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100" t="s">
        <v>652</v>
      </c>
      <c r="L205" s="100" t="s">
        <v>653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 t="shared" si="36"/>
        <v>3801</v>
      </c>
      <c r="T205" s="80">
        <v>2</v>
      </c>
      <c r="U205" s="84">
        <f t="shared" si="37"/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 t="shared" si="38"/>
        <v>46</v>
      </c>
      <c r="AE205" s="67">
        <f t="shared" si="39"/>
        <v>47</v>
      </c>
      <c r="AF205" s="67">
        <f t="shared" si="40"/>
        <v>279</v>
      </c>
      <c r="AG205" s="76" t="s">
        <v>343</v>
      </c>
    </row>
    <row r="206" spans="1:36" s="45" customFormat="1" ht="15.95" customHeight="1">
      <c r="A206" s="90"/>
      <c r="B206" s="87" t="s">
        <v>654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100" t="s">
        <v>655</v>
      </c>
      <c r="L206" s="100" t="s">
        <v>656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 t="shared" si="36"/>
        <v>3803</v>
      </c>
      <c r="T206" s="80">
        <v>4</v>
      </c>
      <c r="U206" s="84">
        <f t="shared" si="37"/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 t="shared" si="38"/>
        <v>44</v>
      </c>
      <c r="AE206" s="67">
        <f t="shared" si="39"/>
        <v>45</v>
      </c>
      <c r="AF206" s="67">
        <f t="shared" si="40"/>
        <v>278</v>
      </c>
      <c r="AG206" s="76" t="s">
        <v>343</v>
      </c>
    </row>
    <row r="207" spans="1:36" s="45" customFormat="1" ht="15.95" customHeight="1">
      <c r="A207" s="90"/>
      <c r="B207" s="87" t="s">
        <v>657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100" t="s">
        <v>658</v>
      </c>
      <c r="L207" s="100" t="s">
        <v>659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 t="shared" si="36"/>
        <v>3907</v>
      </c>
      <c r="T207" s="80">
        <v>8</v>
      </c>
      <c r="U207" s="84">
        <f t="shared" si="37"/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 t="shared" si="38"/>
        <v>14</v>
      </c>
      <c r="AE207" s="67">
        <f t="shared" si="39"/>
        <v>15</v>
      </c>
      <c r="AF207" s="67">
        <f t="shared" si="40"/>
        <v>295</v>
      </c>
      <c r="AG207" s="76" t="s">
        <v>105</v>
      </c>
    </row>
    <row r="208" spans="1:36" s="45" customFormat="1" ht="15.95" customHeight="1">
      <c r="A208" s="90"/>
      <c r="B208" s="87" t="s">
        <v>660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100" t="s">
        <v>661</v>
      </c>
      <c r="L208" s="100" t="s">
        <v>662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 t="shared" si="36"/>
        <v>3909</v>
      </c>
      <c r="T208" s="80">
        <v>10</v>
      </c>
      <c r="U208" s="84">
        <f t="shared" si="37"/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 t="shared" si="38"/>
        <v>12</v>
      </c>
      <c r="AE208" s="67">
        <f t="shared" si="39"/>
        <v>13</v>
      </c>
      <c r="AF208" s="67">
        <f t="shared" si="40"/>
        <v>294</v>
      </c>
      <c r="AG208" s="76" t="s">
        <v>343</v>
      </c>
    </row>
    <row r="209" spans="1:33" s="45" customFormat="1" ht="15.95" customHeight="1">
      <c r="A209" s="90"/>
      <c r="B209" s="87" t="s">
        <v>663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100" t="s">
        <v>664</v>
      </c>
      <c r="L209" s="100" t="s">
        <v>665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 t="shared" si="36"/>
        <v>3911</v>
      </c>
      <c r="T209" s="80">
        <v>12</v>
      </c>
      <c r="U209" s="84">
        <f t="shared" si="37"/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 t="shared" si="38"/>
        <v>18</v>
      </c>
      <c r="AE209" s="67">
        <f t="shared" si="39"/>
        <v>19</v>
      </c>
      <c r="AF209" s="67">
        <f t="shared" si="40"/>
        <v>297</v>
      </c>
      <c r="AG209" s="76" t="s">
        <v>343</v>
      </c>
    </row>
    <row r="210" spans="1:33" s="45" customFormat="1" ht="15.95" customHeight="1">
      <c r="A210" s="90"/>
      <c r="B210" s="87" t="s">
        <v>666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100" t="s">
        <v>667</v>
      </c>
      <c r="L210" s="100" t="s">
        <v>668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 t="shared" si="36"/>
        <v>3913</v>
      </c>
      <c r="T210" s="80">
        <v>14</v>
      </c>
      <c r="U210" s="84">
        <f t="shared" si="37"/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 t="shared" si="38"/>
        <v>16</v>
      </c>
      <c r="AE210" s="67">
        <f t="shared" si="39"/>
        <v>17</v>
      </c>
      <c r="AF210" s="67">
        <f t="shared" si="40"/>
        <v>296</v>
      </c>
      <c r="AG210" s="76" t="s">
        <v>343</v>
      </c>
    </row>
    <row r="211" spans="1:33" s="45" customFormat="1" ht="15.95" customHeight="1">
      <c r="A211" s="90"/>
      <c r="B211" s="87" t="s">
        <v>669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100" t="s">
        <v>670</v>
      </c>
      <c r="L211" s="100" t="s">
        <v>500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 t="shared" si="36"/>
        <v>3915</v>
      </c>
      <c r="T211" s="80">
        <v>16</v>
      </c>
      <c r="U211" s="84">
        <f t="shared" si="37"/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 t="shared" si="38"/>
        <v>22</v>
      </c>
      <c r="AE211" s="67">
        <f t="shared" si="39"/>
        <v>23</v>
      </c>
      <c r="AF211" s="67">
        <f t="shared" si="40"/>
        <v>299</v>
      </c>
      <c r="AG211" s="76" t="s">
        <v>343</v>
      </c>
    </row>
    <row r="212" spans="1:33" s="45" customFormat="1" ht="15.95" customHeight="1">
      <c r="A212" s="90"/>
      <c r="B212" s="87" t="s">
        <v>671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100" t="s">
        <v>672</v>
      </c>
      <c r="L212" s="100" t="s">
        <v>673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 t="shared" si="36"/>
        <v>4001</v>
      </c>
      <c r="T212" s="80">
        <v>2</v>
      </c>
      <c r="U212" s="84">
        <f t="shared" si="37"/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 t="shared" si="38"/>
        <v>20</v>
      </c>
      <c r="AE212" s="67">
        <f t="shared" si="39"/>
        <v>21</v>
      </c>
      <c r="AF212" s="67">
        <f t="shared" si="40"/>
        <v>298</v>
      </c>
      <c r="AG212" s="76" t="s">
        <v>343</v>
      </c>
    </row>
    <row r="213" spans="1:33" s="45" customFormat="1" ht="15.95" customHeight="1">
      <c r="A213" s="90"/>
      <c r="B213" s="87" t="s">
        <v>674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100" t="s">
        <v>675</v>
      </c>
      <c r="L213" s="100" t="s">
        <v>676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 t="shared" si="36"/>
        <v>4003</v>
      </c>
      <c r="T213" s="80">
        <v>4</v>
      </c>
      <c r="U213" s="84">
        <f t="shared" si="37"/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 t="shared" si="38"/>
        <v>26</v>
      </c>
      <c r="AE213" s="67">
        <f t="shared" si="39"/>
        <v>27</v>
      </c>
      <c r="AF213" s="67">
        <f t="shared" si="40"/>
        <v>301</v>
      </c>
      <c r="AG213" s="76" t="s">
        <v>343</v>
      </c>
    </row>
    <row r="214" spans="1:33" s="45" customFormat="1" ht="15.95" customHeight="1">
      <c r="A214" s="90"/>
      <c r="B214" s="87" t="s">
        <v>677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100" t="s">
        <v>678</v>
      </c>
      <c r="L214" s="100" t="s">
        <v>679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 t="shared" si="36"/>
        <v>4005</v>
      </c>
      <c r="T214" s="80">
        <v>6</v>
      </c>
      <c r="U214" s="84">
        <f t="shared" si="37"/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 t="shared" si="38"/>
        <v>24</v>
      </c>
      <c r="AE214" s="67">
        <f t="shared" si="39"/>
        <v>25</v>
      </c>
      <c r="AF214" s="67">
        <f t="shared" si="40"/>
        <v>300</v>
      </c>
      <c r="AG214" s="76" t="s">
        <v>343</v>
      </c>
    </row>
    <row r="215" spans="1:33" s="45" customFormat="1" ht="15.95" customHeight="1">
      <c r="A215" s="90"/>
      <c r="B215" s="87" t="s">
        <v>680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100" t="s">
        <v>681</v>
      </c>
      <c r="L215" s="100" t="s">
        <v>682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 t="shared" si="36"/>
        <v>4213</v>
      </c>
      <c r="T215" s="80">
        <v>14</v>
      </c>
      <c r="U215" s="84">
        <f t="shared" si="37"/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 t="shared" si="38"/>
        <v>14</v>
      </c>
      <c r="AE215" s="67">
        <f t="shared" si="39"/>
        <v>15</v>
      </c>
      <c r="AF215" s="67">
        <f t="shared" si="40"/>
        <v>327</v>
      </c>
      <c r="AG215" s="76" t="s">
        <v>343</v>
      </c>
    </row>
    <row r="216" spans="1:33" s="45" customFormat="1" ht="15.95" customHeight="1">
      <c r="A216" s="90"/>
      <c r="B216" s="87" t="s">
        <v>683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100" t="s">
        <v>684</v>
      </c>
      <c r="L216" s="100" t="s">
        <v>685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 t="shared" si="36"/>
        <v>4215</v>
      </c>
      <c r="T216" s="80">
        <v>16</v>
      </c>
      <c r="U216" s="84">
        <f t="shared" si="37"/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 t="shared" si="38"/>
        <v>12</v>
      </c>
      <c r="AE216" s="67">
        <f t="shared" si="39"/>
        <v>13</v>
      </c>
      <c r="AF216" s="67">
        <f t="shared" si="40"/>
        <v>326</v>
      </c>
      <c r="AG216" s="76" t="s">
        <v>343</v>
      </c>
    </row>
    <row r="217" spans="1:33" s="45" customFormat="1" ht="15.95" customHeight="1">
      <c r="A217" s="90"/>
      <c r="B217" s="87" t="s">
        <v>686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100" t="s">
        <v>342</v>
      </c>
      <c r="L217" s="100" t="s">
        <v>687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 t="shared" si="36"/>
        <v>4301</v>
      </c>
      <c r="T217" s="80">
        <v>2</v>
      </c>
      <c r="U217" s="84">
        <f t="shared" si="37"/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 t="shared" si="38"/>
        <v>18</v>
      </c>
      <c r="AE217" s="67">
        <f t="shared" si="39"/>
        <v>19</v>
      </c>
      <c r="AF217" s="67">
        <f t="shared" si="40"/>
        <v>329</v>
      </c>
      <c r="AG217" s="76" t="s">
        <v>688</v>
      </c>
    </row>
    <row r="218" spans="1:33" s="45" customFormat="1" ht="15.95" customHeight="1">
      <c r="A218" s="90"/>
      <c r="B218" s="87" t="s">
        <v>689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100" t="s">
        <v>690</v>
      </c>
      <c r="L218" s="100" t="s">
        <v>691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 t="shared" si="36"/>
        <v>4303</v>
      </c>
      <c r="T218" s="80">
        <v>4</v>
      </c>
      <c r="U218" s="84">
        <f t="shared" si="37"/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 t="shared" si="38"/>
        <v>16</v>
      </c>
      <c r="AE218" s="67">
        <f t="shared" si="39"/>
        <v>17</v>
      </c>
      <c r="AF218" s="67">
        <f t="shared" si="40"/>
        <v>328</v>
      </c>
      <c r="AG218" s="76" t="s">
        <v>688</v>
      </c>
    </row>
    <row r="219" spans="1:33" s="45" customFormat="1" ht="15.95" customHeight="1">
      <c r="A219" s="90"/>
      <c r="B219" s="87" t="s">
        <v>692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100" t="s">
        <v>693</v>
      </c>
      <c r="L219" s="100" t="s">
        <v>379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 t="shared" si="36"/>
        <v>4305</v>
      </c>
      <c r="T219" s="80">
        <v>6</v>
      </c>
      <c r="U219" s="84">
        <f t="shared" si="37"/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 t="shared" si="38"/>
        <v>22</v>
      </c>
      <c r="AE219" s="67">
        <f t="shared" si="39"/>
        <v>23</v>
      </c>
      <c r="AF219" s="67">
        <f t="shared" si="40"/>
        <v>331</v>
      </c>
      <c r="AG219" s="76" t="s">
        <v>688</v>
      </c>
    </row>
    <row r="220" spans="1:33" s="45" customFormat="1" ht="15.95" customHeight="1">
      <c r="A220" s="90"/>
      <c r="B220" s="87" t="s">
        <v>694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100"/>
      <c r="L220" s="100"/>
      <c r="M220" s="85" t="s">
        <v>75</v>
      </c>
      <c r="N220" s="86" t="s">
        <v>326</v>
      </c>
      <c r="O220" s="67"/>
      <c r="P220" s="67" t="str">
        <f>_xlfn.XLOOKUP(O220,'ARX IDs'!B$3:B$47,'ARX IDs'!C$3:C$47,"")</f>
        <v/>
      </c>
      <c r="Q220" s="67"/>
      <c r="R220" s="67"/>
      <c r="S220" s="84">
        <f t="shared" si="36"/>
        <v>0</v>
      </c>
      <c r="T220" s="82"/>
      <c r="U220" s="84">
        <f t="shared" si="37"/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695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100" t="s">
        <v>368</v>
      </c>
      <c r="L221" s="100" t="s">
        <v>696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 t="shared" si="36"/>
        <v>4309</v>
      </c>
      <c r="T221" s="80">
        <v>10</v>
      </c>
      <c r="U221" s="84">
        <f t="shared" si="37"/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688</v>
      </c>
    </row>
    <row r="222" spans="1:33" s="45" customFormat="1" ht="15.95" customHeight="1">
      <c r="A222" s="90"/>
      <c r="B222" s="87" t="s">
        <v>697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100" t="s">
        <v>698</v>
      </c>
      <c r="L222" s="100" t="s">
        <v>699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 t="shared" si="36"/>
        <v>4311</v>
      </c>
      <c r="T222" s="80">
        <v>12</v>
      </c>
      <c r="U222" s="84">
        <f t="shared" si="37"/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688</v>
      </c>
    </row>
    <row r="223" spans="1:33" s="45" customFormat="1" ht="15.95" customHeight="1">
      <c r="A223" s="90"/>
      <c r="B223" s="87" t="s">
        <v>700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100" t="s">
        <v>701</v>
      </c>
      <c r="L223" s="100" t="s">
        <v>702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 t="shared" si="36"/>
        <v>4313</v>
      </c>
      <c r="T223" s="80">
        <v>14</v>
      </c>
      <c r="U223" s="84">
        <f t="shared" si="37"/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688</v>
      </c>
    </row>
    <row r="224" spans="1:33" s="45" customFormat="1" ht="15.95" customHeight="1">
      <c r="A224" s="90"/>
      <c r="B224" s="87" t="s">
        <v>703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100"/>
      <c r="L224" s="100"/>
      <c r="M224" s="86" t="s">
        <v>326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 t="shared" si="36"/>
        <v>0</v>
      </c>
      <c r="T224" s="82"/>
      <c r="U224" s="84">
        <f t="shared" si="37"/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704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100" t="s">
        <v>705</v>
      </c>
      <c r="L225" s="100" t="s">
        <v>706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 t="shared" si="36"/>
        <v>4315</v>
      </c>
      <c r="T225" s="80">
        <v>16</v>
      </c>
      <c r="U225" s="84">
        <f t="shared" si="37"/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 t="shared" ref="AD225:AD256" si="41">_xlfn.BITXOR(AB225,2) + 32*AA225</f>
        <v>28</v>
      </c>
      <c r="AE225" s="67">
        <f t="shared" ref="AE225:AE256" si="42">_xlfn.BITXOR(AC225,2) + 32*AA225</f>
        <v>29</v>
      </c>
      <c r="AF225" s="67">
        <f t="shared" ref="AF225:AF256" si="43">32*(X225-1) + (AD225/2)</f>
        <v>334</v>
      </c>
      <c r="AG225" s="76" t="s">
        <v>343</v>
      </c>
    </row>
    <row r="226" spans="1:33" s="45" customFormat="1" ht="15.95" customHeight="1">
      <c r="A226" s="90"/>
      <c r="B226" s="87" t="s">
        <v>707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100" t="s">
        <v>708</v>
      </c>
      <c r="L226" s="100" t="s">
        <v>709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 t="shared" si="36"/>
        <v>3501</v>
      </c>
      <c r="T226" s="80">
        <v>2</v>
      </c>
      <c r="U226" s="84">
        <f t="shared" si="37"/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 t="shared" si="41"/>
        <v>50</v>
      </c>
      <c r="AE226" s="67">
        <f t="shared" si="42"/>
        <v>51</v>
      </c>
      <c r="AF226" s="67">
        <f t="shared" si="43"/>
        <v>249</v>
      </c>
      <c r="AG226" s="76" t="s">
        <v>343</v>
      </c>
    </row>
    <row r="227" spans="1:33" s="45" customFormat="1" ht="15.95" customHeight="1">
      <c r="A227" s="90"/>
      <c r="B227" s="87" t="s">
        <v>710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100" t="s">
        <v>711</v>
      </c>
      <c r="L227" s="100" t="s">
        <v>712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 t="shared" si="36"/>
        <v>4401</v>
      </c>
      <c r="T227" s="80">
        <v>2</v>
      </c>
      <c r="U227" s="84">
        <f t="shared" si="37"/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 t="shared" si="41"/>
        <v>34</v>
      </c>
      <c r="AE227" s="67">
        <f t="shared" si="42"/>
        <v>35</v>
      </c>
      <c r="AF227" s="67">
        <f t="shared" si="43"/>
        <v>337</v>
      </c>
      <c r="AG227" s="76" t="s">
        <v>713</v>
      </c>
    </row>
    <row r="228" spans="1:33" s="45" customFormat="1" ht="15.95" customHeight="1">
      <c r="A228" s="90"/>
      <c r="B228" s="87" t="s">
        <v>714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100" t="s">
        <v>501</v>
      </c>
      <c r="L228" s="100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 t="shared" si="36"/>
        <v>3503</v>
      </c>
      <c r="T228" s="80">
        <v>4</v>
      </c>
      <c r="U228" s="84">
        <f t="shared" si="37"/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 t="shared" si="41"/>
        <v>48</v>
      </c>
      <c r="AE228" s="67">
        <f t="shared" si="42"/>
        <v>49</v>
      </c>
      <c r="AF228" s="67">
        <f t="shared" si="43"/>
        <v>248</v>
      </c>
      <c r="AG228" s="76" t="s">
        <v>715</v>
      </c>
    </row>
    <row r="229" spans="1:33" s="45" customFormat="1" ht="15.95" customHeight="1">
      <c r="A229" s="90"/>
      <c r="B229" s="87" t="s">
        <v>716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100" t="s">
        <v>717</v>
      </c>
      <c r="L229" s="100" t="s">
        <v>718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 t="shared" si="36"/>
        <v>3805</v>
      </c>
      <c r="T229" s="80">
        <v>6</v>
      </c>
      <c r="U229" s="84">
        <f t="shared" si="37"/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 t="shared" si="41"/>
        <v>50</v>
      </c>
      <c r="AE229" s="67">
        <f t="shared" si="42"/>
        <v>51</v>
      </c>
      <c r="AF229" s="67">
        <f t="shared" si="43"/>
        <v>281</v>
      </c>
      <c r="AG229" s="76" t="s">
        <v>715</v>
      </c>
    </row>
    <row r="230" spans="1:33" s="45" customFormat="1" ht="15.95" customHeight="1">
      <c r="A230" s="90"/>
      <c r="B230" s="87" t="s">
        <v>719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100" t="s">
        <v>456</v>
      </c>
      <c r="L230" s="100" t="s">
        <v>720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 t="shared" si="36"/>
        <v>3701</v>
      </c>
      <c r="T230" s="80">
        <v>2</v>
      </c>
      <c r="U230" s="84">
        <f t="shared" si="37"/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 t="shared" si="41"/>
        <v>30</v>
      </c>
      <c r="AE230" s="67">
        <f t="shared" si="42"/>
        <v>31</v>
      </c>
      <c r="AF230" s="67">
        <f t="shared" si="43"/>
        <v>271</v>
      </c>
      <c r="AG230" s="76" t="s">
        <v>715</v>
      </c>
    </row>
    <row r="231" spans="1:33" s="45" customFormat="1" ht="15.95" customHeight="1">
      <c r="A231" s="90"/>
      <c r="B231" s="87" t="s">
        <v>721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100" t="s">
        <v>319</v>
      </c>
      <c r="L231" s="100" t="s">
        <v>722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 t="shared" si="36"/>
        <v>3807</v>
      </c>
      <c r="T231" s="80">
        <v>8</v>
      </c>
      <c r="U231" s="84">
        <f t="shared" si="37"/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 t="shared" si="41"/>
        <v>48</v>
      </c>
      <c r="AE231" s="67">
        <f t="shared" si="42"/>
        <v>49</v>
      </c>
      <c r="AF231" s="67">
        <f t="shared" si="43"/>
        <v>280</v>
      </c>
      <c r="AG231" s="76" t="s">
        <v>715</v>
      </c>
    </row>
    <row r="232" spans="1:33" s="45" customFormat="1" ht="15.95" customHeight="1">
      <c r="A232" s="90"/>
      <c r="B232" s="87" t="s">
        <v>723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100" t="s">
        <v>724</v>
      </c>
      <c r="L232" s="100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 t="shared" si="36"/>
        <v>4009</v>
      </c>
      <c r="T232" s="80">
        <v>10</v>
      </c>
      <c r="U232" s="84">
        <f t="shared" si="37"/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 t="shared" si="41"/>
        <v>28</v>
      </c>
      <c r="AE232" s="67">
        <f t="shared" si="42"/>
        <v>29</v>
      </c>
      <c r="AF232" s="67">
        <f t="shared" si="43"/>
        <v>302</v>
      </c>
      <c r="AG232" s="76" t="s">
        <v>715</v>
      </c>
    </row>
    <row r="233" spans="1:33" s="45" customFormat="1" ht="15.95" customHeight="1">
      <c r="A233" s="90"/>
      <c r="B233" s="87" t="s">
        <v>725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100" t="s">
        <v>440</v>
      </c>
      <c r="L233" s="100" t="s">
        <v>473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 t="shared" si="36"/>
        <v>4011</v>
      </c>
      <c r="T233" s="80">
        <v>12</v>
      </c>
      <c r="U233" s="84">
        <f t="shared" si="37"/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 t="shared" si="41"/>
        <v>34</v>
      </c>
      <c r="AE233" s="67">
        <f t="shared" si="42"/>
        <v>35</v>
      </c>
      <c r="AF233" s="67">
        <f t="shared" si="43"/>
        <v>305</v>
      </c>
      <c r="AG233" s="76" t="s">
        <v>715</v>
      </c>
    </row>
    <row r="234" spans="1:33" s="45" customFormat="1" ht="15.95" customHeight="1">
      <c r="A234" s="90"/>
      <c r="B234" s="87" t="s">
        <v>726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100" t="s">
        <v>625</v>
      </c>
      <c r="L234" s="100" t="s">
        <v>727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 t="shared" si="36"/>
        <v>4007</v>
      </c>
      <c r="T234" s="80">
        <v>8</v>
      </c>
      <c r="U234" s="84">
        <f t="shared" si="37"/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 t="shared" si="41"/>
        <v>30</v>
      </c>
      <c r="AE234" s="67">
        <f t="shared" si="42"/>
        <v>31</v>
      </c>
      <c r="AF234" s="67">
        <f t="shared" si="43"/>
        <v>303</v>
      </c>
      <c r="AG234" s="76" t="s">
        <v>715</v>
      </c>
    </row>
    <row r="235" spans="1:33" s="45" customFormat="1" ht="15.95" customHeight="1">
      <c r="A235" s="90"/>
      <c r="B235" s="87" t="s">
        <v>728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100" t="s">
        <v>729</v>
      </c>
      <c r="L235" s="100" t="s">
        <v>730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 t="shared" si="36"/>
        <v>4013</v>
      </c>
      <c r="T235" s="80">
        <v>14</v>
      </c>
      <c r="U235" s="84">
        <f t="shared" si="37"/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 t="shared" si="41"/>
        <v>32</v>
      </c>
      <c r="AE235" s="67">
        <f t="shared" si="42"/>
        <v>33</v>
      </c>
      <c r="AF235" s="67">
        <f t="shared" si="43"/>
        <v>304</v>
      </c>
      <c r="AG235" s="76" t="s">
        <v>715</v>
      </c>
    </row>
    <row r="236" spans="1:33" s="45" customFormat="1" ht="15.95" customHeight="1">
      <c r="A236" s="90"/>
      <c r="B236" s="87" t="s">
        <v>731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100" t="s">
        <v>732</v>
      </c>
      <c r="L236" s="100" t="s">
        <v>733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 t="shared" si="36"/>
        <v>4015</v>
      </c>
      <c r="T236" s="80">
        <v>16</v>
      </c>
      <c r="U236" s="84">
        <f t="shared" si="37"/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 t="shared" si="41"/>
        <v>38</v>
      </c>
      <c r="AE236" s="67">
        <f t="shared" si="42"/>
        <v>39</v>
      </c>
      <c r="AF236" s="67">
        <f t="shared" si="43"/>
        <v>307</v>
      </c>
      <c r="AG236" s="76" t="s">
        <v>715</v>
      </c>
    </row>
    <row r="237" spans="1:33" s="45" customFormat="1" ht="15.95" customHeight="1">
      <c r="A237" s="90"/>
      <c r="B237" s="87" t="s">
        <v>734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100" t="s">
        <v>735</v>
      </c>
      <c r="L237" s="100" t="s">
        <v>736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 t="shared" si="36"/>
        <v>4101</v>
      </c>
      <c r="T237" s="80">
        <v>2</v>
      </c>
      <c r="U237" s="84">
        <f t="shared" si="37"/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 t="shared" si="41"/>
        <v>36</v>
      </c>
      <c r="AE237" s="67">
        <f t="shared" si="42"/>
        <v>37</v>
      </c>
      <c r="AF237" s="67">
        <f t="shared" si="43"/>
        <v>306</v>
      </c>
      <c r="AG237" s="76" t="s">
        <v>715</v>
      </c>
    </row>
    <row r="238" spans="1:33" s="45" customFormat="1" ht="15.95" customHeight="1">
      <c r="A238" s="90"/>
      <c r="B238" s="87" t="s">
        <v>737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100" t="s">
        <v>480</v>
      </c>
      <c r="L238" s="100" t="s">
        <v>738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 t="shared" si="36"/>
        <v>3811</v>
      </c>
      <c r="T238" s="80">
        <v>12</v>
      </c>
      <c r="U238" s="84">
        <f t="shared" si="37"/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 t="shared" si="41"/>
        <v>2</v>
      </c>
      <c r="AE238" s="67">
        <f t="shared" si="42"/>
        <v>3</v>
      </c>
      <c r="AF238" s="67">
        <f t="shared" si="43"/>
        <v>289</v>
      </c>
      <c r="AG238" s="76" t="s">
        <v>715</v>
      </c>
    </row>
    <row r="239" spans="1:33" s="45" customFormat="1" ht="15.95" customHeight="1">
      <c r="A239" s="90"/>
      <c r="B239" s="87" t="s">
        <v>739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100" t="s">
        <v>740</v>
      </c>
      <c r="L239" s="100" t="s">
        <v>741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 t="shared" si="36"/>
        <v>4103</v>
      </c>
      <c r="T239" s="80">
        <v>4</v>
      </c>
      <c r="U239" s="84">
        <f t="shared" si="37"/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 t="shared" si="41"/>
        <v>42</v>
      </c>
      <c r="AE239" s="67">
        <f t="shared" si="42"/>
        <v>43</v>
      </c>
      <c r="AF239" s="67">
        <f t="shared" si="43"/>
        <v>309</v>
      </c>
      <c r="AG239" s="76" t="s">
        <v>715</v>
      </c>
    </row>
    <row r="240" spans="1:33" s="45" customFormat="1" ht="15.95" customHeight="1">
      <c r="A240" s="90"/>
      <c r="B240" s="87" t="s">
        <v>742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100" t="s">
        <v>743</v>
      </c>
      <c r="L240" s="100" t="s">
        <v>744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 t="shared" si="36"/>
        <v>4105</v>
      </c>
      <c r="T240" s="80">
        <v>6</v>
      </c>
      <c r="U240" s="84">
        <f t="shared" si="37"/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 t="shared" si="41"/>
        <v>40</v>
      </c>
      <c r="AE240" s="67">
        <f t="shared" si="42"/>
        <v>41</v>
      </c>
      <c r="AF240" s="67">
        <f t="shared" si="43"/>
        <v>308</v>
      </c>
      <c r="AG240" s="76" t="s">
        <v>715</v>
      </c>
    </row>
    <row r="241" spans="1:33" s="45" customFormat="1" ht="15.95" customHeight="1">
      <c r="A241" s="90"/>
      <c r="B241" s="87" t="s">
        <v>745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100" t="s">
        <v>668</v>
      </c>
      <c r="L241" s="100" t="s">
        <v>746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 t="shared" si="36"/>
        <v>4107</v>
      </c>
      <c r="T241" s="80">
        <v>8</v>
      </c>
      <c r="U241" s="84">
        <f t="shared" si="37"/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 t="shared" si="41"/>
        <v>46</v>
      </c>
      <c r="AE241" s="67">
        <f t="shared" si="42"/>
        <v>47</v>
      </c>
      <c r="AF241" s="67">
        <f t="shared" si="43"/>
        <v>311</v>
      </c>
      <c r="AG241" s="76" t="s">
        <v>715</v>
      </c>
    </row>
    <row r="242" spans="1:33" s="45" customFormat="1" ht="15.95" customHeight="1">
      <c r="A242" s="90"/>
      <c r="B242" s="87" t="s">
        <v>747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100" t="s">
        <v>610</v>
      </c>
      <c r="L242" s="100" t="s">
        <v>642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 t="shared" si="36"/>
        <v>4109</v>
      </c>
      <c r="T242" s="80">
        <v>10</v>
      </c>
      <c r="U242" s="84">
        <f t="shared" si="37"/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 t="shared" si="41"/>
        <v>44</v>
      </c>
      <c r="AE242" s="67">
        <f t="shared" si="42"/>
        <v>45</v>
      </c>
      <c r="AF242" s="67">
        <f t="shared" si="43"/>
        <v>310</v>
      </c>
      <c r="AG242" s="76" t="s">
        <v>715</v>
      </c>
    </row>
    <row r="243" spans="1:33" s="45" customFormat="1" ht="15.95" customHeight="1">
      <c r="A243" s="90"/>
      <c r="B243" s="87" t="s">
        <v>748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100">
        <v>1488</v>
      </c>
      <c r="L243" s="100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 t="shared" si="36"/>
        <v>4111</v>
      </c>
      <c r="T243" s="80">
        <v>12</v>
      </c>
      <c r="U243" s="84">
        <f t="shared" si="37"/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 t="shared" si="41"/>
        <v>50</v>
      </c>
      <c r="AE243" s="67">
        <f t="shared" si="42"/>
        <v>51</v>
      </c>
      <c r="AF243" s="67">
        <f t="shared" si="43"/>
        <v>313</v>
      </c>
      <c r="AG243" s="76" t="s">
        <v>715</v>
      </c>
    </row>
    <row r="244" spans="1:33" s="45" customFormat="1" ht="15.95" customHeight="1">
      <c r="A244" s="90"/>
      <c r="B244" s="87" t="s">
        <v>749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100">
        <v>1484</v>
      </c>
      <c r="L244" s="100" t="s">
        <v>750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 t="shared" si="36"/>
        <v>4113</v>
      </c>
      <c r="T244" s="80">
        <v>14</v>
      </c>
      <c r="U244" s="84">
        <f t="shared" si="37"/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 t="shared" si="41"/>
        <v>48</v>
      </c>
      <c r="AE244" s="67">
        <f t="shared" si="42"/>
        <v>49</v>
      </c>
      <c r="AF244" s="67">
        <f t="shared" si="43"/>
        <v>312</v>
      </c>
      <c r="AG244" s="76" t="s">
        <v>715</v>
      </c>
    </row>
    <row r="245" spans="1:33" s="45" customFormat="1" ht="15.95" customHeight="1">
      <c r="A245" s="90"/>
      <c r="B245" s="87" t="s">
        <v>751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100" t="s">
        <v>752</v>
      </c>
      <c r="L245" s="100" t="s">
        <v>753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 t="shared" si="36"/>
        <v>4403</v>
      </c>
      <c r="T245" s="80">
        <v>4</v>
      </c>
      <c r="U245" s="84">
        <f t="shared" si="37"/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 t="shared" si="41"/>
        <v>32</v>
      </c>
      <c r="AE245" s="67">
        <f t="shared" si="42"/>
        <v>33</v>
      </c>
      <c r="AF245" s="67">
        <f t="shared" si="43"/>
        <v>336</v>
      </c>
      <c r="AG245" s="76" t="s">
        <v>754</v>
      </c>
    </row>
    <row r="246" spans="1:33" s="45" customFormat="1" ht="15.95" customHeight="1">
      <c r="A246" s="90" t="s">
        <v>755</v>
      </c>
      <c r="B246" s="87" t="s">
        <v>756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100" t="s">
        <v>757</v>
      </c>
      <c r="L246" s="100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 t="shared" si="36"/>
        <v>4405</v>
      </c>
      <c r="T246" s="80">
        <v>6</v>
      </c>
      <c r="U246" s="84">
        <f t="shared" si="37"/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 t="shared" si="41"/>
        <v>38</v>
      </c>
      <c r="AE246" s="67">
        <f t="shared" si="42"/>
        <v>39</v>
      </c>
      <c r="AF246" s="67">
        <f t="shared" si="43"/>
        <v>339</v>
      </c>
      <c r="AG246" s="76" t="s">
        <v>715</v>
      </c>
    </row>
    <row r="247" spans="1:33" s="45" customFormat="1" ht="15.95" customHeight="1">
      <c r="A247" s="90"/>
      <c r="B247" s="87" t="s">
        <v>758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100">
        <v>1181</v>
      </c>
      <c r="L247" s="100" t="s">
        <v>759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 t="shared" si="36"/>
        <v>4307</v>
      </c>
      <c r="T247" s="80">
        <v>8</v>
      </c>
      <c r="U247" s="84">
        <f t="shared" si="37"/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 t="shared" si="41"/>
        <v>20</v>
      </c>
      <c r="AE247" s="67">
        <f t="shared" si="42"/>
        <v>21</v>
      </c>
      <c r="AF247" s="67">
        <f t="shared" si="43"/>
        <v>330</v>
      </c>
      <c r="AG247" s="76" t="s">
        <v>715</v>
      </c>
    </row>
    <row r="248" spans="1:33" s="45" customFormat="1" ht="15.95" customHeight="1">
      <c r="A248" s="90"/>
      <c r="B248" s="87" t="s">
        <v>760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100" t="s">
        <v>647</v>
      </c>
      <c r="L248" s="100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 t="shared" si="36"/>
        <v>4407</v>
      </c>
      <c r="T248" s="80">
        <v>8</v>
      </c>
      <c r="U248" s="84">
        <f t="shared" si="37"/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 t="shared" si="41"/>
        <v>36</v>
      </c>
      <c r="AE248" s="67">
        <f t="shared" si="42"/>
        <v>37</v>
      </c>
      <c r="AF248" s="67">
        <f t="shared" si="43"/>
        <v>338</v>
      </c>
      <c r="AG248" s="76" t="s">
        <v>715</v>
      </c>
    </row>
    <row r="249" spans="1:33" s="45" customFormat="1" ht="15.95" customHeight="1">
      <c r="A249" s="90"/>
      <c r="B249" s="87" t="s">
        <v>761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100" t="s">
        <v>762</v>
      </c>
      <c r="L249" s="100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 t="shared" si="36"/>
        <v>4409</v>
      </c>
      <c r="T249" s="80">
        <v>10</v>
      </c>
      <c r="U249" s="84">
        <f t="shared" si="37"/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 t="shared" si="41"/>
        <v>42</v>
      </c>
      <c r="AE249" s="67">
        <f t="shared" si="42"/>
        <v>43</v>
      </c>
      <c r="AF249" s="67">
        <f t="shared" si="43"/>
        <v>341</v>
      </c>
      <c r="AG249" s="76" t="s">
        <v>715</v>
      </c>
    </row>
    <row r="250" spans="1:33" s="45" customFormat="1" ht="15.95" customHeight="1">
      <c r="A250" s="90"/>
      <c r="B250" s="87" t="s">
        <v>763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100" t="s">
        <v>764</v>
      </c>
      <c r="L250" s="100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 t="shared" si="36"/>
        <v>4411</v>
      </c>
      <c r="T250" s="80">
        <v>12</v>
      </c>
      <c r="U250" s="84">
        <f t="shared" si="37"/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 t="shared" si="41"/>
        <v>40</v>
      </c>
      <c r="AE250" s="67">
        <f t="shared" si="42"/>
        <v>41</v>
      </c>
      <c r="AF250" s="67">
        <f t="shared" si="43"/>
        <v>340</v>
      </c>
      <c r="AG250" s="76" t="s">
        <v>715</v>
      </c>
    </row>
    <row r="251" spans="1:33" s="45" customFormat="1" ht="15.95" customHeight="1">
      <c r="A251" s="90"/>
      <c r="B251" s="87" t="s">
        <v>765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100" t="s">
        <v>766</v>
      </c>
      <c r="L251" s="100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 t="shared" si="36"/>
        <v>4201</v>
      </c>
      <c r="T251" s="80">
        <v>2</v>
      </c>
      <c r="U251" s="84">
        <f t="shared" si="37"/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 t="shared" si="41"/>
        <v>2</v>
      </c>
      <c r="AE251" s="67">
        <f t="shared" si="42"/>
        <v>3</v>
      </c>
      <c r="AF251" s="67">
        <f t="shared" si="43"/>
        <v>321</v>
      </c>
      <c r="AG251" s="76" t="s">
        <v>715</v>
      </c>
    </row>
    <row r="252" spans="1:33" s="45" customFormat="1" ht="15.95" customHeight="1">
      <c r="A252" s="90"/>
      <c r="B252" s="87" t="s">
        <v>767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100">
        <v>1480</v>
      </c>
      <c r="L252" s="100" t="s">
        <v>652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 t="shared" si="36"/>
        <v>4413</v>
      </c>
      <c r="T252" s="80">
        <v>14</v>
      </c>
      <c r="U252" s="84">
        <f t="shared" si="37"/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 t="shared" si="41"/>
        <v>46</v>
      </c>
      <c r="AE252" s="67">
        <f t="shared" si="42"/>
        <v>47</v>
      </c>
      <c r="AF252" s="67">
        <f t="shared" si="43"/>
        <v>343</v>
      </c>
      <c r="AG252" s="76" t="s">
        <v>715</v>
      </c>
    </row>
    <row r="253" spans="1:33" s="45" customFormat="1" ht="15.95" customHeight="1">
      <c r="A253" s="90"/>
      <c r="B253" s="87" t="s">
        <v>768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100" t="s">
        <v>769</v>
      </c>
      <c r="L253" s="100" t="s">
        <v>770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 t="shared" si="36"/>
        <v>4415</v>
      </c>
      <c r="T253" s="80">
        <v>16</v>
      </c>
      <c r="U253" s="84">
        <f t="shared" si="37"/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 t="shared" si="41"/>
        <v>44</v>
      </c>
      <c r="AE253" s="67">
        <f t="shared" si="42"/>
        <v>45</v>
      </c>
      <c r="AF253" s="67">
        <f t="shared" si="43"/>
        <v>342</v>
      </c>
      <c r="AG253" s="76" t="s">
        <v>343</v>
      </c>
    </row>
    <row r="254" spans="1:33" s="45" customFormat="1" ht="15.95" customHeight="1">
      <c r="A254" s="90"/>
      <c r="B254" s="87" t="s">
        <v>771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100" t="s">
        <v>772</v>
      </c>
      <c r="L254" s="100" t="s">
        <v>740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 t="shared" si="36"/>
        <v>4501</v>
      </c>
      <c r="T254" s="80">
        <v>2</v>
      </c>
      <c r="U254" s="84">
        <f t="shared" si="37"/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 t="shared" si="41"/>
        <v>50</v>
      </c>
      <c r="AE254" s="67">
        <f t="shared" si="42"/>
        <v>51</v>
      </c>
      <c r="AF254" s="67">
        <f t="shared" si="43"/>
        <v>345</v>
      </c>
      <c r="AG254" s="76" t="s">
        <v>343</v>
      </c>
    </row>
    <row r="255" spans="1:33" s="45" customFormat="1" ht="15.95" customHeight="1">
      <c r="A255" s="90"/>
      <c r="B255" s="87" t="s">
        <v>773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100" t="s">
        <v>774</v>
      </c>
      <c r="L255" s="100" t="s">
        <v>775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 t="shared" si="36"/>
        <v>4503</v>
      </c>
      <c r="T255" s="80">
        <v>4</v>
      </c>
      <c r="U255" s="84">
        <f t="shared" si="37"/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 t="shared" si="41"/>
        <v>48</v>
      </c>
      <c r="AE255" s="67">
        <f t="shared" si="42"/>
        <v>49</v>
      </c>
      <c r="AF255" s="67">
        <f t="shared" si="43"/>
        <v>344</v>
      </c>
      <c r="AG255" s="76" t="s">
        <v>343</v>
      </c>
    </row>
    <row r="256" spans="1:33" s="45" customFormat="1" ht="15.95" customHeight="1">
      <c r="A256" s="90"/>
      <c r="B256" s="87" t="s">
        <v>776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100" t="s">
        <v>777</v>
      </c>
      <c r="L256" s="100" t="s">
        <v>778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 t="shared" ref="S256:S319" si="44">100 * $Q256 + R256</f>
        <v>2805</v>
      </c>
      <c r="T256" s="80">
        <v>6</v>
      </c>
      <c r="U256" s="84">
        <f t="shared" si="37"/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 t="shared" si="41"/>
        <v>52</v>
      </c>
      <c r="AE256" s="67">
        <f t="shared" si="42"/>
        <v>53</v>
      </c>
      <c r="AF256" s="67">
        <f t="shared" si="43"/>
        <v>186</v>
      </c>
      <c r="AG256" s="76"/>
    </row>
    <row r="257" spans="1:33" s="45" customFormat="1" ht="15.95" customHeight="1">
      <c r="A257" s="90"/>
      <c r="B257" s="87" t="s">
        <v>779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100" t="s">
        <v>780</v>
      </c>
      <c r="L257" s="100" t="s">
        <v>781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 t="shared" si="44"/>
        <v>3809</v>
      </c>
      <c r="T257" s="80">
        <v>10</v>
      </c>
      <c r="U257" s="84">
        <f t="shared" si="37"/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 t="shared" ref="AD257:AD288" si="45">_xlfn.BITXOR(AB257,2) + 32*AA257</f>
        <v>54</v>
      </c>
      <c r="AE257" s="67">
        <f t="shared" ref="AE257:AE288" si="46">_xlfn.BITXOR(AC257,2) + 32*AA257</f>
        <v>55</v>
      </c>
      <c r="AF257" s="67">
        <f t="shared" ref="AF257:AF288" si="47">32*(X257-1) + (AD257/2)</f>
        <v>283</v>
      </c>
      <c r="AG257" s="76"/>
    </row>
    <row r="258" spans="1:33" s="45" customFormat="1" ht="15.95" customHeight="1">
      <c r="A258" s="90"/>
      <c r="B258" s="87" t="s">
        <v>782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100" t="s">
        <v>111</v>
      </c>
      <c r="L258" s="100" t="s">
        <v>783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 t="shared" si="44"/>
        <v>4115</v>
      </c>
      <c r="T258" s="80">
        <v>16</v>
      </c>
      <c r="U258" s="84">
        <f t="shared" si="37"/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 t="shared" si="45"/>
        <v>54</v>
      </c>
      <c r="AE258" s="67">
        <f t="shared" si="46"/>
        <v>55</v>
      </c>
      <c r="AF258" s="67">
        <f t="shared" si="47"/>
        <v>315</v>
      </c>
      <c r="AG258" s="76"/>
    </row>
    <row r="259" spans="1:33" s="45" customFormat="1" ht="15.95" customHeight="1">
      <c r="A259" s="90"/>
      <c r="B259" s="87" t="s">
        <v>784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100" t="s">
        <v>785</v>
      </c>
      <c r="L259" s="100" t="s">
        <v>786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 t="shared" si="44"/>
        <v>1501</v>
      </c>
      <c r="T259" s="80">
        <v>2</v>
      </c>
      <c r="U259" s="84">
        <f t="shared" si="37"/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 t="shared" si="45"/>
        <v>2</v>
      </c>
      <c r="AE259" s="67">
        <f t="shared" si="46"/>
        <v>3</v>
      </c>
      <c r="AF259" s="67">
        <f t="shared" si="47"/>
        <v>33</v>
      </c>
      <c r="AG259" s="76"/>
    </row>
    <row r="260" spans="1:33" s="45" customFormat="1" ht="15.95" customHeight="1">
      <c r="A260" s="90"/>
      <c r="B260" s="87" t="s">
        <v>787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100" t="s">
        <v>788</v>
      </c>
      <c r="L260" s="100" t="s">
        <v>789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 t="shared" si="44"/>
        <v>4505</v>
      </c>
      <c r="T260" s="80">
        <v>6</v>
      </c>
      <c r="U260" s="84">
        <f t="shared" si="37"/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 t="shared" si="45"/>
        <v>54</v>
      </c>
      <c r="AE260" s="67">
        <f t="shared" si="46"/>
        <v>55</v>
      </c>
      <c r="AF260" s="67">
        <f t="shared" si="47"/>
        <v>347</v>
      </c>
      <c r="AG260" s="76"/>
    </row>
    <row r="261" spans="1:33" s="45" customFormat="1" ht="15.95" customHeight="1">
      <c r="A261" s="90"/>
      <c r="B261" s="87" t="s">
        <v>790</v>
      </c>
      <c r="C261" s="74" t="s">
        <v>791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100"/>
      <c r="L261" s="100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 t="shared" ref="Q261:Q292" si="48">O261</f>
        <v>5</v>
      </c>
      <c r="R261" s="67">
        <v>1</v>
      </c>
      <c r="S261" s="84">
        <f t="shared" si="44"/>
        <v>501</v>
      </c>
      <c r="T261" s="80">
        <v>2</v>
      </c>
      <c r="U261" s="84">
        <f t="shared" ref="U261:U324" si="49"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 t="shared" si="45"/>
        <v>0</v>
      </c>
      <c r="AE261" s="67">
        <f t="shared" si="46"/>
        <v>1</v>
      </c>
      <c r="AF261" s="67">
        <f t="shared" si="47"/>
        <v>32</v>
      </c>
      <c r="AG261" s="76"/>
    </row>
    <row r="262" spans="1:33" s="45" customFormat="1" ht="15.95" customHeight="1">
      <c r="A262" s="90"/>
      <c r="B262" s="87" t="s">
        <v>792</v>
      </c>
      <c r="C262" s="74" t="s">
        <v>791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100"/>
      <c r="L262" s="100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 t="shared" si="48"/>
        <v>5</v>
      </c>
      <c r="R262" s="67">
        <v>3</v>
      </c>
      <c r="S262" s="84">
        <f t="shared" si="44"/>
        <v>503</v>
      </c>
      <c r="T262" s="80">
        <v>4</v>
      </c>
      <c r="U262" s="84">
        <f t="shared" si="49"/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 t="shared" si="45"/>
        <v>6</v>
      </c>
      <c r="AE262" s="67">
        <f t="shared" si="46"/>
        <v>7</v>
      </c>
      <c r="AF262" s="67">
        <f t="shared" si="47"/>
        <v>35</v>
      </c>
      <c r="AG262" s="76"/>
    </row>
    <row r="263" spans="1:33" s="45" customFormat="1" ht="15.95" customHeight="1">
      <c r="A263" s="90"/>
      <c r="B263" s="87" t="s">
        <v>793</v>
      </c>
      <c r="C263" s="74" t="s">
        <v>791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100"/>
      <c r="L263" s="100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 t="shared" si="48"/>
        <v>1</v>
      </c>
      <c r="R263" s="67">
        <v>1</v>
      </c>
      <c r="S263" s="84">
        <f t="shared" si="44"/>
        <v>101</v>
      </c>
      <c r="T263" s="80">
        <v>2</v>
      </c>
      <c r="U263" s="84">
        <f t="shared" si="49"/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 t="shared" si="45"/>
        <v>2</v>
      </c>
      <c r="AE263" s="67">
        <f t="shared" si="46"/>
        <v>3</v>
      </c>
      <c r="AF263" s="67">
        <f t="shared" si="47"/>
        <v>1</v>
      </c>
      <c r="AG263" s="76"/>
    </row>
    <row r="264" spans="1:33" s="45" customFormat="1" ht="15.95" customHeight="1">
      <c r="A264" s="90"/>
      <c r="B264" s="87" t="s">
        <v>794</v>
      </c>
      <c r="C264" s="74" t="s">
        <v>791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100"/>
      <c r="L264" s="100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 t="shared" si="48"/>
        <v>5</v>
      </c>
      <c r="R264" s="67">
        <v>5</v>
      </c>
      <c r="S264" s="84">
        <f t="shared" si="44"/>
        <v>505</v>
      </c>
      <c r="T264" s="80">
        <v>6</v>
      </c>
      <c r="U264" s="84">
        <f t="shared" si="49"/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 t="shared" si="45"/>
        <v>4</v>
      </c>
      <c r="AE264" s="67">
        <f t="shared" si="46"/>
        <v>5</v>
      </c>
      <c r="AF264" s="67">
        <f t="shared" si="47"/>
        <v>34</v>
      </c>
      <c r="AG264" s="76"/>
    </row>
    <row r="265" spans="1:33" s="45" customFormat="1" ht="15.95" customHeight="1">
      <c r="A265" s="90"/>
      <c r="B265" s="87" t="s">
        <v>795</v>
      </c>
      <c r="C265" s="74" t="s">
        <v>791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100"/>
      <c r="L265" s="100"/>
      <c r="M265" s="67"/>
      <c r="N265" s="67"/>
      <c r="O265" s="67">
        <v>14</v>
      </c>
      <c r="P265" s="67" t="str">
        <f>_xlfn.XLOOKUP(O265,'ARX IDs'!B$3:B$47,'ARX IDs'!C$3:C$47,"")</f>
        <v/>
      </c>
      <c r="Q265" s="67">
        <f t="shared" si="48"/>
        <v>14</v>
      </c>
      <c r="R265" s="67">
        <v>1</v>
      </c>
      <c r="S265" s="84">
        <f t="shared" si="44"/>
        <v>1401</v>
      </c>
      <c r="T265" s="80">
        <v>2</v>
      </c>
      <c r="U265" s="84">
        <f t="shared" si="49"/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 t="shared" si="45"/>
        <v>52</v>
      </c>
      <c r="AE265" s="67">
        <f t="shared" si="46"/>
        <v>53</v>
      </c>
      <c r="AF265" s="67">
        <f t="shared" si="47"/>
        <v>346</v>
      </c>
      <c r="AG265" s="76"/>
    </row>
    <row r="266" spans="1:33" s="45" customFormat="1" ht="15.95" customHeight="1">
      <c r="A266" s="90"/>
      <c r="B266" s="87" t="s">
        <v>796</v>
      </c>
      <c r="C266" s="74" t="s">
        <v>791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100"/>
      <c r="L266" s="100"/>
      <c r="M266" s="67"/>
      <c r="N266" s="67"/>
      <c r="O266" s="67">
        <v>9</v>
      </c>
      <c r="P266" s="67" t="str">
        <f>_xlfn.XLOOKUP(O266,'ARX IDs'!B$3:B$47,'ARX IDs'!C$3:C$47,"")</f>
        <v/>
      </c>
      <c r="Q266" s="67">
        <f t="shared" si="48"/>
        <v>9</v>
      </c>
      <c r="R266" s="67">
        <v>11</v>
      </c>
      <c r="S266" s="84">
        <f t="shared" si="44"/>
        <v>911</v>
      </c>
      <c r="T266" s="80">
        <v>12</v>
      </c>
      <c r="U266" s="84">
        <f t="shared" si="49"/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 t="shared" si="45"/>
        <v>54</v>
      </c>
      <c r="AE266" s="67">
        <f t="shared" si="46"/>
        <v>55</v>
      </c>
      <c r="AF266" s="67">
        <f t="shared" si="47"/>
        <v>123</v>
      </c>
      <c r="AG266" s="76"/>
    </row>
    <row r="267" spans="1:33" s="45" customFormat="1" ht="15.95" customHeight="1">
      <c r="A267" s="90"/>
      <c r="B267" s="87" t="s">
        <v>797</v>
      </c>
      <c r="C267" s="74" t="s">
        <v>791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100"/>
      <c r="L267" s="100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 t="shared" si="48"/>
        <v>5</v>
      </c>
      <c r="R267" s="67">
        <v>7</v>
      </c>
      <c r="S267" s="84">
        <f t="shared" si="44"/>
        <v>507</v>
      </c>
      <c r="T267" s="80">
        <v>8</v>
      </c>
      <c r="U267" s="84">
        <f t="shared" si="49"/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 t="shared" si="45"/>
        <v>10</v>
      </c>
      <c r="AE267" s="67">
        <f t="shared" si="46"/>
        <v>11</v>
      </c>
      <c r="AF267" s="67">
        <f t="shared" si="47"/>
        <v>37</v>
      </c>
      <c r="AG267" s="76"/>
    </row>
    <row r="268" spans="1:33" s="45" customFormat="1" ht="15.95" customHeight="1">
      <c r="A268" s="90"/>
      <c r="B268" s="87" t="s">
        <v>798</v>
      </c>
      <c r="C268" s="74" t="s">
        <v>791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100"/>
      <c r="L268" s="100"/>
      <c r="M268" s="67"/>
      <c r="N268" s="67"/>
      <c r="O268" s="67">
        <v>14</v>
      </c>
      <c r="P268" s="67" t="str">
        <f>_xlfn.XLOOKUP(O268,'ARX IDs'!B$3:B$47,'ARX IDs'!C$3:C$47,"")</f>
        <v/>
      </c>
      <c r="Q268" s="67">
        <f t="shared" si="48"/>
        <v>14</v>
      </c>
      <c r="R268" s="67">
        <v>3</v>
      </c>
      <c r="S268" s="84">
        <f t="shared" si="44"/>
        <v>1403</v>
      </c>
      <c r="T268" s="80">
        <v>4</v>
      </c>
      <c r="U268" s="84">
        <f t="shared" si="49"/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 t="shared" si="45"/>
        <v>58</v>
      </c>
      <c r="AE268" s="67">
        <f t="shared" si="46"/>
        <v>59</v>
      </c>
      <c r="AF268" s="67">
        <f t="shared" si="47"/>
        <v>349</v>
      </c>
      <c r="AG268" s="76"/>
    </row>
    <row r="269" spans="1:33" s="45" customFormat="1" ht="15.95" customHeight="1">
      <c r="A269" s="90"/>
      <c r="B269" s="87" t="s">
        <v>799</v>
      </c>
      <c r="C269" s="74" t="s">
        <v>791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100"/>
      <c r="L269" s="100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 t="shared" si="48"/>
        <v>5</v>
      </c>
      <c r="R269" s="67">
        <v>9</v>
      </c>
      <c r="S269" s="84">
        <f t="shared" si="44"/>
        <v>509</v>
      </c>
      <c r="T269" s="80">
        <v>10</v>
      </c>
      <c r="U269" s="84">
        <f t="shared" si="49"/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 t="shared" si="45"/>
        <v>8</v>
      </c>
      <c r="AE269" s="67">
        <f t="shared" si="46"/>
        <v>9</v>
      </c>
      <c r="AF269" s="67">
        <f t="shared" si="47"/>
        <v>36</v>
      </c>
      <c r="AG269" s="76"/>
    </row>
    <row r="270" spans="1:33" s="45" customFormat="1" ht="15.95" customHeight="1">
      <c r="A270" s="90"/>
      <c r="B270" s="87" t="s">
        <v>800</v>
      </c>
      <c r="C270" s="74" t="s">
        <v>791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100"/>
      <c r="L270" s="100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 t="shared" si="48"/>
        <v>1</v>
      </c>
      <c r="R270" s="67">
        <v>3</v>
      </c>
      <c r="S270" s="84">
        <f t="shared" si="44"/>
        <v>103</v>
      </c>
      <c r="T270" s="80">
        <v>4</v>
      </c>
      <c r="U270" s="84">
        <f t="shared" si="49"/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 t="shared" si="45"/>
        <v>0</v>
      </c>
      <c r="AE270" s="67">
        <f t="shared" si="46"/>
        <v>1</v>
      </c>
      <c r="AF270" s="67">
        <f t="shared" si="47"/>
        <v>0</v>
      </c>
      <c r="AG270" s="76"/>
    </row>
    <row r="271" spans="1:33" s="45" customFormat="1" ht="15.95" customHeight="1">
      <c r="A271" s="90"/>
      <c r="B271" s="87" t="s">
        <v>801</v>
      </c>
      <c r="C271" s="74" t="s">
        <v>791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100"/>
      <c r="L271" s="100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 t="shared" si="48"/>
        <v>1</v>
      </c>
      <c r="R271" s="67">
        <v>5</v>
      </c>
      <c r="S271" s="84">
        <f t="shared" si="44"/>
        <v>105</v>
      </c>
      <c r="T271" s="80">
        <v>6</v>
      </c>
      <c r="U271" s="84">
        <f t="shared" si="49"/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 t="shared" si="45"/>
        <v>6</v>
      </c>
      <c r="AE271" s="67">
        <f t="shared" si="46"/>
        <v>7</v>
      </c>
      <c r="AF271" s="67">
        <f t="shared" si="47"/>
        <v>3</v>
      </c>
      <c r="AG271" s="76"/>
    </row>
    <row r="272" spans="1:33" s="45" customFormat="1" ht="15.95" customHeight="1">
      <c r="A272" s="90"/>
      <c r="B272" s="87" t="s">
        <v>802</v>
      </c>
      <c r="C272" s="74" t="s">
        <v>791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100"/>
      <c r="L272" s="100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 t="shared" si="48"/>
        <v>1</v>
      </c>
      <c r="R272" s="67">
        <v>7</v>
      </c>
      <c r="S272" s="84">
        <f t="shared" si="44"/>
        <v>107</v>
      </c>
      <c r="T272" s="80">
        <v>8</v>
      </c>
      <c r="U272" s="84">
        <f t="shared" si="49"/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 t="shared" si="45"/>
        <v>4</v>
      </c>
      <c r="AE272" s="67">
        <f t="shared" si="46"/>
        <v>5</v>
      </c>
      <c r="AF272" s="67">
        <f t="shared" si="47"/>
        <v>2</v>
      </c>
      <c r="AG272" s="76"/>
    </row>
    <row r="273" spans="1:33" s="45" customFormat="1" ht="15.95" customHeight="1">
      <c r="A273" s="90"/>
      <c r="B273" s="87" t="s">
        <v>803</v>
      </c>
      <c r="C273" s="74" t="s">
        <v>791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100"/>
      <c r="L273" s="100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 t="shared" si="48"/>
        <v>1</v>
      </c>
      <c r="R273" s="67">
        <v>9</v>
      </c>
      <c r="S273" s="84">
        <f t="shared" si="44"/>
        <v>109</v>
      </c>
      <c r="T273" s="80">
        <v>10</v>
      </c>
      <c r="U273" s="84">
        <f t="shared" si="49"/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 t="shared" si="45"/>
        <v>10</v>
      </c>
      <c r="AE273" s="67">
        <f t="shared" si="46"/>
        <v>11</v>
      </c>
      <c r="AF273" s="67">
        <f t="shared" si="47"/>
        <v>5</v>
      </c>
      <c r="AG273" s="76"/>
    </row>
    <row r="274" spans="1:33" s="45" customFormat="1" ht="15.95" customHeight="1">
      <c r="A274" s="90"/>
      <c r="B274" s="87" t="s">
        <v>804</v>
      </c>
      <c r="C274" s="74" t="s">
        <v>791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100"/>
      <c r="L274" s="100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 t="shared" si="48"/>
        <v>5</v>
      </c>
      <c r="R274" s="67">
        <v>11</v>
      </c>
      <c r="S274" s="84">
        <f t="shared" si="44"/>
        <v>511</v>
      </c>
      <c r="T274" s="80">
        <v>12</v>
      </c>
      <c r="U274" s="84">
        <f t="shared" si="49"/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 t="shared" si="45"/>
        <v>14</v>
      </c>
      <c r="AE274" s="67">
        <f t="shared" si="46"/>
        <v>15</v>
      </c>
      <c r="AF274" s="67">
        <f t="shared" si="47"/>
        <v>39</v>
      </c>
      <c r="AG274" s="76"/>
    </row>
    <row r="275" spans="1:33" s="45" customFormat="1" ht="15.95" customHeight="1">
      <c r="A275" s="90"/>
      <c r="B275" s="87" t="s">
        <v>805</v>
      </c>
      <c r="C275" s="74" t="s">
        <v>791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100"/>
      <c r="L275" s="100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 t="shared" si="48"/>
        <v>1</v>
      </c>
      <c r="R275" s="67">
        <v>11</v>
      </c>
      <c r="S275" s="84">
        <f t="shared" si="44"/>
        <v>111</v>
      </c>
      <c r="T275" s="80">
        <v>12</v>
      </c>
      <c r="U275" s="84">
        <f t="shared" si="49"/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 t="shared" si="45"/>
        <v>8</v>
      </c>
      <c r="AE275" s="67">
        <f t="shared" si="46"/>
        <v>9</v>
      </c>
      <c r="AF275" s="67">
        <f t="shared" si="47"/>
        <v>4</v>
      </c>
      <c r="AG275" s="76"/>
    </row>
    <row r="276" spans="1:33" s="45" customFormat="1" ht="15.95" customHeight="1">
      <c r="A276" s="90"/>
      <c r="B276" s="87" t="s">
        <v>806</v>
      </c>
      <c r="C276" s="74" t="s">
        <v>791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100"/>
      <c r="L276" s="100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 t="shared" si="48"/>
        <v>5</v>
      </c>
      <c r="R276" s="67">
        <v>13</v>
      </c>
      <c r="S276" s="84">
        <f t="shared" si="44"/>
        <v>513</v>
      </c>
      <c r="T276" s="80">
        <v>14</v>
      </c>
      <c r="U276" s="84">
        <f t="shared" si="49"/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 t="shared" si="45"/>
        <v>12</v>
      </c>
      <c r="AE276" s="67">
        <f t="shared" si="46"/>
        <v>13</v>
      </c>
      <c r="AF276" s="67">
        <f t="shared" si="47"/>
        <v>38</v>
      </c>
      <c r="AG276" s="76"/>
    </row>
    <row r="277" spans="1:33" s="45" customFormat="1" ht="15.95" customHeight="1">
      <c r="A277" s="90"/>
      <c r="B277" s="87" t="s">
        <v>807</v>
      </c>
      <c r="C277" s="74" t="s">
        <v>791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100"/>
      <c r="L277" s="100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 t="shared" si="48"/>
        <v>1</v>
      </c>
      <c r="R277" s="67">
        <v>13</v>
      </c>
      <c r="S277" s="84">
        <f t="shared" si="44"/>
        <v>113</v>
      </c>
      <c r="T277" s="80">
        <v>14</v>
      </c>
      <c r="U277" s="84">
        <f t="shared" si="49"/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 t="shared" si="45"/>
        <v>14</v>
      </c>
      <c r="AE277" s="67">
        <f t="shared" si="46"/>
        <v>15</v>
      </c>
      <c r="AF277" s="67">
        <f t="shared" si="47"/>
        <v>7</v>
      </c>
      <c r="AG277" s="76"/>
    </row>
    <row r="278" spans="1:33" s="45" customFormat="1" ht="15.95" customHeight="1">
      <c r="A278" s="90"/>
      <c r="B278" s="87" t="s">
        <v>808</v>
      </c>
      <c r="C278" s="74" t="s">
        <v>791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100"/>
      <c r="L278" s="100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 t="shared" si="48"/>
        <v>8</v>
      </c>
      <c r="R278" s="67">
        <v>15</v>
      </c>
      <c r="S278" s="84">
        <f t="shared" si="44"/>
        <v>815</v>
      </c>
      <c r="T278" s="80">
        <v>16</v>
      </c>
      <c r="U278" s="84">
        <f t="shared" si="49"/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 t="shared" si="45"/>
        <v>54</v>
      </c>
      <c r="AE278" s="67">
        <f t="shared" si="46"/>
        <v>55</v>
      </c>
      <c r="AF278" s="67">
        <f t="shared" si="47"/>
        <v>91</v>
      </c>
      <c r="AG278" s="76"/>
    </row>
    <row r="279" spans="1:33" s="45" customFormat="1" ht="15.95" customHeight="1">
      <c r="A279" s="90"/>
      <c r="B279" s="87" t="s">
        <v>809</v>
      </c>
      <c r="C279" s="74" t="s">
        <v>791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100"/>
      <c r="L279" s="100"/>
      <c r="M279" s="67"/>
      <c r="N279" s="67"/>
      <c r="O279" s="67">
        <v>9</v>
      </c>
      <c r="P279" s="67" t="str">
        <f>_xlfn.XLOOKUP(O279,'ARX IDs'!B$3:B$47,'ARX IDs'!C$3:C$47,"")</f>
        <v/>
      </c>
      <c r="Q279" s="67">
        <f t="shared" si="48"/>
        <v>9</v>
      </c>
      <c r="R279" s="67">
        <v>1</v>
      </c>
      <c r="S279" s="84">
        <f t="shared" si="44"/>
        <v>901</v>
      </c>
      <c r="T279" s="80">
        <v>2</v>
      </c>
      <c r="U279" s="84">
        <f t="shared" si="49"/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 t="shared" si="45"/>
        <v>52</v>
      </c>
      <c r="AE279" s="67">
        <f t="shared" si="46"/>
        <v>53</v>
      </c>
      <c r="AF279" s="67">
        <f t="shared" si="47"/>
        <v>90</v>
      </c>
      <c r="AG279" s="76"/>
    </row>
    <row r="280" spans="1:33" s="45" customFormat="1" ht="15.95" customHeight="1">
      <c r="A280" s="90"/>
      <c r="B280" s="87" t="s">
        <v>810</v>
      </c>
      <c r="C280" s="74" t="s">
        <v>791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100"/>
      <c r="L280" s="100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 t="shared" si="48"/>
        <v>1</v>
      </c>
      <c r="R280" s="67">
        <v>15</v>
      </c>
      <c r="S280" s="84">
        <f t="shared" si="44"/>
        <v>115</v>
      </c>
      <c r="T280" s="80">
        <v>16</v>
      </c>
      <c r="U280" s="84">
        <f t="shared" si="49"/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 t="shared" si="45"/>
        <v>12</v>
      </c>
      <c r="AE280" s="67">
        <f t="shared" si="46"/>
        <v>13</v>
      </c>
      <c r="AF280" s="67">
        <f t="shared" si="47"/>
        <v>6</v>
      </c>
      <c r="AG280" s="76"/>
    </row>
    <row r="281" spans="1:33" s="45" customFormat="1" ht="15.95" customHeight="1">
      <c r="A281" s="90"/>
      <c r="B281" s="87" t="s">
        <v>811</v>
      </c>
      <c r="C281" s="74" t="s">
        <v>791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100"/>
      <c r="L281" s="100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 t="shared" si="48"/>
        <v>2</v>
      </c>
      <c r="R281" s="67">
        <v>1</v>
      </c>
      <c r="S281" s="84">
        <f t="shared" si="44"/>
        <v>201</v>
      </c>
      <c r="T281" s="80">
        <v>2</v>
      </c>
      <c r="U281" s="84">
        <f t="shared" si="49"/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 t="shared" si="45"/>
        <v>18</v>
      </c>
      <c r="AE281" s="67">
        <f t="shared" si="46"/>
        <v>19</v>
      </c>
      <c r="AF281" s="67">
        <f t="shared" si="47"/>
        <v>9</v>
      </c>
      <c r="AG281" s="76"/>
    </row>
    <row r="282" spans="1:33" s="45" customFormat="1" ht="15.95" customHeight="1">
      <c r="A282" s="90"/>
      <c r="B282" s="87" t="s">
        <v>812</v>
      </c>
      <c r="C282" s="74" t="s">
        <v>791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K282" s="100"/>
      <c r="L282" s="100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 t="shared" si="48"/>
        <v>2</v>
      </c>
      <c r="R282" s="67">
        <v>3</v>
      </c>
      <c r="S282" s="84">
        <f t="shared" si="44"/>
        <v>203</v>
      </c>
      <c r="T282" s="80">
        <v>4</v>
      </c>
      <c r="U282" s="84">
        <f t="shared" si="49"/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 t="shared" si="45"/>
        <v>16</v>
      </c>
      <c r="AE282" s="67">
        <f t="shared" si="46"/>
        <v>17</v>
      </c>
      <c r="AF282" s="67">
        <f t="shared" si="47"/>
        <v>8</v>
      </c>
      <c r="AG282" s="76"/>
    </row>
    <row r="283" spans="1:33" s="45" customFormat="1" ht="15.95" customHeight="1">
      <c r="A283" s="90"/>
      <c r="B283" s="87" t="s">
        <v>813</v>
      </c>
      <c r="C283" s="74" t="s">
        <v>791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5" t="s">
        <v>72</v>
      </c>
      <c r="K283" s="100"/>
      <c r="L283" s="100"/>
      <c r="M283" s="67"/>
      <c r="N283" s="67"/>
      <c r="O283" s="67">
        <v>11</v>
      </c>
      <c r="P283" s="67" t="str">
        <f>_xlfn.XLOOKUP(O283,'ARX IDs'!B$3:B$47,'ARX IDs'!C$3:C$47,"")</f>
        <v/>
      </c>
      <c r="Q283" s="67">
        <f t="shared" si="48"/>
        <v>11</v>
      </c>
      <c r="R283" s="67">
        <v>11</v>
      </c>
      <c r="S283" s="84">
        <f t="shared" si="44"/>
        <v>1111</v>
      </c>
      <c r="T283" s="80">
        <v>12</v>
      </c>
      <c r="U283" s="84">
        <f t="shared" si="49"/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 t="shared" si="45"/>
        <v>56</v>
      </c>
      <c r="AE283" s="67">
        <f t="shared" si="46"/>
        <v>57</v>
      </c>
      <c r="AF283" s="67">
        <f t="shared" si="47"/>
        <v>220</v>
      </c>
      <c r="AG283" s="76"/>
    </row>
    <row r="284" spans="1:33" s="45" customFormat="1" ht="15.95" customHeight="1">
      <c r="A284" s="90"/>
      <c r="B284" s="87" t="s">
        <v>814</v>
      </c>
      <c r="C284" s="74" t="s">
        <v>791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100"/>
      <c r="L284" s="100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 t="shared" si="48"/>
        <v>5</v>
      </c>
      <c r="R284" s="67">
        <v>15</v>
      </c>
      <c r="S284" s="84">
        <f t="shared" si="44"/>
        <v>515</v>
      </c>
      <c r="T284" s="80">
        <v>16</v>
      </c>
      <c r="U284" s="84">
        <f t="shared" si="49"/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 t="shared" si="45"/>
        <v>18</v>
      </c>
      <c r="AE284" s="67">
        <f t="shared" si="46"/>
        <v>19</v>
      </c>
      <c r="AF284" s="67">
        <f t="shared" si="47"/>
        <v>41</v>
      </c>
      <c r="AG284" s="76"/>
    </row>
    <row r="285" spans="1:33" s="45" customFormat="1" ht="15.95" customHeight="1">
      <c r="A285" s="90"/>
      <c r="B285" s="87" t="s">
        <v>815</v>
      </c>
      <c r="C285" s="74" t="s">
        <v>791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100"/>
      <c r="L285" s="100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 t="shared" si="48"/>
        <v>2</v>
      </c>
      <c r="R285" s="67">
        <v>5</v>
      </c>
      <c r="S285" s="84">
        <f t="shared" si="44"/>
        <v>205</v>
      </c>
      <c r="T285" s="80">
        <v>6</v>
      </c>
      <c r="U285" s="84">
        <f t="shared" si="49"/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 t="shared" si="45"/>
        <v>22</v>
      </c>
      <c r="AE285" s="67">
        <f t="shared" si="46"/>
        <v>23</v>
      </c>
      <c r="AF285" s="67">
        <f t="shared" si="47"/>
        <v>11</v>
      </c>
      <c r="AG285" s="76"/>
    </row>
    <row r="286" spans="1:33" s="45" customFormat="1" ht="15.95" customHeight="1">
      <c r="A286" s="90"/>
      <c r="B286" s="87" t="s">
        <v>816</v>
      </c>
      <c r="C286" s="74" t="s">
        <v>791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100"/>
      <c r="L286" s="100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 t="shared" si="48"/>
        <v>2</v>
      </c>
      <c r="R286" s="67">
        <v>7</v>
      </c>
      <c r="S286" s="84">
        <f t="shared" si="44"/>
        <v>207</v>
      </c>
      <c r="T286" s="80">
        <v>8</v>
      </c>
      <c r="U286" s="84">
        <f t="shared" si="49"/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 t="shared" si="45"/>
        <v>20</v>
      </c>
      <c r="AE286" s="67">
        <f t="shared" si="46"/>
        <v>21</v>
      </c>
      <c r="AF286" s="67">
        <f t="shared" si="47"/>
        <v>10</v>
      </c>
      <c r="AG286" s="76"/>
    </row>
    <row r="287" spans="1:33" s="45" customFormat="1" ht="15.95" customHeight="1">
      <c r="A287" s="90"/>
      <c r="B287" s="87" t="s">
        <v>817</v>
      </c>
      <c r="C287" s="74" t="s">
        <v>791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100"/>
      <c r="L287" s="100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 t="shared" si="48"/>
        <v>6</v>
      </c>
      <c r="R287" s="67">
        <v>1</v>
      </c>
      <c r="S287" s="84">
        <f t="shared" si="44"/>
        <v>601</v>
      </c>
      <c r="T287" s="80">
        <v>2</v>
      </c>
      <c r="U287" s="84">
        <f t="shared" si="49"/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 t="shared" si="45"/>
        <v>16</v>
      </c>
      <c r="AE287" s="67">
        <f t="shared" si="46"/>
        <v>17</v>
      </c>
      <c r="AF287" s="67">
        <f t="shared" si="47"/>
        <v>40</v>
      </c>
      <c r="AG287" s="76"/>
    </row>
    <row r="288" spans="1:33" s="45" customFormat="1" ht="15.95" customHeight="1">
      <c r="A288" s="90"/>
      <c r="B288" s="87" t="s">
        <v>818</v>
      </c>
      <c r="C288" s="74" t="s">
        <v>791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100"/>
      <c r="L288" s="100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 t="shared" si="48"/>
        <v>6</v>
      </c>
      <c r="R288" s="67">
        <v>3</v>
      </c>
      <c r="S288" s="84">
        <f t="shared" si="44"/>
        <v>603</v>
      </c>
      <c r="T288" s="80">
        <v>4</v>
      </c>
      <c r="U288" s="84">
        <f t="shared" si="49"/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 t="shared" si="45"/>
        <v>22</v>
      </c>
      <c r="AE288" s="67">
        <f t="shared" si="46"/>
        <v>23</v>
      </c>
      <c r="AF288" s="67">
        <f t="shared" si="47"/>
        <v>43</v>
      </c>
      <c r="AG288" s="76"/>
    </row>
    <row r="289" spans="1:33" s="45" customFormat="1" ht="15.95" customHeight="1">
      <c r="A289" s="90"/>
      <c r="B289" s="87" t="s">
        <v>819</v>
      </c>
      <c r="C289" s="74" t="s">
        <v>791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100"/>
      <c r="L289" s="100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 t="shared" si="48"/>
        <v>2</v>
      </c>
      <c r="R289" s="67">
        <v>9</v>
      </c>
      <c r="S289" s="84">
        <f t="shared" si="44"/>
        <v>209</v>
      </c>
      <c r="T289" s="80">
        <v>10</v>
      </c>
      <c r="U289" s="84">
        <f t="shared" si="49"/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 t="shared" ref="AD289:AD320" si="50">_xlfn.BITXOR(AB289,2) + 32*AA289</f>
        <v>26</v>
      </c>
      <c r="AE289" s="67">
        <f t="shared" ref="AE289:AE320" si="51">_xlfn.BITXOR(AC289,2) + 32*AA289</f>
        <v>27</v>
      </c>
      <c r="AF289" s="67">
        <f t="shared" ref="AF289:AF320" si="52">32*(X289-1) + (AD289/2)</f>
        <v>13</v>
      </c>
      <c r="AG289" s="76"/>
    </row>
    <row r="290" spans="1:33" s="45" customFormat="1" ht="15.95" customHeight="1">
      <c r="A290" s="90"/>
      <c r="B290" s="87" t="s">
        <v>820</v>
      </c>
      <c r="C290" s="74" t="s">
        <v>791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100"/>
      <c r="L290" s="100"/>
      <c r="M290" s="67"/>
      <c r="N290" s="67"/>
      <c r="O290" s="67">
        <v>9</v>
      </c>
      <c r="P290" s="67" t="str">
        <f>_xlfn.XLOOKUP(O290,'ARX IDs'!B$3:B$47,'ARX IDs'!C$3:C$47,"")</f>
        <v/>
      </c>
      <c r="Q290" s="67">
        <f t="shared" si="48"/>
        <v>9</v>
      </c>
      <c r="R290" s="67">
        <v>3</v>
      </c>
      <c r="S290" s="84">
        <f t="shared" si="44"/>
        <v>903</v>
      </c>
      <c r="T290" s="80">
        <v>4</v>
      </c>
      <c r="U290" s="84">
        <f t="shared" si="49"/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 t="shared" si="50"/>
        <v>58</v>
      </c>
      <c r="AE290" s="67">
        <f t="shared" si="51"/>
        <v>59</v>
      </c>
      <c r="AF290" s="67">
        <f t="shared" si="52"/>
        <v>93</v>
      </c>
      <c r="AG290" s="76"/>
    </row>
    <row r="291" spans="1:33" s="45" customFormat="1" ht="15.95" customHeight="1">
      <c r="A291" s="90"/>
      <c r="B291" s="87" t="s">
        <v>821</v>
      </c>
      <c r="C291" s="74" t="s">
        <v>791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5" t="s">
        <v>72</v>
      </c>
      <c r="K291" s="100" t="s">
        <v>822</v>
      </c>
      <c r="L291" s="100" t="s">
        <v>823</v>
      </c>
      <c r="M291" s="67"/>
      <c r="N291" s="67"/>
      <c r="O291" s="67">
        <v>11</v>
      </c>
      <c r="P291" s="67" t="str">
        <f>_xlfn.XLOOKUP(O291,'ARX IDs'!B$3:B$47,'ARX IDs'!C$3:C$47,"")</f>
        <v/>
      </c>
      <c r="Q291" s="67">
        <f t="shared" si="48"/>
        <v>11</v>
      </c>
      <c r="R291" s="67">
        <v>13</v>
      </c>
      <c r="S291" s="84">
        <f t="shared" si="44"/>
        <v>1113</v>
      </c>
      <c r="T291" s="80">
        <v>14</v>
      </c>
      <c r="U291" s="84">
        <f t="shared" si="49"/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 t="shared" si="50"/>
        <v>62</v>
      </c>
      <c r="AE291" s="67">
        <f t="shared" si="51"/>
        <v>63</v>
      </c>
      <c r="AF291" s="67">
        <f t="shared" si="52"/>
        <v>223</v>
      </c>
      <c r="AG291" s="76"/>
    </row>
    <row r="292" spans="1:33" s="45" customFormat="1" ht="15.95" customHeight="1">
      <c r="A292" s="90"/>
      <c r="B292" s="87" t="s">
        <v>824</v>
      </c>
      <c r="C292" s="74" t="s">
        <v>791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100"/>
      <c r="L292" s="100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 t="shared" si="48"/>
        <v>6</v>
      </c>
      <c r="R292" s="67">
        <v>5</v>
      </c>
      <c r="S292" s="84">
        <f t="shared" si="44"/>
        <v>605</v>
      </c>
      <c r="T292" s="80">
        <v>6</v>
      </c>
      <c r="U292" s="84">
        <f t="shared" si="49"/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 t="shared" si="50"/>
        <v>20</v>
      </c>
      <c r="AE292" s="67">
        <f t="shared" si="51"/>
        <v>21</v>
      </c>
      <c r="AF292" s="67">
        <f t="shared" si="52"/>
        <v>42</v>
      </c>
      <c r="AG292" s="76"/>
    </row>
    <row r="293" spans="1:33" s="45" customFormat="1" ht="15.95" customHeight="1">
      <c r="A293" s="90"/>
      <c r="B293" s="87" t="s">
        <v>825</v>
      </c>
      <c r="C293" s="74" t="s">
        <v>791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100"/>
      <c r="L293" s="100"/>
      <c r="M293" s="67"/>
      <c r="N293" s="67"/>
      <c r="O293" s="67">
        <v>11</v>
      </c>
      <c r="P293" s="67" t="str">
        <f>_xlfn.XLOOKUP(O293,'ARX IDs'!B$3:B$47,'ARX IDs'!C$3:C$47,"")</f>
        <v/>
      </c>
      <c r="Q293" s="67">
        <f t="shared" ref="Q293:Q324" si="53">O293</f>
        <v>11</v>
      </c>
      <c r="R293" s="67">
        <v>3</v>
      </c>
      <c r="S293" s="84">
        <f t="shared" si="44"/>
        <v>1103</v>
      </c>
      <c r="T293" s="80">
        <v>4</v>
      </c>
      <c r="U293" s="84">
        <f t="shared" si="49"/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 t="shared" si="50"/>
        <v>58</v>
      </c>
      <c r="AE293" s="67">
        <f t="shared" si="51"/>
        <v>59</v>
      </c>
      <c r="AF293" s="67">
        <f t="shared" si="52"/>
        <v>189</v>
      </c>
      <c r="AG293" s="76"/>
    </row>
    <row r="294" spans="1:33" s="45" customFormat="1" ht="15.95" customHeight="1">
      <c r="A294" s="90"/>
      <c r="B294" s="87" t="s">
        <v>826</v>
      </c>
      <c r="C294" s="74" t="s">
        <v>791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100"/>
      <c r="L294" s="100"/>
      <c r="M294" s="67"/>
      <c r="N294" s="67"/>
      <c r="O294" s="67">
        <v>12</v>
      </c>
      <c r="P294" s="67" t="str">
        <f>_xlfn.XLOOKUP(O294,'ARX IDs'!B$3:B$47,'ARX IDs'!C$3:C$47,"")</f>
        <v/>
      </c>
      <c r="Q294" s="67">
        <f t="shared" si="53"/>
        <v>12</v>
      </c>
      <c r="R294" s="67">
        <v>15</v>
      </c>
      <c r="S294" s="84">
        <f t="shared" si="44"/>
        <v>1215</v>
      </c>
      <c r="T294" s="80">
        <v>16</v>
      </c>
      <c r="U294" s="84">
        <f t="shared" si="49"/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 t="shared" si="50"/>
        <v>58</v>
      </c>
      <c r="AE294" s="67">
        <f t="shared" si="51"/>
        <v>59</v>
      </c>
      <c r="AF294" s="67">
        <f t="shared" si="52"/>
        <v>285</v>
      </c>
      <c r="AG294" s="76"/>
    </row>
    <row r="295" spans="1:33" s="45" customFormat="1" ht="15.95" customHeight="1">
      <c r="A295" s="90"/>
      <c r="B295" s="87" t="s">
        <v>827</v>
      </c>
      <c r="C295" s="74" t="s">
        <v>791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100"/>
      <c r="L295" s="100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 t="shared" si="53"/>
        <v>6</v>
      </c>
      <c r="R295" s="67">
        <v>7</v>
      </c>
      <c r="S295" s="84">
        <f t="shared" si="44"/>
        <v>607</v>
      </c>
      <c r="T295" s="80">
        <v>8</v>
      </c>
      <c r="U295" s="84">
        <f t="shared" si="49"/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 t="shared" si="50"/>
        <v>26</v>
      </c>
      <c r="AE295" s="67">
        <f t="shared" si="51"/>
        <v>27</v>
      </c>
      <c r="AF295" s="67">
        <f t="shared" si="52"/>
        <v>45</v>
      </c>
      <c r="AG295" s="76"/>
    </row>
    <row r="296" spans="1:33" s="45" customFormat="1" ht="15.95" customHeight="1">
      <c r="A296" s="90"/>
      <c r="B296" s="87" t="s">
        <v>828</v>
      </c>
      <c r="C296" s="74" t="s">
        <v>791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100"/>
      <c r="L296" s="100"/>
      <c r="M296" s="67"/>
      <c r="N296" s="67"/>
      <c r="O296" s="67">
        <v>6</v>
      </c>
      <c r="P296" s="67" t="str">
        <f>_xlfn.XLOOKUP(O296,'ARX IDs'!B$3:B$47,'ARX IDs'!C$3:C$47,"")</f>
        <v/>
      </c>
      <c r="Q296" s="67">
        <f t="shared" si="53"/>
        <v>6</v>
      </c>
      <c r="R296" s="67">
        <v>9</v>
      </c>
      <c r="S296" s="84">
        <f t="shared" si="44"/>
        <v>609</v>
      </c>
      <c r="T296" s="80">
        <v>10</v>
      </c>
      <c r="U296" s="84">
        <f t="shared" si="49"/>
        <v>610</v>
      </c>
      <c r="V296" s="67">
        <f>IF(ISBLANK(X296), "", _xlfn.XLOOKUP(X296,'SNAP2 IDs'!C$3:C$15,'SNAP2 IDs'!B$3:B$15,""))</f>
        <v>12</v>
      </c>
      <c r="W296" s="67">
        <f>_xlfn.XLOOKUP($V296, 'SNAP2 IDs'!$B$3:$B$15,'SNAP2 IDs'!D$3:D$15, "Lookup err")</f>
        <v>1</v>
      </c>
      <c r="X296" s="67">
        <v>2</v>
      </c>
      <c r="Y296" s="67" t="str">
        <f>_xlfn.XLOOKUP($V296, 'SNAP2 IDs'!$B$3:$B$15,'SNAP2 IDs'!E$3:E$15, "Lookup err")</f>
        <v>02:00:d4:5b:e4:75</v>
      </c>
      <c r="Z296" s="67" t="str">
        <f>_xlfn.XLOOKUP($V296, 'SNAP2 IDs'!$B$3:$B$15,'SNAP2 IDs'!F$3:F$15, "Lookup err")</f>
        <v>snap02.sas.pvt</v>
      </c>
      <c r="AA296" s="67">
        <v>0</v>
      </c>
      <c r="AB296" s="67">
        <v>26</v>
      </c>
      <c r="AC296" s="67">
        <v>27</v>
      </c>
      <c r="AD296" s="67">
        <f t="shared" si="50"/>
        <v>24</v>
      </c>
      <c r="AE296" s="67">
        <f t="shared" si="51"/>
        <v>25</v>
      </c>
      <c r="AF296" s="67">
        <f t="shared" si="52"/>
        <v>44</v>
      </c>
      <c r="AG296" s="76"/>
    </row>
    <row r="297" spans="1:33" s="45" customFormat="1" ht="15.95" customHeight="1">
      <c r="A297" s="90"/>
      <c r="B297" s="87" t="s">
        <v>829</v>
      </c>
      <c r="C297" s="74" t="s">
        <v>791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100"/>
      <c r="L297" s="100"/>
      <c r="M297" s="67"/>
      <c r="N297" s="67"/>
      <c r="O297" s="67">
        <v>13</v>
      </c>
      <c r="P297" s="67" t="str">
        <f>_xlfn.XLOOKUP(O297,'ARX IDs'!B$3:B$47,'ARX IDs'!C$3:C$47,"")</f>
        <v/>
      </c>
      <c r="Q297" s="67">
        <f t="shared" si="53"/>
        <v>13</v>
      </c>
      <c r="R297" s="67">
        <v>1</v>
      </c>
      <c r="S297" s="84">
        <f t="shared" si="44"/>
        <v>1301</v>
      </c>
      <c r="T297" s="80">
        <v>2</v>
      </c>
      <c r="U297" s="84">
        <f t="shared" si="49"/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 t="shared" si="50"/>
        <v>56</v>
      </c>
      <c r="AE297" s="67">
        <f t="shared" si="51"/>
        <v>57</v>
      </c>
      <c r="AF297" s="67">
        <f t="shared" si="52"/>
        <v>284</v>
      </c>
      <c r="AG297" s="76"/>
    </row>
    <row r="298" spans="1:33" s="45" customFormat="1" ht="15.95" customHeight="1">
      <c r="A298" s="90"/>
      <c r="B298" s="87" t="s">
        <v>830</v>
      </c>
      <c r="C298" s="74" t="s">
        <v>791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100"/>
      <c r="L298" s="100"/>
      <c r="M298" s="67"/>
      <c r="N298" s="67"/>
      <c r="O298" s="67">
        <v>11</v>
      </c>
      <c r="P298" s="67" t="str">
        <f>_xlfn.XLOOKUP(O298,'ARX IDs'!B$3:B$47,'ARX IDs'!C$3:C$47,"")</f>
        <v/>
      </c>
      <c r="Q298" s="67">
        <f t="shared" si="53"/>
        <v>11</v>
      </c>
      <c r="R298" s="67">
        <v>5</v>
      </c>
      <c r="S298" s="84">
        <f t="shared" si="44"/>
        <v>1105</v>
      </c>
      <c r="T298" s="80">
        <v>6</v>
      </c>
      <c r="U298" s="84">
        <f t="shared" si="49"/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 t="shared" si="50"/>
        <v>56</v>
      </c>
      <c r="AE298" s="67">
        <f t="shared" si="51"/>
        <v>57</v>
      </c>
      <c r="AF298" s="67">
        <f t="shared" si="52"/>
        <v>188</v>
      </c>
      <c r="AG298" s="76"/>
    </row>
    <row r="299" spans="1:33" s="45" customFormat="1" ht="15.95" customHeight="1">
      <c r="A299" s="90"/>
      <c r="B299" s="87" t="s">
        <v>831</v>
      </c>
      <c r="C299" s="74" t="s">
        <v>791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100"/>
      <c r="L299" s="100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 t="shared" si="53"/>
        <v>6</v>
      </c>
      <c r="R299" s="67">
        <v>11</v>
      </c>
      <c r="S299" s="84">
        <f t="shared" si="44"/>
        <v>611</v>
      </c>
      <c r="T299" s="80">
        <v>12</v>
      </c>
      <c r="U299" s="84">
        <f t="shared" si="49"/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 t="shared" si="50"/>
        <v>30</v>
      </c>
      <c r="AE299" s="67">
        <f t="shared" si="51"/>
        <v>31</v>
      </c>
      <c r="AF299" s="67">
        <f t="shared" si="52"/>
        <v>47</v>
      </c>
      <c r="AG299" s="76"/>
    </row>
    <row r="300" spans="1:33" s="45" customFormat="1" ht="15.95" customHeight="1">
      <c r="A300" s="90"/>
      <c r="B300" s="87" t="s">
        <v>832</v>
      </c>
      <c r="C300" s="74" t="s">
        <v>791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100"/>
      <c r="L300" s="100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 t="shared" si="53"/>
        <v>6</v>
      </c>
      <c r="R300" s="67">
        <v>13</v>
      </c>
      <c r="S300" s="84">
        <f t="shared" si="44"/>
        <v>613</v>
      </c>
      <c r="T300" s="80">
        <v>14</v>
      </c>
      <c r="U300" s="84">
        <f t="shared" si="49"/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 t="shared" si="50"/>
        <v>28</v>
      </c>
      <c r="AE300" s="67">
        <f t="shared" si="51"/>
        <v>29</v>
      </c>
      <c r="AF300" s="67">
        <f t="shared" si="52"/>
        <v>46</v>
      </c>
      <c r="AG300" s="76"/>
    </row>
    <row r="301" spans="1:33" s="45" customFormat="1" ht="15.95" customHeight="1">
      <c r="A301" s="90"/>
      <c r="B301" s="87" t="s">
        <v>833</v>
      </c>
      <c r="C301" s="74" t="s">
        <v>791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100"/>
      <c r="L301" s="100"/>
      <c r="M301" s="67"/>
      <c r="N301" s="67"/>
      <c r="O301" s="67">
        <v>13</v>
      </c>
      <c r="P301" s="67" t="str">
        <f>_xlfn.XLOOKUP(O301,'ARX IDs'!B$3:B$47,'ARX IDs'!C$3:C$47,"")</f>
        <v/>
      </c>
      <c r="Q301" s="67">
        <f t="shared" si="53"/>
        <v>13</v>
      </c>
      <c r="R301" s="67">
        <v>7</v>
      </c>
      <c r="S301" s="84">
        <f t="shared" si="44"/>
        <v>1307</v>
      </c>
      <c r="T301" s="80">
        <v>8</v>
      </c>
      <c r="U301" s="84">
        <f t="shared" si="49"/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 t="shared" si="50"/>
        <v>52</v>
      </c>
      <c r="AE301" s="67">
        <f t="shared" si="51"/>
        <v>53</v>
      </c>
      <c r="AF301" s="67">
        <f t="shared" si="52"/>
        <v>314</v>
      </c>
      <c r="AG301" s="76"/>
    </row>
    <row r="302" spans="1:33" s="45" customFormat="1" ht="15.95" customHeight="1">
      <c r="A302" s="90"/>
      <c r="B302" s="87" t="s">
        <v>834</v>
      </c>
      <c r="C302" s="74" t="s">
        <v>791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100"/>
      <c r="L302" s="100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 t="shared" si="53"/>
        <v>6</v>
      </c>
      <c r="R302" s="67">
        <v>15</v>
      </c>
      <c r="S302" s="84">
        <f t="shared" si="44"/>
        <v>615</v>
      </c>
      <c r="T302" s="80">
        <v>16</v>
      </c>
      <c r="U302" s="84">
        <f t="shared" si="49"/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 t="shared" si="50"/>
        <v>34</v>
      </c>
      <c r="AE302" s="67">
        <f t="shared" si="51"/>
        <v>35</v>
      </c>
      <c r="AF302" s="67">
        <f t="shared" si="52"/>
        <v>49</v>
      </c>
      <c r="AG302" s="76"/>
    </row>
    <row r="303" spans="1:33" s="45" customFormat="1" ht="15.95" customHeight="1">
      <c r="A303" s="90"/>
      <c r="B303" s="87" t="s">
        <v>835</v>
      </c>
      <c r="C303" s="74" t="s">
        <v>791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100"/>
      <c r="L303" s="100"/>
      <c r="M303" s="67"/>
      <c r="N303" s="67"/>
      <c r="O303" s="67">
        <v>11</v>
      </c>
      <c r="P303" s="67" t="str">
        <f>_xlfn.XLOOKUP(O303,'ARX IDs'!B$3:B$47,'ARX IDs'!C$3:C$47,"")</f>
        <v/>
      </c>
      <c r="Q303" s="67">
        <f t="shared" si="53"/>
        <v>11</v>
      </c>
      <c r="R303" s="67">
        <v>7</v>
      </c>
      <c r="S303" s="84">
        <f t="shared" si="44"/>
        <v>1107</v>
      </c>
      <c r="T303" s="80">
        <v>8</v>
      </c>
      <c r="U303" s="84">
        <f t="shared" si="49"/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 t="shared" si="50"/>
        <v>62</v>
      </c>
      <c r="AE303" s="67">
        <f t="shared" si="51"/>
        <v>63</v>
      </c>
      <c r="AF303" s="67">
        <f t="shared" si="52"/>
        <v>191</v>
      </c>
      <c r="AG303" s="76"/>
    </row>
    <row r="304" spans="1:33" s="45" customFormat="1" ht="15.95" customHeight="1">
      <c r="A304" s="90"/>
      <c r="B304" s="87" t="s">
        <v>836</v>
      </c>
      <c r="C304" s="74" t="s">
        <v>791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100"/>
      <c r="L304" s="100"/>
      <c r="M304" s="67"/>
      <c r="N304" s="67"/>
      <c r="O304" s="67">
        <v>14</v>
      </c>
      <c r="P304" s="67" t="str">
        <f>_xlfn.XLOOKUP(O304,'ARX IDs'!B$3:B$47,'ARX IDs'!C$3:C$47,"")</f>
        <v/>
      </c>
      <c r="Q304" s="67">
        <f t="shared" si="53"/>
        <v>14</v>
      </c>
      <c r="R304" s="67">
        <v>5</v>
      </c>
      <c r="S304" s="84">
        <f t="shared" si="44"/>
        <v>1405</v>
      </c>
      <c r="T304" s="80">
        <v>6</v>
      </c>
      <c r="U304" s="84">
        <f t="shared" si="49"/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 t="shared" si="50"/>
        <v>56</v>
      </c>
      <c r="AE304" s="67">
        <f t="shared" si="51"/>
        <v>57</v>
      </c>
      <c r="AF304" s="67">
        <f t="shared" si="52"/>
        <v>348</v>
      </c>
      <c r="AG304" s="76"/>
    </row>
    <row r="305" spans="1:33" s="45" customFormat="1" ht="15.95" customHeight="1">
      <c r="A305" s="90"/>
      <c r="B305" s="87" t="s">
        <v>837</v>
      </c>
      <c r="C305" s="74" t="s">
        <v>791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100"/>
      <c r="L305" s="100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 t="shared" si="53"/>
        <v>7</v>
      </c>
      <c r="R305" s="67">
        <v>1</v>
      </c>
      <c r="S305" s="84">
        <f t="shared" si="44"/>
        <v>701</v>
      </c>
      <c r="T305" s="80">
        <v>2</v>
      </c>
      <c r="U305" s="84">
        <f t="shared" si="49"/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 t="shared" si="50"/>
        <v>32</v>
      </c>
      <c r="AE305" s="67">
        <f t="shared" si="51"/>
        <v>33</v>
      </c>
      <c r="AF305" s="67">
        <f t="shared" si="52"/>
        <v>48</v>
      </c>
      <c r="AG305" s="76"/>
    </row>
    <row r="306" spans="1:33" s="45" customFormat="1" ht="15.95" customHeight="1">
      <c r="A306" s="90"/>
      <c r="B306" s="87" t="s">
        <v>838</v>
      </c>
      <c r="C306" s="74" t="s">
        <v>791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100"/>
      <c r="L306" s="100"/>
      <c r="M306" s="67"/>
      <c r="N306" s="67"/>
      <c r="O306" s="67">
        <v>9</v>
      </c>
      <c r="P306" s="67" t="str">
        <f>_xlfn.XLOOKUP(O306,'ARX IDs'!B$3:B$47,'ARX IDs'!C$3:C$47,"")</f>
        <v/>
      </c>
      <c r="Q306" s="67">
        <f t="shared" si="53"/>
        <v>9</v>
      </c>
      <c r="R306" s="67">
        <v>5</v>
      </c>
      <c r="S306" s="84">
        <f t="shared" si="44"/>
        <v>905</v>
      </c>
      <c r="T306" s="80">
        <v>6</v>
      </c>
      <c r="U306" s="84">
        <f t="shared" si="49"/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 t="shared" si="50"/>
        <v>56</v>
      </c>
      <c r="AE306" s="67">
        <f t="shared" si="51"/>
        <v>57</v>
      </c>
      <c r="AF306" s="67">
        <f t="shared" si="52"/>
        <v>92</v>
      </c>
      <c r="AG306" s="76"/>
    </row>
    <row r="307" spans="1:33" s="45" customFormat="1" ht="15.95" customHeight="1">
      <c r="A307" s="90"/>
      <c r="B307" s="87" t="s">
        <v>839</v>
      </c>
      <c r="C307" s="74" t="s">
        <v>791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100"/>
      <c r="L307" s="100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 t="shared" si="53"/>
        <v>7</v>
      </c>
      <c r="R307" s="67">
        <v>3</v>
      </c>
      <c r="S307" s="84">
        <f t="shared" si="44"/>
        <v>703</v>
      </c>
      <c r="T307" s="80">
        <v>4</v>
      </c>
      <c r="U307" s="84">
        <f t="shared" si="49"/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 t="shared" si="50"/>
        <v>38</v>
      </c>
      <c r="AE307" s="67">
        <f t="shared" si="51"/>
        <v>39</v>
      </c>
      <c r="AF307" s="67">
        <f t="shared" si="52"/>
        <v>51</v>
      </c>
      <c r="AG307" s="76"/>
    </row>
    <row r="308" spans="1:33" s="45" customFormat="1" ht="15.95" customHeight="1">
      <c r="A308" s="90"/>
      <c r="B308" s="87" t="s">
        <v>840</v>
      </c>
      <c r="C308" s="74" t="s">
        <v>791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100"/>
      <c r="L308" s="100"/>
      <c r="M308" s="67"/>
      <c r="N308" s="67"/>
      <c r="O308" s="67">
        <v>14</v>
      </c>
      <c r="P308" s="67" t="str">
        <f>_xlfn.XLOOKUP(O308,'ARX IDs'!B$3:B$47,'ARX IDs'!C$3:C$47,"")</f>
        <v/>
      </c>
      <c r="Q308" s="67">
        <f t="shared" si="53"/>
        <v>14</v>
      </c>
      <c r="R308" s="67">
        <v>7</v>
      </c>
      <c r="S308" s="84">
        <f t="shared" si="44"/>
        <v>1407</v>
      </c>
      <c r="T308" s="80">
        <v>8</v>
      </c>
      <c r="U308" s="84">
        <f t="shared" si="49"/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 t="shared" si="50"/>
        <v>62</v>
      </c>
      <c r="AE308" s="67">
        <f t="shared" si="51"/>
        <v>63</v>
      </c>
      <c r="AF308" s="67">
        <f t="shared" si="52"/>
        <v>351</v>
      </c>
      <c r="AG308" s="76"/>
    </row>
    <row r="309" spans="1:33" s="45" customFormat="1" ht="15.95" customHeight="1">
      <c r="A309" s="90"/>
      <c r="B309" s="87" t="s">
        <v>841</v>
      </c>
      <c r="C309" s="74" t="s">
        <v>791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100"/>
      <c r="L309" s="100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 t="shared" si="53"/>
        <v>7</v>
      </c>
      <c r="R309" s="67">
        <v>5</v>
      </c>
      <c r="S309" s="84">
        <f t="shared" si="44"/>
        <v>705</v>
      </c>
      <c r="T309" s="80">
        <v>6</v>
      </c>
      <c r="U309" s="84">
        <f t="shared" si="49"/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 t="shared" si="50"/>
        <v>36</v>
      </c>
      <c r="AE309" s="67">
        <f t="shared" si="51"/>
        <v>37</v>
      </c>
      <c r="AF309" s="67">
        <f t="shared" si="52"/>
        <v>50</v>
      </c>
      <c r="AG309" s="76"/>
    </row>
    <row r="310" spans="1:33" s="45" customFormat="1" ht="15.95" customHeight="1">
      <c r="A310" s="90"/>
      <c r="B310" s="87" t="s">
        <v>842</v>
      </c>
      <c r="C310" s="74" t="s">
        <v>791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100"/>
      <c r="L310" s="100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 t="shared" si="53"/>
        <v>7</v>
      </c>
      <c r="R310" s="67">
        <v>7</v>
      </c>
      <c r="S310" s="84">
        <f t="shared" si="44"/>
        <v>707</v>
      </c>
      <c r="T310" s="80">
        <v>8</v>
      </c>
      <c r="U310" s="84">
        <f t="shared" si="49"/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 t="shared" si="50"/>
        <v>42</v>
      </c>
      <c r="AE310" s="67">
        <f t="shared" si="51"/>
        <v>43</v>
      </c>
      <c r="AF310" s="67">
        <f t="shared" si="52"/>
        <v>53</v>
      </c>
      <c r="AG310" s="76"/>
    </row>
    <row r="311" spans="1:33" s="45" customFormat="1" ht="15.95" customHeight="1">
      <c r="A311" s="90"/>
      <c r="B311" s="87" t="s">
        <v>843</v>
      </c>
      <c r="C311" s="74" t="s">
        <v>791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100"/>
      <c r="L311" s="100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 t="shared" si="53"/>
        <v>2</v>
      </c>
      <c r="R311" s="67">
        <v>11</v>
      </c>
      <c r="S311" s="84">
        <f t="shared" si="44"/>
        <v>211</v>
      </c>
      <c r="T311" s="80">
        <v>12</v>
      </c>
      <c r="U311" s="84">
        <f t="shared" si="49"/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 t="shared" si="50"/>
        <v>24</v>
      </c>
      <c r="AE311" s="67">
        <f t="shared" si="51"/>
        <v>25</v>
      </c>
      <c r="AF311" s="67">
        <f t="shared" si="52"/>
        <v>12</v>
      </c>
      <c r="AG311" s="76"/>
    </row>
    <row r="312" spans="1:33" s="45" customFormat="1" ht="15.95" customHeight="1">
      <c r="A312" s="90"/>
      <c r="B312" s="87" t="s">
        <v>844</v>
      </c>
      <c r="C312" s="74" t="s">
        <v>791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100"/>
      <c r="L312" s="100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 t="shared" si="53"/>
        <v>2</v>
      </c>
      <c r="R312" s="67">
        <v>13</v>
      </c>
      <c r="S312" s="84">
        <f t="shared" si="44"/>
        <v>213</v>
      </c>
      <c r="T312" s="80">
        <v>14</v>
      </c>
      <c r="U312" s="84">
        <f t="shared" si="49"/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 t="shared" si="50"/>
        <v>30</v>
      </c>
      <c r="AE312" s="67">
        <f t="shared" si="51"/>
        <v>31</v>
      </c>
      <c r="AF312" s="67">
        <f t="shared" si="52"/>
        <v>15</v>
      </c>
      <c r="AG312" s="76"/>
    </row>
    <row r="313" spans="1:33" s="45" customFormat="1" ht="15.95" customHeight="1">
      <c r="A313" s="90"/>
      <c r="B313" s="87" t="s">
        <v>845</v>
      </c>
      <c r="C313" s="74" t="s">
        <v>791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100"/>
      <c r="L313" s="100"/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 t="shared" si="53"/>
        <v>2</v>
      </c>
      <c r="R313" s="67">
        <v>15</v>
      </c>
      <c r="S313" s="84">
        <f t="shared" si="44"/>
        <v>215</v>
      </c>
      <c r="T313" s="80">
        <v>16</v>
      </c>
      <c r="U313" s="84">
        <f t="shared" si="49"/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 t="shared" si="50"/>
        <v>28</v>
      </c>
      <c r="AE313" s="67">
        <f t="shared" si="51"/>
        <v>29</v>
      </c>
      <c r="AF313" s="67">
        <f t="shared" si="52"/>
        <v>14</v>
      </c>
      <c r="AG313" s="76"/>
    </row>
    <row r="314" spans="1:33" s="45" customFormat="1" ht="15.95" customHeight="1">
      <c r="A314" s="90"/>
      <c r="B314" s="87" t="s">
        <v>846</v>
      </c>
      <c r="C314" s="74" t="s">
        <v>791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100"/>
      <c r="L314" s="100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 t="shared" si="53"/>
        <v>3</v>
      </c>
      <c r="R314" s="67">
        <v>1</v>
      </c>
      <c r="S314" s="84">
        <f t="shared" si="44"/>
        <v>301</v>
      </c>
      <c r="T314" s="80">
        <v>2</v>
      </c>
      <c r="U314" s="84">
        <f t="shared" si="49"/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 t="shared" si="50"/>
        <v>34</v>
      </c>
      <c r="AE314" s="67">
        <f t="shared" si="51"/>
        <v>35</v>
      </c>
      <c r="AF314" s="67">
        <f t="shared" si="52"/>
        <v>17</v>
      </c>
      <c r="AG314" s="76"/>
    </row>
    <row r="315" spans="1:33" s="45" customFormat="1" ht="15.95" customHeight="1">
      <c r="A315" s="90"/>
      <c r="B315" s="87" t="s">
        <v>847</v>
      </c>
      <c r="C315" s="74" t="s">
        <v>791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100"/>
      <c r="L315" s="100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 t="shared" si="53"/>
        <v>3</v>
      </c>
      <c r="R315" s="67">
        <v>3</v>
      </c>
      <c r="S315" s="84">
        <f t="shared" si="44"/>
        <v>303</v>
      </c>
      <c r="T315" s="80">
        <v>4</v>
      </c>
      <c r="U315" s="84">
        <f t="shared" si="49"/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 t="shared" si="50"/>
        <v>32</v>
      </c>
      <c r="AE315" s="67">
        <f t="shared" si="51"/>
        <v>33</v>
      </c>
      <c r="AF315" s="67">
        <f t="shared" si="52"/>
        <v>16</v>
      </c>
      <c r="AG315" s="76"/>
    </row>
    <row r="316" spans="1:33" s="45" customFormat="1" ht="15.95" customHeight="1">
      <c r="A316" s="90"/>
      <c r="B316" s="87" t="s">
        <v>848</v>
      </c>
      <c r="C316" s="74" t="s">
        <v>791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100"/>
      <c r="L316" s="100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 t="shared" si="53"/>
        <v>3</v>
      </c>
      <c r="R316" s="67">
        <v>5</v>
      </c>
      <c r="S316" s="84">
        <f t="shared" si="44"/>
        <v>305</v>
      </c>
      <c r="T316" s="80">
        <v>6</v>
      </c>
      <c r="U316" s="84">
        <f t="shared" si="49"/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 t="shared" si="50"/>
        <v>38</v>
      </c>
      <c r="AE316" s="67">
        <f t="shared" si="51"/>
        <v>39</v>
      </c>
      <c r="AF316" s="67">
        <f t="shared" si="52"/>
        <v>19</v>
      </c>
      <c r="AG316" s="76"/>
    </row>
    <row r="317" spans="1:33" s="45" customFormat="1" ht="15.95" customHeight="1">
      <c r="A317" s="90"/>
      <c r="B317" s="87" t="s">
        <v>849</v>
      </c>
      <c r="C317" s="74" t="s">
        <v>791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100"/>
      <c r="L317" s="100"/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 t="shared" si="53"/>
        <v>3</v>
      </c>
      <c r="R317" s="67">
        <v>7</v>
      </c>
      <c r="S317" s="84">
        <f t="shared" si="44"/>
        <v>307</v>
      </c>
      <c r="T317" s="80">
        <v>8</v>
      </c>
      <c r="U317" s="84">
        <f t="shared" si="49"/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 t="shared" si="50"/>
        <v>36</v>
      </c>
      <c r="AE317" s="67">
        <f t="shared" si="51"/>
        <v>37</v>
      </c>
      <c r="AF317" s="67">
        <f t="shared" si="52"/>
        <v>18</v>
      </c>
      <c r="AG317" s="76"/>
    </row>
    <row r="318" spans="1:33" s="45" customFormat="1" ht="15.95" customHeight="1">
      <c r="A318" s="90"/>
      <c r="B318" s="87" t="s">
        <v>850</v>
      </c>
      <c r="C318" s="74" t="s">
        <v>791</v>
      </c>
      <c r="D318" s="74">
        <v>37.243258059199995</v>
      </c>
      <c r="E318" s="74">
        <v>-118.2803485692</v>
      </c>
      <c r="F318" s="74">
        <v>1184.08</v>
      </c>
      <c r="G318" s="75">
        <v>116.95</v>
      </c>
      <c r="H318" s="75">
        <v>386.31</v>
      </c>
      <c r="I318" s="85" t="s">
        <v>72</v>
      </c>
      <c r="J318" s="86" t="s">
        <v>193</v>
      </c>
      <c r="K318" s="100"/>
      <c r="L318" s="100"/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 t="shared" si="53"/>
        <v>3</v>
      </c>
      <c r="R318" s="67">
        <v>9</v>
      </c>
      <c r="S318" s="84">
        <f t="shared" si="44"/>
        <v>309</v>
      </c>
      <c r="T318" s="80">
        <v>10</v>
      </c>
      <c r="U318" s="84">
        <f t="shared" si="49"/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 t="shared" si="50"/>
        <v>42</v>
      </c>
      <c r="AE318" s="67">
        <f t="shared" si="51"/>
        <v>43</v>
      </c>
      <c r="AF318" s="67">
        <f t="shared" si="52"/>
        <v>21</v>
      </c>
      <c r="AG318" s="76"/>
    </row>
    <row r="319" spans="1:33" s="45" customFormat="1" ht="15.95" customHeight="1">
      <c r="A319" s="90"/>
      <c r="B319" s="87" t="s">
        <v>851</v>
      </c>
      <c r="C319" s="74" t="s">
        <v>791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100"/>
      <c r="L319" s="100"/>
      <c r="M319" s="67"/>
      <c r="N319" s="67"/>
      <c r="O319" s="67">
        <v>14</v>
      </c>
      <c r="P319" s="67" t="str">
        <f>_xlfn.XLOOKUP(O319,'ARX IDs'!B$3:B$47,'ARX IDs'!C$3:C$47,"")</f>
        <v/>
      </c>
      <c r="Q319" s="67">
        <f t="shared" si="53"/>
        <v>14</v>
      </c>
      <c r="R319" s="67">
        <v>9</v>
      </c>
      <c r="S319" s="84">
        <f t="shared" si="44"/>
        <v>1409</v>
      </c>
      <c r="T319" s="80">
        <v>10</v>
      </c>
      <c r="U319" s="84">
        <f t="shared" si="49"/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 t="shared" si="50"/>
        <v>60</v>
      </c>
      <c r="AE319" s="67">
        <f t="shared" si="51"/>
        <v>61</v>
      </c>
      <c r="AF319" s="67">
        <f t="shared" si="52"/>
        <v>350</v>
      </c>
      <c r="AG319" s="76"/>
    </row>
    <row r="320" spans="1:33" s="45" customFormat="1" ht="15.95" customHeight="1">
      <c r="A320" s="90"/>
      <c r="B320" s="87" t="s">
        <v>852</v>
      </c>
      <c r="C320" s="74" t="s">
        <v>791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100"/>
      <c r="L320" s="100"/>
      <c r="M320" s="67"/>
      <c r="N320" s="67"/>
      <c r="O320" s="67">
        <v>10</v>
      </c>
      <c r="P320" s="67" t="str">
        <f>_xlfn.XLOOKUP(O320,'ARX IDs'!B$3:B$47,'ARX IDs'!C$3:C$47,"")</f>
        <v/>
      </c>
      <c r="Q320" s="67">
        <f t="shared" si="53"/>
        <v>10</v>
      </c>
      <c r="R320" s="67">
        <v>7</v>
      </c>
      <c r="S320" s="84">
        <f t="shared" ref="S320:S383" si="54">100 * $Q320 + R320</f>
        <v>1007</v>
      </c>
      <c r="T320" s="80">
        <v>8</v>
      </c>
      <c r="U320" s="84">
        <f t="shared" si="49"/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 t="shared" si="50"/>
        <v>54</v>
      </c>
      <c r="AE320" s="67">
        <f t="shared" si="51"/>
        <v>55</v>
      </c>
      <c r="AF320" s="67">
        <f t="shared" si="52"/>
        <v>155</v>
      </c>
      <c r="AG320" s="76"/>
    </row>
    <row r="321" spans="1:33" s="45" customFormat="1" ht="15.95" customHeight="1">
      <c r="A321" s="90"/>
      <c r="B321" s="87" t="s">
        <v>853</v>
      </c>
      <c r="C321" s="74" t="s">
        <v>791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100"/>
      <c r="L321" s="100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 t="shared" si="53"/>
        <v>7</v>
      </c>
      <c r="R321" s="67">
        <v>9</v>
      </c>
      <c r="S321" s="84">
        <f t="shared" si="54"/>
        <v>709</v>
      </c>
      <c r="T321" s="80">
        <v>10</v>
      </c>
      <c r="U321" s="84">
        <f t="shared" si="49"/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 t="shared" ref="AD321:AD352" si="55">_xlfn.BITXOR(AB321,2) + 32*AA321</f>
        <v>40</v>
      </c>
      <c r="AE321" s="67">
        <f t="shared" ref="AE321:AE352" si="56">_xlfn.BITXOR(AC321,2) + 32*AA321</f>
        <v>41</v>
      </c>
      <c r="AF321" s="67">
        <f t="shared" ref="AF321:AF352" si="57">32*(X321-1) + (AD321/2)</f>
        <v>52</v>
      </c>
      <c r="AG321" s="76"/>
    </row>
    <row r="322" spans="1:33" s="45" customFormat="1" ht="15.95" customHeight="1">
      <c r="A322" s="90"/>
      <c r="B322" s="87" t="s">
        <v>854</v>
      </c>
      <c r="C322" s="74" t="s">
        <v>791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100"/>
      <c r="L322" s="100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 t="shared" si="53"/>
        <v>7</v>
      </c>
      <c r="R322" s="67">
        <v>11</v>
      </c>
      <c r="S322" s="84">
        <f t="shared" si="54"/>
        <v>711</v>
      </c>
      <c r="T322" s="80">
        <v>12</v>
      </c>
      <c r="U322" s="84">
        <f t="shared" si="49"/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 t="shared" si="55"/>
        <v>46</v>
      </c>
      <c r="AE322" s="67">
        <f t="shared" si="56"/>
        <v>47</v>
      </c>
      <c r="AF322" s="67">
        <f t="shared" si="57"/>
        <v>55</v>
      </c>
      <c r="AG322" s="76"/>
    </row>
    <row r="323" spans="1:33" s="45" customFormat="1" ht="15.95" customHeight="1">
      <c r="A323" s="90"/>
      <c r="B323" s="87" t="s">
        <v>855</v>
      </c>
      <c r="C323" s="74" t="s">
        <v>791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100"/>
      <c r="L323" s="100"/>
      <c r="M323" s="67"/>
      <c r="N323" s="67"/>
      <c r="O323" s="67">
        <v>11</v>
      </c>
      <c r="P323" s="67" t="str">
        <f>_xlfn.XLOOKUP(O323,'ARX IDs'!B$3:B$47,'ARX IDs'!C$3:C$47,"")</f>
        <v/>
      </c>
      <c r="Q323" s="67">
        <f t="shared" si="53"/>
        <v>11</v>
      </c>
      <c r="R323" s="67">
        <v>9</v>
      </c>
      <c r="S323" s="84">
        <f t="shared" si="54"/>
        <v>1109</v>
      </c>
      <c r="T323" s="80">
        <v>10</v>
      </c>
      <c r="U323" s="84">
        <f t="shared" si="49"/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 t="shared" si="55"/>
        <v>60</v>
      </c>
      <c r="AE323" s="67">
        <f t="shared" si="56"/>
        <v>61</v>
      </c>
      <c r="AF323" s="67">
        <f t="shared" si="57"/>
        <v>190</v>
      </c>
      <c r="AG323" s="76"/>
    </row>
    <row r="324" spans="1:33" s="45" customFormat="1" ht="15.95" customHeight="1">
      <c r="A324" s="90"/>
      <c r="B324" s="87" t="s">
        <v>856</v>
      </c>
      <c r="C324" s="74" t="s">
        <v>791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100"/>
      <c r="L324" s="100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 t="shared" si="53"/>
        <v>7</v>
      </c>
      <c r="R324" s="67">
        <v>13</v>
      </c>
      <c r="S324" s="84">
        <f t="shared" si="54"/>
        <v>713</v>
      </c>
      <c r="T324" s="80">
        <v>14</v>
      </c>
      <c r="U324" s="84">
        <f t="shared" si="49"/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 t="shared" si="55"/>
        <v>44</v>
      </c>
      <c r="AE324" s="67">
        <f t="shared" si="56"/>
        <v>45</v>
      </c>
      <c r="AF324" s="67">
        <f t="shared" si="57"/>
        <v>54</v>
      </c>
      <c r="AG324" s="76"/>
    </row>
    <row r="325" spans="1:33" s="45" customFormat="1" ht="15.95" customHeight="1">
      <c r="A325" s="90"/>
      <c r="B325" s="87" t="s">
        <v>857</v>
      </c>
      <c r="C325" s="74" t="s">
        <v>791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100"/>
      <c r="L325" s="100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 t="shared" ref="Q325:Q356" si="58">O325</f>
        <v>3</v>
      </c>
      <c r="R325" s="67">
        <v>11</v>
      </c>
      <c r="S325" s="84">
        <f t="shared" si="54"/>
        <v>311</v>
      </c>
      <c r="T325" s="80">
        <v>12</v>
      </c>
      <c r="U325" s="84">
        <f t="shared" ref="U325:U388" si="59"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 t="shared" si="55"/>
        <v>40</v>
      </c>
      <c r="AE325" s="67">
        <f t="shared" si="56"/>
        <v>41</v>
      </c>
      <c r="AF325" s="67">
        <f t="shared" si="57"/>
        <v>20</v>
      </c>
      <c r="AG325" s="76"/>
    </row>
    <row r="326" spans="1:33" s="45" customFormat="1" ht="15.95" customHeight="1">
      <c r="A326" s="90"/>
      <c r="B326" s="87" t="s">
        <v>858</v>
      </c>
      <c r="C326" s="74" t="s">
        <v>791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100"/>
      <c r="L326" s="100"/>
      <c r="M326" s="67"/>
      <c r="N326" s="67"/>
      <c r="O326" s="67">
        <v>12</v>
      </c>
      <c r="P326" s="67" t="str">
        <f>_xlfn.XLOOKUP(O326,'ARX IDs'!B$3:B$47,'ARX IDs'!C$3:C$47,"")</f>
        <v/>
      </c>
      <c r="Q326" s="67">
        <f t="shared" si="58"/>
        <v>12</v>
      </c>
      <c r="R326" s="67">
        <v>1</v>
      </c>
      <c r="S326" s="84">
        <f t="shared" si="54"/>
        <v>1201</v>
      </c>
      <c r="T326" s="80">
        <v>2</v>
      </c>
      <c r="U326" s="84">
        <f t="shared" si="59"/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 t="shared" si="55"/>
        <v>54</v>
      </c>
      <c r="AE326" s="67">
        <f t="shared" si="56"/>
        <v>55</v>
      </c>
      <c r="AF326" s="67">
        <f t="shared" si="57"/>
        <v>251</v>
      </c>
      <c r="AG326" s="76"/>
    </row>
    <row r="327" spans="1:33" s="45" customFormat="1" ht="15.95" customHeight="1">
      <c r="A327" s="90"/>
      <c r="B327" s="87" t="s">
        <v>859</v>
      </c>
      <c r="C327" s="74" t="s">
        <v>791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100"/>
      <c r="L327" s="100"/>
      <c r="M327" s="67"/>
      <c r="N327" s="67"/>
      <c r="O327" s="67">
        <v>9</v>
      </c>
      <c r="P327" s="67" t="str">
        <f>_xlfn.XLOOKUP(O327,'ARX IDs'!B$3:B$47,'ARX IDs'!C$3:C$47,"")</f>
        <v/>
      </c>
      <c r="Q327" s="67">
        <f t="shared" si="58"/>
        <v>9</v>
      </c>
      <c r="R327" s="67">
        <v>7</v>
      </c>
      <c r="S327" s="84">
        <f t="shared" si="54"/>
        <v>907</v>
      </c>
      <c r="T327" s="80">
        <v>8</v>
      </c>
      <c r="U327" s="84">
        <f t="shared" si="59"/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 t="shared" si="55"/>
        <v>62</v>
      </c>
      <c r="AE327" s="67">
        <f t="shared" si="56"/>
        <v>63</v>
      </c>
      <c r="AF327" s="67">
        <f t="shared" si="57"/>
        <v>95</v>
      </c>
      <c r="AG327" s="76"/>
    </row>
    <row r="328" spans="1:33" s="45" customFormat="1" ht="15.95" customHeight="1">
      <c r="A328" s="90"/>
      <c r="B328" s="87" t="s">
        <v>860</v>
      </c>
      <c r="C328" s="74" t="s">
        <v>791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100"/>
      <c r="L328" s="100"/>
      <c r="M328" s="67"/>
      <c r="N328" s="67"/>
      <c r="O328" s="67">
        <v>9</v>
      </c>
      <c r="P328" s="67" t="str">
        <f>_xlfn.XLOOKUP(O328,'ARX IDs'!B$3:B$47,'ARX IDs'!C$3:C$47,"")</f>
        <v/>
      </c>
      <c r="Q328" s="67">
        <f t="shared" si="58"/>
        <v>9</v>
      </c>
      <c r="R328" s="67">
        <v>13</v>
      </c>
      <c r="S328" s="84">
        <f t="shared" si="54"/>
        <v>913</v>
      </c>
      <c r="T328" s="80">
        <v>14</v>
      </c>
      <c r="U328" s="84">
        <f t="shared" si="59"/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 t="shared" si="55"/>
        <v>52</v>
      </c>
      <c r="AE328" s="67">
        <f t="shared" si="56"/>
        <v>53</v>
      </c>
      <c r="AF328" s="67">
        <f t="shared" si="57"/>
        <v>122</v>
      </c>
      <c r="AG328" s="76"/>
    </row>
    <row r="329" spans="1:33" s="45" customFormat="1" ht="15.95" customHeight="1">
      <c r="A329" s="90"/>
      <c r="B329" s="87" t="s">
        <v>861</v>
      </c>
      <c r="C329" s="74" t="s">
        <v>791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100"/>
      <c r="L329" s="100"/>
      <c r="M329" s="67"/>
      <c r="N329" s="67"/>
      <c r="O329" s="67">
        <v>10</v>
      </c>
      <c r="P329" s="67" t="str">
        <f>_xlfn.XLOOKUP(O329,'ARX IDs'!B$3:B$47,'ARX IDs'!C$3:C$47,"")</f>
        <v/>
      </c>
      <c r="Q329" s="67">
        <f t="shared" si="58"/>
        <v>10</v>
      </c>
      <c r="R329" s="67">
        <v>9</v>
      </c>
      <c r="S329" s="84">
        <f t="shared" si="54"/>
        <v>1009</v>
      </c>
      <c r="T329" s="80">
        <v>10</v>
      </c>
      <c r="U329" s="84">
        <f t="shared" si="59"/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 t="shared" si="55"/>
        <v>52</v>
      </c>
      <c r="AE329" s="67">
        <f t="shared" si="56"/>
        <v>53</v>
      </c>
      <c r="AF329" s="67">
        <f t="shared" si="57"/>
        <v>154</v>
      </c>
      <c r="AG329" s="76"/>
    </row>
    <row r="330" spans="1:33" s="45" customFormat="1" ht="15.95" customHeight="1">
      <c r="A330" s="90"/>
      <c r="B330" s="87" t="s">
        <v>862</v>
      </c>
      <c r="C330" s="74" t="s">
        <v>791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100"/>
      <c r="L330" s="100"/>
      <c r="M330" s="67"/>
      <c r="N330" s="67"/>
      <c r="O330" s="67">
        <v>12</v>
      </c>
      <c r="P330" s="67" t="str">
        <f>_xlfn.XLOOKUP(O330,'ARX IDs'!B$3:B$47,'ARX IDs'!C$3:C$47,"")</f>
        <v/>
      </c>
      <c r="Q330" s="67">
        <f t="shared" si="58"/>
        <v>12</v>
      </c>
      <c r="R330" s="67">
        <v>3</v>
      </c>
      <c r="S330" s="84">
        <f t="shared" si="54"/>
        <v>1203</v>
      </c>
      <c r="T330" s="80">
        <v>4</v>
      </c>
      <c r="U330" s="84">
        <f t="shared" si="59"/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 t="shared" si="55"/>
        <v>52</v>
      </c>
      <c r="AE330" s="67">
        <f t="shared" si="56"/>
        <v>53</v>
      </c>
      <c r="AF330" s="67">
        <f t="shared" si="57"/>
        <v>250</v>
      </c>
      <c r="AG330" s="76"/>
    </row>
    <row r="331" spans="1:33" s="45" customFormat="1" ht="15.95" customHeight="1">
      <c r="A331" s="90"/>
      <c r="B331" s="87" t="s">
        <v>863</v>
      </c>
      <c r="C331" s="74" t="s">
        <v>791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100"/>
      <c r="L331" s="100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 t="shared" si="58"/>
        <v>3</v>
      </c>
      <c r="R331" s="67">
        <v>13</v>
      </c>
      <c r="S331" s="84">
        <f t="shared" si="54"/>
        <v>313</v>
      </c>
      <c r="T331" s="80">
        <v>14</v>
      </c>
      <c r="U331" s="84">
        <f t="shared" si="59"/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 t="shared" si="55"/>
        <v>46</v>
      </c>
      <c r="AE331" s="67">
        <f t="shared" si="56"/>
        <v>47</v>
      </c>
      <c r="AF331" s="67">
        <f t="shared" si="57"/>
        <v>23</v>
      </c>
      <c r="AG331" s="76"/>
    </row>
    <row r="332" spans="1:33" s="45" customFormat="1" ht="15.95" customHeight="1">
      <c r="A332" s="90"/>
      <c r="B332" s="87" t="s">
        <v>864</v>
      </c>
      <c r="C332" s="74" t="s">
        <v>791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6" t="s">
        <v>193</v>
      </c>
      <c r="K332" s="100"/>
      <c r="L332" s="100"/>
      <c r="M332" s="67"/>
      <c r="N332" s="67"/>
      <c r="O332" s="67">
        <v>10</v>
      </c>
      <c r="P332" s="67" t="str">
        <f>_xlfn.XLOOKUP(O332,'ARX IDs'!B$3:B$47,'ARX IDs'!C$3:C$47,"")</f>
        <v/>
      </c>
      <c r="Q332" s="67">
        <f t="shared" si="58"/>
        <v>10</v>
      </c>
      <c r="R332" s="67">
        <v>11</v>
      </c>
      <c r="S332" s="84">
        <f t="shared" si="54"/>
        <v>1011</v>
      </c>
      <c r="T332" s="80">
        <v>12</v>
      </c>
      <c r="U332" s="84">
        <f t="shared" si="59"/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 t="shared" si="55"/>
        <v>58</v>
      </c>
      <c r="AE332" s="67">
        <f t="shared" si="56"/>
        <v>59</v>
      </c>
      <c r="AF332" s="67">
        <f t="shared" si="57"/>
        <v>157</v>
      </c>
      <c r="AG332" s="76"/>
    </row>
    <row r="333" spans="1:33" s="45" customFormat="1" ht="15.95" customHeight="1">
      <c r="A333" s="90"/>
      <c r="B333" s="87" t="s">
        <v>865</v>
      </c>
      <c r="C333" s="74" t="s">
        <v>791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100"/>
      <c r="L333" s="100"/>
      <c r="M333" s="67"/>
      <c r="N333" s="67"/>
      <c r="O333" s="67">
        <v>13</v>
      </c>
      <c r="P333" s="67" t="str">
        <f>_xlfn.XLOOKUP(O333,'ARX IDs'!B$3:B$47,'ARX IDs'!C$3:C$47,"")</f>
        <v/>
      </c>
      <c r="Q333" s="67">
        <f t="shared" si="58"/>
        <v>13</v>
      </c>
      <c r="R333" s="67">
        <v>3</v>
      </c>
      <c r="S333" s="84">
        <f t="shared" si="54"/>
        <v>1303</v>
      </c>
      <c r="T333" s="80">
        <v>4</v>
      </c>
      <c r="U333" s="84">
        <f t="shared" si="59"/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 t="shared" si="55"/>
        <v>62</v>
      </c>
      <c r="AE333" s="67">
        <f t="shared" si="56"/>
        <v>63</v>
      </c>
      <c r="AF333" s="67">
        <f t="shared" si="57"/>
        <v>287</v>
      </c>
      <c r="AG333" s="76"/>
    </row>
    <row r="334" spans="1:33" s="45" customFormat="1" ht="15.95" customHeight="1">
      <c r="A334" s="90"/>
      <c r="B334" s="87" t="s">
        <v>866</v>
      </c>
      <c r="C334" s="74" t="s">
        <v>791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100"/>
      <c r="L334" s="100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 t="shared" si="58"/>
        <v>3</v>
      </c>
      <c r="R334" s="67">
        <v>15</v>
      </c>
      <c r="S334" s="84">
        <f t="shared" si="54"/>
        <v>315</v>
      </c>
      <c r="T334" s="80">
        <v>16</v>
      </c>
      <c r="U334" s="84">
        <f t="shared" si="59"/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 t="shared" si="55"/>
        <v>44</v>
      </c>
      <c r="AE334" s="67">
        <f t="shared" si="56"/>
        <v>45</v>
      </c>
      <c r="AF334" s="67">
        <f t="shared" si="57"/>
        <v>22</v>
      </c>
      <c r="AG334" s="76"/>
    </row>
    <row r="335" spans="1:33" s="45" customFormat="1" ht="15.95" customHeight="1">
      <c r="A335" s="90"/>
      <c r="B335" s="87" t="s">
        <v>867</v>
      </c>
      <c r="C335" s="74" t="s">
        <v>791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100"/>
      <c r="L335" s="100"/>
      <c r="M335" s="67"/>
      <c r="N335" s="67"/>
      <c r="O335" s="67">
        <v>9</v>
      </c>
      <c r="P335" s="67" t="str">
        <f>_xlfn.XLOOKUP(O335,'ARX IDs'!B$3:B$47,'ARX IDs'!C$3:C$47,"")</f>
        <v/>
      </c>
      <c r="Q335" s="67">
        <f t="shared" si="58"/>
        <v>9</v>
      </c>
      <c r="R335" s="67">
        <v>15</v>
      </c>
      <c r="S335" s="84">
        <f t="shared" si="54"/>
        <v>915</v>
      </c>
      <c r="T335" s="80">
        <v>16</v>
      </c>
      <c r="U335" s="84">
        <f t="shared" si="59"/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 t="shared" si="55"/>
        <v>58</v>
      </c>
      <c r="AE335" s="67">
        <f t="shared" si="56"/>
        <v>59</v>
      </c>
      <c r="AF335" s="67">
        <f t="shared" si="57"/>
        <v>125</v>
      </c>
      <c r="AG335" s="76"/>
    </row>
    <row r="336" spans="1:33" s="45" customFormat="1" ht="15.95" customHeight="1">
      <c r="A336" s="90"/>
      <c r="B336" s="87" t="s">
        <v>868</v>
      </c>
      <c r="C336" s="74" t="s">
        <v>791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100"/>
      <c r="L336" s="100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 t="shared" si="58"/>
        <v>4</v>
      </c>
      <c r="R336" s="67">
        <v>1</v>
      </c>
      <c r="S336" s="84">
        <f t="shared" si="54"/>
        <v>401</v>
      </c>
      <c r="T336" s="80">
        <v>2</v>
      </c>
      <c r="U336" s="84">
        <f t="shared" si="59"/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 t="shared" si="55"/>
        <v>50</v>
      </c>
      <c r="AE336" s="67">
        <f t="shared" si="56"/>
        <v>51</v>
      </c>
      <c r="AF336" s="67">
        <f t="shared" si="57"/>
        <v>25</v>
      </c>
      <c r="AG336" s="76"/>
    </row>
    <row r="337" spans="1:33" s="45" customFormat="1" ht="15.95" customHeight="1">
      <c r="A337" s="90"/>
      <c r="B337" s="87" t="s">
        <v>869</v>
      </c>
      <c r="C337" s="74" t="s">
        <v>791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100"/>
      <c r="L337" s="100"/>
      <c r="M337" s="67"/>
      <c r="N337" s="67"/>
      <c r="O337" s="67">
        <v>12</v>
      </c>
      <c r="P337" s="67" t="str">
        <f>_xlfn.XLOOKUP(O337,'ARX IDs'!B$3:B$47,'ARX IDs'!C$3:C$47,"")</f>
        <v/>
      </c>
      <c r="Q337" s="67">
        <f t="shared" si="58"/>
        <v>12</v>
      </c>
      <c r="R337" s="67">
        <v>5</v>
      </c>
      <c r="S337" s="84">
        <f t="shared" si="54"/>
        <v>1205</v>
      </c>
      <c r="T337" s="80">
        <v>6</v>
      </c>
      <c r="U337" s="84">
        <f t="shared" si="59"/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 t="shared" si="55"/>
        <v>58</v>
      </c>
      <c r="AE337" s="67">
        <f t="shared" si="56"/>
        <v>59</v>
      </c>
      <c r="AF337" s="67">
        <f t="shared" si="57"/>
        <v>253</v>
      </c>
      <c r="AG337" s="76"/>
    </row>
    <row r="338" spans="1:33" s="45" customFormat="1" ht="15.95" customHeight="1">
      <c r="A338" s="90"/>
      <c r="B338" s="87" t="s">
        <v>870</v>
      </c>
      <c r="C338" s="74" t="s">
        <v>791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100"/>
      <c r="L338" s="100"/>
      <c r="M338" s="67"/>
      <c r="N338" s="67"/>
      <c r="O338" s="67">
        <v>10</v>
      </c>
      <c r="P338" s="67" t="str">
        <f>_xlfn.XLOOKUP(O338,'ARX IDs'!B$3:B$47,'ARX IDs'!C$3:C$47,"")</f>
        <v/>
      </c>
      <c r="Q338" s="67">
        <f t="shared" si="58"/>
        <v>10</v>
      </c>
      <c r="R338" s="67">
        <v>13</v>
      </c>
      <c r="S338" s="84">
        <f t="shared" si="54"/>
        <v>1013</v>
      </c>
      <c r="T338" s="80">
        <v>14</v>
      </c>
      <c r="U338" s="84">
        <f t="shared" si="59"/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 t="shared" si="55"/>
        <v>56</v>
      </c>
      <c r="AE338" s="67">
        <f t="shared" si="56"/>
        <v>57</v>
      </c>
      <c r="AF338" s="67">
        <f t="shared" si="57"/>
        <v>156</v>
      </c>
      <c r="AG338" s="76"/>
    </row>
    <row r="339" spans="1:33" s="45" customFormat="1" ht="15.95" customHeight="1">
      <c r="A339" s="90"/>
      <c r="B339" s="87" t="s">
        <v>871</v>
      </c>
      <c r="C339" s="74" t="s">
        <v>791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100"/>
      <c r="L339" s="100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 t="shared" si="58"/>
        <v>7</v>
      </c>
      <c r="R339" s="67">
        <v>15</v>
      </c>
      <c r="S339" s="84">
        <f t="shared" si="54"/>
        <v>715</v>
      </c>
      <c r="T339" s="80">
        <v>16</v>
      </c>
      <c r="U339" s="84">
        <f t="shared" si="59"/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 t="shared" si="55"/>
        <v>50</v>
      </c>
      <c r="AE339" s="67">
        <f t="shared" si="56"/>
        <v>51</v>
      </c>
      <c r="AF339" s="67">
        <f t="shared" si="57"/>
        <v>57</v>
      </c>
      <c r="AG339" s="76"/>
    </row>
    <row r="340" spans="1:33" s="45" customFormat="1" ht="15.95" customHeight="1">
      <c r="A340" s="90"/>
      <c r="B340" s="87" t="s">
        <v>872</v>
      </c>
      <c r="C340" s="74" t="s">
        <v>791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100"/>
      <c r="L340" s="100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 t="shared" si="58"/>
        <v>8</v>
      </c>
      <c r="R340" s="67">
        <v>1</v>
      </c>
      <c r="S340" s="84">
        <f t="shared" si="54"/>
        <v>801</v>
      </c>
      <c r="T340" s="80">
        <v>2</v>
      </c>
      <c r="U340" s="84">
        <f t="shared" si="59"/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 t="shared" si="55"/>
        <v>48</v>
      </c>
      <c r="AE340" s="67">
        <f t="shared" si="56"/>
        <v>49</v>
      </c>
      <c r="AF340" s="67">
        <f t="shared" si="57"/>
        <v>56</v>
      </c>
      <c r="AG340" s="76"/>
    </row>
    <row r="341" spans="1:33" s="45" customFormat="1" ht="15.95" customHeight="1">
      <c r="A341" s="90"/>
      <c r="B341" s="87" t="s">
        <v>873</v>
      </c>
      <c r="C341" s="74" t="s">
        <v>791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100"/>
      <c r="L341" s="100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 t="shared" si="58"/>
        <v>8</v>
      </c>
      <c r="R341" s="67">
        <v>3</v>
      </c>
      <c r="S341" s="84">
        <f t="shared" si="54"/>
        <v>803</v>
      </c>
      <c r="T341" s="80">
        <v>4</v>
      </c>
      <c r="U341" s="84">
        <f t="shared" si="59"/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 t="shared" si="55"/>
        <v>54</v>
      </c>
      <c r="AE341" s="67">
        <f t="shared" si="56"/>
        <v>55</v>
      </c>
      <c r="AF341" s="67">
        <f t="shared" si="57"/>
        <v>59</v>
      </c>
      <c r="AG341" s="76"/>
    </row>
    <row r="342" spans="1:33" s="45" customFormat="1" ht="15.95" customHeight="1">
      <c r="A342" s="90"/>
      <c r="B342" s="87" t="s">
        <v>874</v>
      </c>
      <c r="C342" s="74" t="s">
        <v>791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100"/>
      <c r="L342" s="100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 t="shared" si="58"/>
        <v>4</v>
      </c>
      <c r="R342" s="67">
        <v>3</v>
      </c>
      <c r="S342" s="84">
        <f t="shared" si="54"/>
        <v>403</v>
      </c>
      <c r="T342" s="80">
        <v>4</v>
      </c>
      <c r="U342" s="84">
        <f t="shared" si="59"/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 t="shared" si="55"/>
        <v>48</v>
      </c>
      <c r="AE342" s="67">
        <f t="shared" si="56"/>
        <v>49</v>
      </c>
      <c r="AF342" s="67">
        <f t="shared" si="57"/>
        <v>24</v>
      </c>
      <c r="AG342" s="76"/>
    </row>
    <row r="343" spans="1:33" s="45" customFormat="1" ht="15.95" customHeight="1">
      <c r="A343" s="90"/>
      <c r="B343" s="87" t="s">
        <v>875</v>
      </c>
      <c r="C343" s="74" t="s">
        <v>791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100"/>
      <c r="L343" s="100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 t="shared" si="58"/>
        <v>4</v>
      </c>
      <c r="R343" s="67">
        <v>5</v>
      </c>
      <c r="S343" s="84">
        <f t="shared" si="54"/>
        <v>405</v>
      </c>
      <c r="T343" s="80">
        <v>6</v>
      </c>
      <c r="U343" s="84">
        <f t="shared" si="59"/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 t="shared" si="55"/>
        <v>54</v>
      </c>
      <c r="AE343" s="67">
        <f t="shared" si="56"/>
        <v>55</v>
      </c>
      <c r="AF343" s="67">
        <f t="shared" si="57"/>
        <v>27</v>
      </c>
      <c r="AG343" s="76"/>
    </row>
    <row r="344" spans="1:33" s="45" customFormat="1" ht="15.95" customHeight="1">
      <c r="A344" s="90"/>
      <c r="B344" s="87" t="s">
        <v>876</v>
      </c>
      <c r="C344" s="74" t="s">
        <v>791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100"/>
      <c r="L344" s="100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 t="shared" si="58"/>
        <v>4</v>
      </c>
      <c r="R344" s="67">
        <v>7</v>
      </c>
      <c r="S344" s="84">
        <f t="shared" si="54"/>
        <v>407</v>
      </c>
      <c r="T344" s="80">
        <v>8</v>
      </c>
      <c r="U344" s="84">
        <f t="shared" si="59"/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 t="shared" si="55"/>
        <v>52</v>
      </c>
      <c r="AE344" s="67">
        <f t="shared" si="56"/>
        <v>53</v>
      </c>
      <c r="AF344" s="67">
        <f t="shared" si="57"/>
        <v>26</v>
      </c>
      <c r="AG344" s="76"/>
    </row>
    <row r="345" spans="1:33" s="45" customFormat="1" ht="15.95" customHeight="1">
      <c r="A345" s="90"/>
      <c r="B345" s="87" t="s">
        <v>877</v>
      </c>
      <c r="C345" s="74" t="s">
        <v>791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100"/>
      <c r="L345" s="100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 t="shared" si="58"/>
        <v>4</v>
      </c>
      <c r="R345" s="67">
        <v>9</v>
      </c>
      <c r="S345" s="84">
        <f t="shared" si="54"/>
        <v>409</v>
      </c>
      <c r="T345" s="80">
        <v>10</v>
      </c>
      <c r="U345" s="84">
        <f t="shared" si="59"/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 t="shared" si="55"/>
        <v>58</v>
      </c>
      <c r="AE345" s="67">
        <f t="shared" si="56"/>
        <v>59</v>
      </c>
      <c r="AF345" s="67">
        <f t="shared" si="57"/>
        <v>29</v>
      </c>
      <c r="AG345" s="76"/>
    </row>
    <row r="346" spans="1:33" s="45" customFormat="1" ht="15.95" customHeight="1">
      <c r="A346" s="90"/>
      <c r="B346" s="87" t="s">
        <v>878</v>
      </c>
      <c r="C346" s="74" t="s">
        <v>791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100"/>
      <c r="L346" s="100"/>
      <c r="M346" s="67"/>
      <c r="N346" s="67"/>
      <c r="O346" s="67">
        <v>13</v>
      </c>
      <c r="P346" s="67" t="str">
        <f>_xlfn.XLOOKUP(O346,'ARX IDs'!B$3:B$47,'ARX IDs'!C$3:C$47,"")</f>
        <v/>
      </c>
      <c r="Q346" s="67">
        <f t="shared" si="58"/>
        <v>13</v>
      </c>
      <c r="R346" s="67">
        <v>9</v>
      </c>
      <c r="S346" s="84">
        <f t="shared" si="54"/>
        <v>1309</v>
      </c>
      <c r="T346" s="80">
        <v>10</v>
      </c>
      <c r="U346" s="84">
        <f t="shared" si="59"/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 t="shared" si="55"/>
        <v>58</v>
      </c>
      <c r="AE346" s="67">
        <f t="shared" si="56"/>
        <v>59</v>
      </c>
      <c r="AF346" s="67">
        <f t="shared" si="57"/>
        <v>317</v>
      </c>
      <c r="AG346" s="76"/>
    </row>
    <row r="347" spans="1:33" s="45" customFormat="1" ht="15.95" customHeight="1">
      <c r="A347" s="90"/>
      <c r="B347" s="87" t="s">
        <v>879</v>
      </c>
      <c r="C347" s="74" t="s">
        <v>791</v>
      </c>
      <c r="D347" s="74">
        <v>37.241871002199993</v>
      </c>
      <c r="E347" s="74">
        <v>-118.2865220692</v>
      </c>
      <c r="F347" s="74"/>
      <c r="G347" s="75">
        <v>-430.81</v>
      </c>
      <c r="H347" s="75">
        <v>232.37</v>
      </c>
      <c r="I347" s="85" t="s">
        <v>72</v>
      </c>
      <c r="J347" s="86" t="s">
        <v>193</v>
      </c>
      <c r="K347" s="100"/>
      <c r="L347" s="100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 t="shared" si="58"/>
        <v>8</v>
      </c>
      <c r="R347" s="67">
        <v>5</v>
      </c>
      <c r="S347" s="84">
        <f t="shared" si="54"/>
        <v>805</v>
      </c>
      <c r="T347" s="80">
        <v>6</v>
      </c>
      <c r="U347" s="84">
        <f t="shared" si="59"/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 t="shared" si="55"/>
        <v>52</v>
      </c>
      <c r="AE347" s="67">
        <f t="shared" si="56"/>
        <v>53</v>
      </c>
      <c r="AF347" s="67">
        <f t="shared" si="57"/>
        <v>58</v>
      </c>
      <c r="AG347" s="76"/>
    </row>
    <row r="348" spans="1:33" s="45" customFormat="1" ht="15.95" customHeight="1">
      <c r="A348" s="90"/>
      <c r="B348" s="87" t="s">
        <v>880</v>
      </c>
      <c r="C348" s="74" t="s">
        <v>791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100"/>
      <c r="L348" s="100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 t="shared" si="58"/>
        <v>8</v>
      </c>
      <c r="R348" s="67">
        <v>7</v>
      </c>
      <c r="S348" s="84">
        <f t="shared" si="54"/>
        <v>807</v>
      </c>
      <c r="T348" s="80">
        <v>8</v>
      </c>
      <c r="U348" s="84">
        <f t="shared" si="59"/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 t="shared" si="55"/>
        <v>58</v>
      </c>
      <c r="AE348" s="67">
        <f t="shared" si="56"/>
        <v>59</v>
      </c>
      <c r="AF348" s="67">
        <f t="shared" si="57"/>
        <v>61</v>
      </c>
      <c r="AG348" s="76"/>
    </row>
    <row r="349" spans="1:33" s="45" customFormat="1" ht="15.95" customHeight="1">
      <c r="A349" s="90"/>
      <c r="B349" s="87" t="s">
        <v>881</v>
      </c>
      <c r="C349" s="74" t="s">
        <v>791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100" t="s">
        <v>882</v>
      </c>
      <c r="L349" s="100" t="s">
        <v>732</v>
      </c>
      <c r="M349" s="67"/>
      <c r="N349" s="67"/>
      <c r="O349" s="67">
        <v>12</v>
      </c>
      <c r="P349" s="67" t="str">
        <f>_xlfn.XLOOKUP(O349,'ARX IDs'!B$3:B$47,'ARX IDs'!C$3:C$47,"")</f>
        <v/>
      </c>
      <c r="Q349" s="67">
        <f t="shared" si="58"/>
        <v>12</v>
      </c>
      <c r="R349" s="67">
        <v>7</v>
      </c>
      <c r="S349" s="84">
        <f t="shared" si="54"/>
        <v>1207</v>
      </c>
      <c r="T349" s="80">
        <v>8</v>
      </c>
      <c r="U349" s="84">
        <f t="shared" si="59"/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 t="shared" si="55"/>
        <v>56</v>
      </c>
      <c r="AE349" s="67">
        <f t="shared" si="56"/>
        <v>57</v>
      </c>
      <c r="AF349" s="67">
        <f t="shared" si="57"/>
        <v>252</v>
      </c>
      <c r="AG349" s="76"/>
    </row>
    <row r="350" spans="1:33" s="45" customFormat="1" ht="15.95" customHeight="1">
      <c r="A350" s="90"/>
      <c r="B350" s="87" t="s">
        <v>883</v>
      </c>
      <c r="C350" s="74" t="s">
        <v>791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100"/>
      <c r="L350" s="100"/>
      <c r="M350" s="67"/>
      <c r="N350" s="67"/>
      <c r="O350" s="67">
        <v>13</v>
      </c>
      <c r="P350" s="67" t="str">
        <f>_xlfn.XLOOKUP(O350,'ARX IDs'!B$3:B$47,'ARX IDs'!C$3:C$47,"")</f>
        <v/>
      </c>
      <c r="Q350" s="67">
        <f t="shared" si="58"/>
        <v>13</v>
      </c>
      <c r="R350" s="67">
        <v>11</v>
      </c>
      <c r="S350" s="84">
        <f t="shared" si="54"/>
        <v>1311</v>
      </c>
      <c r="T350" s="80">
        <v>12</v>
      </c>
      <c r="U350" s="84">
        <f t="shared" si="59"/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 t="shared" si="55"/>
        <v>56</v>
      </c>
      <c r="AE350" s="67">
        <f t="shared" si="56"/>
        <v>57</v>
      </c>
      <c r="AF350" s="67">
        <f t="shared" si="57"/>
        <v>316</v>
      </c>
      <c r="AG350" s="76"/>
    </row>
    <row r="351" spans="1:33" s="45" customFormat="1" ht="15.95" customHeight="1">
      <c r="A351" s="90"/>
      <c r="B351" s="87" t="s">
        <v>884</v>
      </c>
      <c r="C351" s="74" t="s">
        <v>791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100"/>
      <c r="L351" s="100"/>
      <c r="M351" s="67"/>
      <c r="N351" s="67"/>
      <c r="O351" s="67">
        <v>12</v>
      </c>
      <c r="P351" s="67" t="str">
        <f>_xlfn.XLOOKUP(O351,'ARX IDs'!B$3:B$47,'ARX IDs'!C$3:C$47,"")</f>
        <v/>
      </c>
      <c r="Q351" s="67">
        <f t="shared" si="58"/>
        <v>12</v>
      </c>
      <c r="R351" s="67">
        <v>9</v>
      </c>
      <c r="S351" s="84">
        <f t="shared" si="54"/>
        <v>1209</v>
      </c>
      <c r="T351" s="80">
        <v>10</v>
      </c>
      <c r="U351" s="84">
        <f t="shared" si="59"/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 t="shared" si="55"/>
        <v>62</v>
      </c>
      <c r="AE351" s="67">
        <f t="shared" si="56"/>
        <v>63</v>
      </c>
      <c r="AF351" s="67">
        <f t="shared" si="57"/>
        <v>255</v>
      </c>
      <c r="AG351" s="76"/>
    </row>
    <row r="352" spans="1:33" s="45" customFormat="1" ht="15.95" customHeight="1">
      <c r="A352" s="90"/>
      <c r="B352" s="87" t="s">
        <v>885</v>
      </c>
      <c r="C352" s="74" t="s">
        <v>791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100"/>
      <c r="L352" s="100"/>
      <c r="M352" s="67"/>
      <c r="N352" s="67"/>
      <c r="O352" s="67">
        <v>10</v>
      </c>
      <c r="P352" s="67" t="str">
        <f>_xlfn.XLOOKUP(O352,'ARX IDs'!B$3:B$47,'ARX IDs'!C$3:C$47,"")</f>
        <v/>
      </c>
      <c r="Q352" s="67">
        <f t="shared" si="58"/>
        <v>10</v>
      </c>
      <c r="R352" s="67">
        <v>1</v>
      </c>
      <c r="S352" s="84">
        <f t="shared" si="54"/>
        <v>1001</v>
      </c>
      <c r="T352" s="80">
        <v>2</v>
      </c>
      <c r="U352" s="84">
        <f t="shared" si="59"/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 t="shared" si="55"/>
        <v>56</v>
      </c>
      <c r="AE352" s="67">
        <f t="shared" si="56"/>
        <v>57</v>
      </c>
      <c r="AF352" s="67">
        <f t="shared" si="57"/>
        <v>124</v>
      </c>
      <c r="AG352" s="76"/>
    </row>
    <row r="353" spans="1:33" s="45" customFormat="1" ht="15.95" customHeight="1">
      <c r="A353" s="90"/>
      <c r="B353" s="87" t="s">
        <v>886</v>
      </c>
      <c r="C353" s="74" t="s">
        <v>791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100"/>
      <c r="L353" s="100"/>
      <c r="M353" s="67"/>
      <c r="N353" s="67"/>
      <c r="O353" s="67">
        <v>12</v>
      </c>
      <c r="P353" s="67" t="str">
        <f>_xlfn.XLOOKUP(O353,'ARX IDs'!B$3:B$47,'ARX IDs'!C$3:C$47,"")</f>
        <v/>
      </c>
      <c r="Q353" s="67">
        <f t="shared" si="58"/>
        <v>12</v>
      </c>
      <c r="R353" s="67">
        <v>13</v>
      </c>
      <c r="S353" s="84">
        <f t="shared" si="54"/>
        <v>1213</v>
      </c>
      <c r="T353" s="80">
        <v>14</v>
      </c>
      <c r="U353" s="84">
        <f t="shared" si="59"/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 t="shared" ref="AD353:AD369" si="60">_xlfn.BITXOR(AB353,2) + 32*AA353</f>
        <v>52</v>
      </c>
      <c r="AE353" s="67">
        <f t="shared" ref="AE353:AE369" si="61">_xlfn.BITXOR(AC353,2) + 32*AA353</f>
        <v>53</v>
      </c>
      <c r="AF353" s="67">
        <f t="shared" ref="AF353:AF369" si="62">32*(X353-1) + (AD353/2)</f>
        <v>282</v>
      </c>
      <c r="AG353" s="76"/>
    </row>
    <row r="354" spans="1:33" s="45" customFormat="1" ht="15.95" customHeight="1">
      <c r="A354" s="90"/>
      <c r="B354" s="87" t="s">
        <v>887</v>
      </c>
      <c r="C354" s="74" t="s">
        <v>791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100"/>
      <c r="L354" s="100"/>
      <c r="M354" s="67"/>
      <c r="N354" s="67"/>
      <c r="O354" s="67">
        <v>13</v>
      </c>
      <c r="P354" s="67" t="str">
        <f>_xlfn.XLOOKUP(O354,'ARX IDs'!B$3:B$47,'ARX IDs'!C$3:C$47,"")</f>
        <v/>
      </c>
      <c r="Q354" s="67">
        <f t="shared" si="58"/>
        <v>13</v>
      </c>
      <c r="R354" s="67">
        <v>13</v>
      </c>
      <c r="S354" s="84">
        <f t="shared" si="54"/>
        <v>1313</v>
      </c>
      <c r="T354" s="80">
        <v>14</v>
      </c>
      <c r="U354" s="84">
        <f t="shared" si="59"/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 t="shared" si="60"/>
        <v>62</v>
      </c>
      <c r="AE354" s="67">
        <f t="shared" si="61"/>
        <v>63</v>
      </c>
      <c r="AF354" s="67">
        <f t="shared" si="62"/>
        <v>319</v>
      </c>
      <c r="AG354" s="76"/>
    </row>
    <row r="355" spans="1:33" s="45" customFormat="1" ht="15.95" customHeight="1">
      <c r="A355" s="90"/>
      <c r="B355" s="87" t="s">
        <v>888</v>
      </c>
      <c r="C355" s="74" t="s">
        <v>791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100"/>
      <c r="L355" s="100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 t="shared" si="58"/>
        <v>8</v>
      </c>
      <c r="R355" s="67">
        <v>9</v>
      </c>
      <c r="S355" s="84">
        <f t="shared" si="54"/>
        <v>809</v>
      </c>
      <c r="T355" s="80">
        <v>10</v>
      </c>
      <c r="U355" s="84">
        <f t="shared" si="59"/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 t="shared" si="60"/>
        <v>56</v>
      </c>
      <c r="AE355" s="67">
        <f t="shared" si="61"/>
        <v>57</v>
      </c>
      <c r="AF355" s="67">
        <f t="shared" si="62"/>
        <v>60</v>
      </c>
      <c r="AG355" s="76"/>
    </row>
    <row r="356" spans="1:33" s="45" customFormat="1" ht="15.95" customHeight="1">
      <c r="A356" s="90"/>
      <c r="B356" s="87" t="s">
        <v>889</v>
      </c>
      <c r="C356" s="74" t="s">
        <v>791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100"/>
      <c r="L356" s="100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 t="shared" si="58"/>
        <v>4</v>
      </c>
      <c r="R356" s="67">
        <v>11</v>
      </c>
      <c r="S356" s="84">
        <f t="shared" si="54"/>
        <v>411</v>
      </c>
      <c r="T356" s="80">
        <v>12</v>
      </c>
      <c r="U356" s="84">
        <f t="shared" si="59"/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 t="shared" si="60"/>
        <v>56</v>
      </c>
      <c r="AE356" s="67">
        <f t="shared" si="61"/>
        <v>57</v>
      </c>
      <c r="AF356" s="67">
        <f t="shared" si="62"/>
        <v>28</v>
      </c>
      <c r="AG356" s="76"/>
    </row>
    <row r="357" spans="1:33" s="45" customFormat="1" ht="15.95" customHeight="1">
      <c r="A357" s="90"/>
      <c r="B357" s="87" t="s">
        <v>890</v>
      </c>
      <c r="C357" s="74" t="s">
        <v>791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100"/>
      <c r="L357" s="100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 t="shared" ref="Q357:Q369" si="63">O357</f>
        <v>4</v>
      </c>
      <c r="R357" s="67">
        <v>13</v>
      </c>
      <c r="S357" s="84">
        <f t="shared" si="54"/>
        <v>413</v>
      </c>
      <c r="T357" s="80">
        <v>14</v>
      </c>
      <c r="U357" s="84">
        <f t="shared" si="59"/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 t="shared" si="60"/>
        <v>62</v>
      </c>
      <c r="AE357" s="67">
        <f t="shared" si="61"/>
        <v>63</v>
      </c>
      <c r="AF357" s="67">
        <f t="shared" si="62"/>
        <v>31</v>
      </c>
      <c r="AG357" s="76"/>
    </row>
    <row r="358" spans="1:33" s="45" customFormat="1" ht="15.95" customHeight="1">
      <c r="A358" s="90"/>
      <c r="B358" s="87" t="s">
        <v>891</v>
      </c>
      <c r="C358" s="74" t="s">
        <v>791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100"/>
      <c r="L358" s="100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 t="shared" si="63"/>
        <v>8</v>
      </c>
      <c r="R358" s="67">
        <v>11</v>
      </c>
      <c r="S358" s="84">
        <f t="shared" si="54"/>
        <v>811</v>
      </c>
      <c r="T358" s="80">
        <v>12</v>
      </c>
      <c r="U358" s="84">
        <f t="shared" si="59"/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 t="shared" si="60"/>
        <v>62</v>
      </c>
      <c r="AE358" s="67">
        <f t="shared" si="61"/>
        <v>63</v>
      </c>
      <c r="AF358" s="67">
        <f t="shared" si="62"/>
        <v>63</v>
      </c>
      <c r="AG358" s="76"/>
    </row>
    <row r="359" spans="1:33" s="45" customFormat="1" ht="15.95" customHeight="1">
      <c r="A359" s="90"/>
      <c r="B359" s="87" t="s">
        <v>892</v>
      </c>
      <c r="C359" s="74" t="s">
        <v>791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5" t="s">
        <v>72</v>
      </c>
      <c r="K359" s="100"/>
      <c r="L359" s="100"/>
      <c r="M359" s="67"/>
      <c r="N359" s="67"/>
      <c r="O359" s="67">
        <v>11</v>
      </c>
      <c r="P359" s="67" t="str">
        <f>_xlfn.XLOOKUP(O359,'ARX IDs'!B$3:B$47,'ARX IDs'!C$3:C$47,"")</f>
        <v/>
      </c>
      <c r="Q359" s="67">
        <f t="shared" si="63"/>
        <v>11</v>
      </c>
      <c r="R359" s="67">
        <v>15</v>
      </c>
      <c r="S359" s="84">
        <f t="shared" si="54"/>
        <v>1115</v>
      </c>
      <c r="T359" s="80">
        <v>16</v>
      </c>
      <c r="U359" s="84">
        <f t="shared" si="59"/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 t="shared" si="60"/>
        <v>60</v>
      </c>
      <c r="AE359" s="67">
        <f t="shared" si="61"/>
        <v>61</v>
      </c>
      <c r="AF359" s="67">
        <f t="shared" si="62"/>
        <v>222</v>
      </c>
      <c r="AG359" s="76"/>
    </row>
    <row r="360" spans="1:33" s="45" customFormat="1" ht="15.95" customHeight="1">
      <c r="A360" s="90"/>
      <c r="B360" s="87" t="s">
        <v>893</v>
      </c>
      <c r="C360" s="74" t="s">
        <v>791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100"/>
      <c r="L360" s="100"/>
      <c r="M360" s="67"/>
      <c r="N360" s="67"/>
      <c r="O360" s="67">
        <v>13</v>
      </c>
      <c r="P360" s="67" t="str">
        <f>_xlfn.XLOOKUP(O360,'ARX IDs'!B$3:B$47,'ARX IDs'!C$3:C$47,"")</f>
        <v/>
      </c>
      <c r="Q360" s="67">
        <f t="shared" si="63"/>
        <v>13</v>
      </c>
      <c r="R360" s="67">
        <v>15</v>
      </c>
      <c r="S360" s="84">
        <f t="shared" si="54"/>
        <v>1315</v>
      </c>
      <c r="T360" s="80">
        <v>16</v>
      </c>
      <c r="U360" s="84">
        <f t="shared" si="59"/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 t="shared" si="60"/>
        <v>60</v>
      </c>
      <c r="AE360" s="67">
        <f t="shared" si="61"/>
        <v>61</v>
      </c>
      <c r="AF360" s="67">
        <f t="shared" si="62"/>
        <v>318</v>
      </c>
      <c r="AG360" s="76"/>
    </row>
    <row r="361" spans="1:33" s="45" customFormat="1" ht="15.95" customHeight="1">
      <c r="A361" s="90"/>
      <c r="B361" s="87" t="s">
        <v>894</v>
      </c>
      <c r="C361" s="74" t="s">
        <v>791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100"/>
      <c r="L361" s="100"/>
      <c r="M361" s="67"/>
      <c r="N361" s="67"/>
      <c r="O361" s="67">
        <v>13</v>
      </c>
      <c r="P361" s="67" t="str">
        <f>_xlfn.XLOOKUP(O361,'ARX IDs'!B$3:B$47,'ARX IDs'!C$3:C$47,"")</f>
        <v/>
      </c>
      <c r="Q361" s="67">
        <f t="shared" si="63"/>
        <v>13</v>
      </c>
      <c r="R361" s="67">
        <v>5</v>
      </c>
      <c r="S361" s="84">
        <f t="shared" si="54"/>
        <v>1305</v>
      </c>
      <c r="T361" s="80">
        <v>6</v>
      </c>
      <c r="U361" s="84">
        <f t="shared" si="59"/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 t="shared" si="60"/>
        <v>60</v>
      </c>
      <c r="AE361" s="67">
        <f t="shared" si="61"/>
        <v>61</v>
      </c>
      <c r="AF361" s="67">
        <f t="shared" si="62"/>
        <v>286</v>
      </c>
      <c r="AG361" s="76"/>
    </row>
    <row r="362" spans="1:33" s="45" customFormat="1" ht="15.95" customHeight="1">
      <c r="A362" s="90"/>
      <c r="B362" s="87" t="s">
        <v>895</v>
      </c>
      <c r="C362" s="74" t="s">
        <v>791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100"/>
      <c r="L362" s="100"/>
      <c r="M362" s="67"/>
      <c r="N362" s="67"/>
      <c r="O362" s="67">
        <v>10</v>
      </c>
      <c r="P362" s="67" t="str">
        <f>_xlfn.XLOOKUP(O362,'ARX IDs'!B$3:B$47,'ARX IDs'!C$3:C$47,"")</f>
        <v/>
      </c>
      <c r="Q362" s="67">
        <f t="shared" si="63"/>
        <v>10</v>
      </c>
      <c r="R362" s="67">
        <v>15</v>
      </c>
      <c r="S362" s="84">
        <f t="shared" si="54"/>
        <v>1015</v>
      </c>
      <c r="T362" s="80">
        <v>16</v>
      </c>
      <c r="U362" s="84">
        <f t="shared" si="59"/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 t="shared" si="60"/>
        <v>62</v>
      </c>
      <c r="AE362" s="67">
        <f t="shared" si="61"/>
        <v>63</v>
      </c>
      <c r="AF362" s="67">
        <f t="shared" si="62"/>
        <v>159</v>
      </c>
      <c r="AG362" s="76"/>
    </row>
    <row r="363" spans="1:33" s="45" customFormat="1" ht="15.95" customHeight="1">
      <c r="A363" s="90"/>
      <c r="B363" s="87" t="s">
        <v>896</v>
      </c>
      <c r="C363" s="74" t="s">
        <v>791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100"/>
      <c r="L363" s="100"/>
      <c r="M363" s="67"/>
      <c r="N363" s="67"/>
      <c r="O363" s="67">
        <v>12</v>
      </c>
      <c r="P363" s="67" t="str">
        <f>_xlfn.XLOOKUP(O363,'ARX IDs'!B$3:B$47,'ARX IDs'!C$3:C$47,"")</f>
        <v/>
      </c>
      <c r="Q363" s="67">
        <f t="shared" si="63"/>
        <v>12</v>
      </c>
      <c r="R363" s="67">
        <v>11</v>
      </c>
      <c r="S363" s="84">
        <f t="shared" si="54"/>
        <v>1211</v>
      </c>
      <c r="T363" s="80">
        <v>12</v>
      </c>
      <c r="U363" s="84">
        <f t="shared" si="59"/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 t="shared" si="60"/>
        <v>60</v>
      </c>
      <c r="AE363" s="67">
        <f t="shared" si="61"/>
        <v>61</v>
      </c>
      <c r="AF363" s="67">
        <f t="shared" si="62"/>
        <v>254</v>
      </c>
      <c r="AG363" s="76"/>
    </row>
    <row r="364" spans="1:33" s="45" customFormat="1" ht="15.95" customHeight="1">
      <c r="A364" s="90"/>
      <c r="B364" s="87" t="s">
        <v>897</v>
      </c>
      <c r="C364" s="74" t="s">
        <v>791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100" t="s">
        <v>582</v>
      </c>
      <c r="L364" s="100" t="s">
        <v>898</v>
      </c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 t="shared" si="63"/>
        <v>8</v>
      </c>
      <c r="R364" s="67">
        <v>13</v>
      </c>
      <c r="S364" s="84">
        <f t="shared" si="54"/>
        <v>813</v>
      </c>
      <c r="T364" s="80">
        <v>14</v>
      </c>
      <c r="U364" s="84">
        <f t="shared" si="59"/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 t="shared" si="60"/>
        <v>60</v>
      </c>
      <c r="AE364" s="67">
        <f t="shared" si="61"/>
        <v>61</v>
      </c>
      <c r="AF364" s="67">
        <f t="shared" si="62"/>
        <v>62</v>
      </c>
      <c r="AG364" s="76"/>
    </row>
    <row r="365" spans="1:33" s="45" customFormat="1" ht="15.95" customHeight="1">
      <c r="A365" s="90"/>
      <c r="B365" s="87" t="s">
        <v>899</v>
      </c>
      <c r="C365" s="74" t="s">
        <v>791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100"/>
      <c r="L365" s="100"/>
      <c r="M365" s="67"/>
      <c r="N365" s="67"/>
      <c r="O365" s="67">
        <v>11</v>
      </c>
      <c r="P365" s="67" t="str">
        <f>_xlfn.XLOOKUP(O365,'ARX IDs'!B$3:B$47,'ARX IDs'!C$3:C$47,"")</f>
        <v/>
      </c>
      <c r="Q365" s="67">
        <f t="shared" si="63"/>
        <v>11</v>
      </c>
      <c r="R365" s="67">
        <v>1</v>
      </c>
      <c r="S365" s="84">
        <f t="shared" si="54"/>
        <v>1101</v>
      </c>
      <c r="T365" s="80">
        <v>2</v>
      </c>
      <c r="U365" s="84">
        <f t="shared" si="59"/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 t="shared" si="60"/>
        <v>60</v>
      </c>
      <c r="AE365" s="67">
        <f t="shared" si="61"/>
        <v>61</v>
      </c>
      <c r="AF365" s="67">
        <f t="shared" si="62"/>
        <v>158</v>
      </c>
      <c r="AG365" s="76"/>
    </row>
    <row r="366" spans="1:33" s="45" customFormat="1" ht="15.95" customHeight="1">
      <c r="A366" s="90"/>
      <c r="B366" s="87" t="s">
        <v>900</v>
      </c>
      <c r="C366" s="74" t="s">
        <v>791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100" t="s">
        <v>242</v>
      </c>
      <c r="L366" s="100" t="s">
        <v>901</v>
      </c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 t="shared" si="63"/>
        <v>4</v>
      </c>
      <c r="R366" s="67">
        <v>15</v>
      </c>
      <c r="S366" s="84">
        <f t="shared" si="54"/>
        <v>415</v>
      </c>
      <c r="T366" s="80">
        <v>16</v>
      </c>
      <c r="U366" s="84">
        <f t="shared" si="59"/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 t="shared" si="60"/>
        <v>60</v>
      </c>
      <c r="AE366" s="67">
        <f t="shared" si="61"/>
        <v>61</v>
      </c>
      <c r="AF366" s="67">
        <f t="shared" si="62"/>
        <v>30</v>
      </c>
      <c r="AG366" s="76"/>
    </row>
    <row r="367" spans="1:33" s="45" customFormat="1" ht="15.95" customHeight="1">
      <c r="A367" s="90"/>
      <c r="B367" s="87" t="s">
        <v>902</v>
      </c>
      <c r="C367" s="74" t="s">
        <v>791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100" t="s">
        <v>903</v>
      </c>
      <c r="L367" s="100" t="s">
        <v>904</v>
      </c>
      <c r="M367" s="67"/>
      <c r="N367" s="67"/>
      <c r="O367" s="67">
        <v>9</v>
      </c>
      <c r="P367" s="67" t="str">
        <f>_xlfn.XLOOKUP(O367,'ARX IDs'!B$3:B$47,'ARX IDs'!C$3:C$47,"")</f>
        <v/>
      </c>
      <c r="Q367" s="67">
        <f t="shared" si="63"/>
        <v>9</v>
      </c>
      <c r="R367" s="67">
        <v>9</v>
      </c>
      <c r="S367" s="84">
        <f t="shared" si="54"/>
        <v>909</v>
      </c>
      <c r="T367" s="80">
        <v>10</v>
      </c>
      <c r="U367" s="84">
        <f t="shared" si="59"/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 t="shared" si="60"/>
        <v>60</v>
      </c>
      <c r="AE367" s="67">
        <f t="shared" si="61"/>
        <v>61</v>
      </c>
      <c r="AF367" s="67">
        <f t="shared" si="62"/>
        <v>94</v>
      </c>
      <c r="AG367" s="76"/>
    </row>
    <row r="368" spans="1:33" s="45" customFormat="1" ht="15.95" customHeight="1">
      <c r="A368" s="90"/>
      <c r="B368" s="87" t="s">
        <v>905</v>
      </c>
      <c r="C368" s="74" t="s">
        <v>791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100" t="s">
        <v>906</v>
      </c>
      <c r="L368" s="100" t="s">
        <v>907</v>
      </c>
      <c r="M368" s="67"/>
      <c r="N368" s="67"/>
      <c r="O368" s="67">
        <v>10</v>
      </c>
      <c r="P368" s="67" t="str">
        <f>_xlfn.XLOOKUP(O368,'ARX IDs'!B$3:B$47,'ARX IDs'!C$3:C$47,"")</f>
        <v/>
      </c>
      <c r="Q368" s="67">
        <f t="shared" si="63"/>
        <v>10</v>
      </c>
      <c r="R368" s="67">
        <v>3</v>
      </c>
      <c r="S368" s="84">
        <f t="shared" si="54"/>
        <v>1003</v>
      </c>
      <c r="T368" s="80">
        <v>4</v>
      </c>
      <c r="U368" s="84">
        <f t="shared" si="59"/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 t="shared" si="60"/>
        <v>62</v>
      </c>
      <c r="AE368" s="67">
        <f t="shared" si="61"/>
        <v>63</v>
      </c>
      <c r="AF368" s="67">
        <f t="shared" si="62"/>
        <v>127</v>
      </c>
      <c r="AG368" s="76"/>
    </row>
    <row r="369" spans="1:33" s="45" customFormat="1" ht="15.95" customHeight="1">
      <c r="A369" s="90"/>
      <c r="B369" s="88" t="s">
        <v>908</v>
      </c>
      <c r="C369" s="74" t="s">
        <v>791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100"/>
      <c r="L369" s="100"/>
      <c r="M369" s="67"/>
      <c r="N369" s="67"/>
      <c r="O369" s="67">
        <v>10</v>
      </c>
      <c r="P369" s="67" t="str">
        <f>_xlfn.XLOOKUP(O369,'ARX IDs'!B$3:B$47,'ARX IDs'!C$3:C$47,"")</f>
        <v/>
      </c>
      <c r="Q369" s="67">
        <f t="shared" si="63"/>
        <v>10</v>
      </c>
      <c r="R369" s="67">
        <v>5</v>
      </c>
      <c r="S369" s="84">
        <f t="shared" si="54"/>
        <v>1005</v>
      </c>
      <c r="T369" s="98">
        <v>6</v>
      </c>
      <c r="U369" s="84">
        <f t="shared" si="59"/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 t="shared" si="60"/>
        <v>60</v>
      </c>
      <c r="AE369" s="67">
        <f t="shared" si="61"/>
        <v>61</v>
      </c>
      <c r="AF369" s="67">
        <f t="shared" si="62"/>
        <v>126</v>
      </c>
      <c r="AG369" s="77" t="s">
        <v>909</v>
      </c>
    </row>
    <row r="370" spans="1:33" ht="15.95" customHeight="1">
      <c r="A370" s="90"/>
      <c r="B370" s="89" t="s">
        <v>910</v>
      </c>
      <c r="C370" s="74" t="s">
        <v>791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100" t="s">
        <v>449</v>
      </c>
      <c r="L370" s="100" t="s">
        <v>911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 t="shared" si="54"/>
        <v>0</v>
      </c>
      <c r="T370" s="83"/>
      <c r="U370" s="84">
        <f t="shared" si="59"/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912</v>
      </c>
    </row>
    <row r="371" spans="1:33">
      <c r="A371" s="90"/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 s="102"/>
      <c r="L373" s="102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102"/>
      <c r="L374" s="102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102"/>
      <c r="L375" s="102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102"/>
      <c r="L376" s="102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102"/>
      <c r="L377" s="102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913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914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915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916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917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918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919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920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921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922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923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924</v>
      </c>
    </row>
    <row r="4" spans="2:3">
      <c r="B4" s="29">
        <v>2</v>
      </c>
      <c r="C4" s="42" t="s">
        <v>924</v>
      </c>
    </row>
    <row r="5" spans="2:3">
      <c r="B5" s="29">
        <v>3</v>
      </c>
      <c r="C5" s="42" t="s">
        <v>924</v>
      </c>
    </row>
    <row r="6" spans="2:3">
      <c r="B6" s="29">
        <v>4</v>
      </c>
      <c r="C6" s="42" t="s">
        <v>924</v>
      </c>
    </row>
    <row r="7" spans="2:3">
      <c r="B7" s="29">
        <v>5</v>
      </c>
      <c r="C7" s="42" t="s">
        <v>924</v>
      </c>
    </row>
    <row r="8" spans="2:3">
      <c r="B8" s="29">
        <v>6</v>
      </c>
      <c r="C8" s="42" t="s">
        <v>924</v>
      </c>
    </row>
    <row r="9" spans="2:3">
      <c r="B9" s="29">
        <v>7</v>
      </c>
      <c r="C9" s="42" t="s">
        <v>924</v>
      </c>
    </row>
    <row r="10" spans="2:3">
      <c r="B10" s="29">
        <v>8</v>
      </c>
      <c r="C10" s="42" t="s">
        <v>924</v>
      </c>
    </row>
    <row r="11" spans="2:3">
      <c r="B11" s="29">
        <v>9</v>
      </c>
      <c r="C11" s="42" t="s">
        <v>924</v>
      </c>
    </row>
    <row r="12" spans="2:3">
      <c r="B12" s="29">
        <v>10</v>
      </c>
      <c r="C12" s="42" t="s">
        <v>924</v>
      </c>
    </row>
    <row r="13" spans="2:3">
      <c r="B13" s="29">
        <v>11</v>
      </c>
      <c r="C13" s="42" t="s">
        <v>924</v>
      </c>
    </row>
    <row r="14" spans="2:3">
      <c r="B14" s="29">
        <v>12</v>
      </c>
      <c r="C14" s="42" t="s">
        <v>924</v>
      </c>
    </row>
    <row r="15" spans="2:3">
      <c r="B15" s="29">
        <v>13</v>
      </c>
      <c r="C15" s="42" t="s">
        <v>924</v>
      </c>
    </row>
    <row r="16" spans="2:3">
      <c r="B16" s="29">
        <v>14</v>
      </c>
      <c r="C16" s="42" t="s">
        <v>924</v>
      </c>
    </row>
    <row r="17" spans="2:3">
      <c r="B17" s="29">
        <v>15</v>
      </c>
      <c r="C17" s="42" t="s">
        <v>924</v>
      </c>
    </row>
    <row r="18" spans="2:3">
      <c r="B18" s="29">
        <v>16</v>
      </c>
      <c r="C18" s="42" t="s">
        <v>924</v>
      </c>
    </row>
    <row r="19" spans="2:3">
      <c r="B19" s="29">
        <v>17</v>
      </c>
      <c r="C19" s="42" t="s">
        <v>924</v>
      </c>
    </row>
    <row r="20" spans="2:3">
      <c r="B20" s="29">
        <v>18</v>
      </c>
      <c r="C20" s="42" t="s">
        <v>924</v>
      </c>
    </row>
    <row r="21" spans="2:3">
      <c r="B21" s="29">
        <v>19</v>
      </c>
      <c r="C21" s="42" t="s">
        <v>924</v>
      </c>
    </row>
    <row r="22" spans="2:3">
      <c r="B22" s="29">
        <v>20</v>
      </c>
      <c r="C22" s="42" t="s">
        <v>924</v>
      </c>
    </row>
    <row r="23" spans="2:3">
      <c r="B23" s="29">
        <v>21</v>
      </c>
      <c r="C23" s="42" t="s">
        <v>924</v>
      </c>
    </row>
    <row r="24" spans="2:3">
      <c r="B24" s="29">
        <v>22</v>
      </c>
      <c r="C24" s="42" t="s">
        <v>924</v>
      </c>
    </row>
    <row r="25" spans="2:3">
      <c r="B25" s="29">
        <v>23</v>
      </c>
      <c r="C25" s="42" t="s">
        <v>924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:XFD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925</v>
      </c>
      <c r="C2" s="31"/>
    </row>
    <row r="4" spans="2:4" s="35" customFormat="1" ht="46.5" customHeight="1">
      <c r="B4" s="34">
        <v>1</v>
      </c>
      <c r="D4" s="35" t="s">
        <v>926</v>
      </c>
    </row>
    <row r="5" spans="2:4" s="35" customFormat="1" ht="35.25" customHeight="1">
      <c r="B5" s="34">
        <v>2</v>
      </c>
      <c r="D5" s="35" t="s">
        <v>927</v>
      </c>
    </row>
    <row r="6" spans="2:4" s="35" customFormat="1" ht="35.25" customHeight="1">
      <c r="B6" s="34">
        <v>3</v>
      </c>
      <c r="D6" s="35" t="s">
        <v>928</v>
      </c>
    </row>
    <row r="7" spans="2:4" s="35" customFormat="1" ht="30">
      <c r="B7" s="34">
        <v>4</v>
      </c>
      <c r="D7" s="35" t="s">
        <v>929</v>
      </c>
    </row>
    <row r="8" spans="2:4" s="35" customFormat="1" ht="53.25" customHeight="1">
      <c r="B8" s="34">
        <v>5</v>
      </c>
      <c r="D8" s="35" t="s">
        <v>930</v>
      </c>
    </row>
    <row r="9" spans="2:4" s="35" customFormat="1" ht="66" customHeight="1">
      <c r="B9" s="34">
        <v>6</v>
      </c>
      <c r="D9" s="35" t="s">
        <v>931</v>
      </c>
    </row>
    <row r="10" spans="2:4" s="35" customFormat="1" ht="30">
      <c r="B10" s="34">
        <v>7</v>
      </c>
      <c r="D10" s="35" t="s">
        <v>932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5CE235A-F236-41CD-9DD0-C9D16F2FDD50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2022-04-28T23:42:56Z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