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8425456-D58E-43E9-AC11-8EEA67A7724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Расчет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43" i="3" l="1"/>
  <c r="D48" i="3" l="1"/>
  <c r="C48" i="3"/>
  <c r="D47" i="3"/>
  <c r="C47" i="3"/>
  <c r="D46" i="3"/>
  <c r="C46" i="3"/>
  <c r="C45" i="3"/>
  <c r="D44" i="3"/>
  <c r="C44" i="3"/>
  <c r="D43" i="3"/>
  <c r="C35" i="3"/>
  <c r="C36" i="3"/>
  <c r="E43" i="3" l="1"/>
  <c r="C49" i="3" s="1"/>
  <c r="C52" i="3" s="1"/>
  <c r="F47" i="3"/>
  <c r="E45" i="3"/>
  <c r="F44" i="3"/>
  <c r="E47" i="3"/>
  <c r="F48" i="3"/>
  <c r="E46" i="3"/>
  <c r="E48" i="3"/>
  <c r="F46" i="3"/>
  <c r="F43" i="3"/>
  <c r="E49" i="3" s="1"/>
  <c r="C53" i="3" s="1"/>
  <c r="C57" i="3" s="1"/>
  <c r="E44" i="3"/>
  <c r="C58" i="3" l="1"/>
  <c r="C56" i="3"/>
  <c r="C19" i="3" l="1"/>
  <c r="C59" i="3"/>
  <c r="C20" i="3" s="1"/>
  <c r="F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3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Свои тарифы можно посмотреть в квитанции за квартплату (ЕПД)</t>
        </r>
      </text>
    </comment>
  </commentList>
</comments>
</file>

<file path=xl/sharedStrings.xml><?xml version="1.0" encoding="utf-8"?>
<sst xmlns="http://schemas.openxmlformats.org/spreadsheetml/2006/main" count="81" uniqueCount="54">
  <si>
    <t>Унитаз со смывным бачком</t>
  </si>
  <si>
    <t>Водоотведение</t>
  </si>
  <si>
    <t>Мойка на кухне</t>
  </si>
  <si>
    <t>Так выделены ячейки значения которых можно менять</t>
  </si>
  <si>
    <t>Среднее число проживающих</t>
  </si>
  <si>
    <t>человек</t>
  </si>
  <si>
    <t>Умывальник в ванной</t>
  </si>
  <si>
    <t>Ванна длинной 1500-1700 см.</t>
  </si>
  <si>
    <t>Душевая кабинка</t>
  </si>
  <si>
    <t>Сидячая ванна</t>
  </si>
  <si>
    <t>штук</t>
  </si>
  <si>
    <t>Холодная
(л/час)</t>
  </si>
  <si>
    <t>Горячая
(л/час)</t>
  </si>
  <si>
    <t>Сантехническое оборудование</t>
  </si>
  <si>
    <t>Холодная
(л/сутки)</t>
  </si>
  <si>
    <t>Горячая
(л/сутки)</t>
  </si>
  <si>
    <t>С централизованным горячим водоснабжением и ванной</t>
  </si>
  <si>
    <t>Средний суточный расход воды в жилых зданиях на одного жителя (выдержка из таблицы А.2  СНиП 2.04.01-85)</t>
  </si>
  <si>
    <t>С централизованным горячим водоснабжением и без ванны (с душевой кабинкой)</t>
  </si>
  <si>
    <t>Холодная вода (ХВС)</t>
  </si>
  <si>
    <t>Горячая вода (ГВС)</t>
  </si>
  <si>
    <t>руб/куб.метр</t>
  </si>
  <si>
    <t>Результат</t>
  </si>
  <si>
    <t>Холодная
(%)</t>
  </si>
  <si>
    <t>Горячая
(%)</t>
  </si>
  <si>
    <t>Мойка на кухне с Экопедалью</t>
  </si>
  <si>
    <t>Экономия воды в мойке на кухне от использования Экопедали
(по результатам эксперимента - http://ecopedal.ru/raschet-ekonomii.php)</t>
  </si>
  <si>
    <t>Состав сантехнического оборудования (без учета стиральных и посудомоечных машин)</t>
  </si>
  <si>
    <t>Определим, какая доля от общего расхода воды приходится на каждый из видов установленного сантехнического оборудования</t>
  </si>
  <si>
    <t xml:space="preserve">Вывод: расчет показывает, что без использования Экопедали на холодную воду на кухне приходится </t>
  </si>
  <si>
    <t>% от общеквартирного расхода холодной воды, а на горячую -</t>
  </si>
  <si>
    <t>% всей горячей</t>
  </si>
  <si>
    <t>- на холодной воде</t>
  </si>
  <si>
    <t>- на горячей воде</t>
  </si>
  <si>
    <t>- на водоотведении</t>
  </si>
  <si>
    <t>Расчетный среднечасовой расход воды (выдержка из таблицы А.1  СНиП 2.04.01-85)</t>
  </si>
  <si>
    <t xml:space="preserve">Зная сколько всего холодной воды было израсходовано в результате экономии, а также % холодной воды, которая если не экономить приходится на воду на кухне и % экономии, мы можем рассчитать (формула выводится математически): </t>
  </si>
  <si>
    <t>- количество сэкономленной холодной воды вмесяц</t>
  </si>
  <si>
    <t>Зная количество сэкономленной холодной и горячей воды, а также тарифы на услуги водоснабжения мы можем рассчитать экономию в денежном выражении:</t>
  </si>
  <si>
    <t>- количество сэкономленной горячей воды в месяц</t>
  </si>
  <si>
    <t>куб.метров в месяц</t>
  </si>
  <si>
    <t>руб/месяц</t>
  </si>
  <si>
    <t>Всего:</t>
  </si>
  <si>
    <t>рублей</t>
  </si>
  <si>
    <t>В месяц Экопедаль будет экономить по:</t>
  </si>
  <si>
    <t>месяцев</t>
  </si>
  <si>
    <t>Исходные данные для расчета</t>
  </si>
  <si>
    <t>Затраты на приобретение и установку Экопедали</t>
  </si>
  <si>
    <t>В расчете используются следующие данные из СНиП 2.04.01-85</t>
  </si>
  <si>
    <t>Порядок расчета описан ниже:</t>
  </si>
  <si>
    <t>Ход расчетов следующий:</t>
  </si>
  <si>
    <t>Срок окупаемости Экопедали:</t>
  </si>
  <si>
    <t>, т.е.</t>
  </si>
  <si>
    <t>Тарифы на услуги водоснабжения и водоотведения: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</si>
</sst>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right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0" xfId="0" applyBorder="1" applyAlignment="1">
      <alignment horizontal="right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1" fillId="0" borderId="1" xfId="1" applyFont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right" wrapText="1"/>
    </xf>
    <xf numFmtId="0" fontId="8" fillId="2" borderId="3" xfId="0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right" vertical="center" wrapText="1"/>
    </xf>
    <xf numFmtId="1" fontId="9" fillId="2" borderId="18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49" fontId="0" fillId="0" borderId="6" xfId="0" applyNumberFormat="1" applyBorder="1" applyAlignment="1">
      <alignment horizontal="right" vertical="center" wrapText="1"/>
    </xf>
    <xf numFmtId="0" fontId="0" fillId="0" borderId="12" xfId="0" applyBorder="1" applyAlignment="1">
      <alignment horizontal="right" wrapText="1"/>
    </xf>
    <xf numFmtId="164" fontId="5" fillId="0" borderId="13" xfId="0" applyNumberFormat="1" applyFont="1" applyBorder="1" applyAlignment="1">
      <alignment wrapText="1"/>
    </xf>
    <xf numFmtId="0" fontId="0" fillId="0" borderId="13" xfId="0" applyBorder="1" applyAlignment="1">
      <alignment wrapText="1"/>
    </xf>
    <xf numFmtId="166" fontId="9" fillId="2" borderId="4" xfId="1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4" fontId="0" fillId="3" borderId="1" xfId="1" applyFont="1" applyFill="1" applyBorder="1" applyAlignment="1">
      <alignment horizontal="center" vertical="center" wrapText="1"/>
    </xf>
    <xf numFmtId="164" fontId="0" fillId="3" borderId="13" xfId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6" fillId="3" borderId="0" xfId="0" applyFont="1" applyFill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zoomScaleNormal="100" workbookViewId="0">
      <selection activeCell="C17" sqref="C17"/>
    </sheetView>
  </sheetViews>
  <sheetFormatPr defaultColWidth="9.1796875" defaultRowHeight="14.5" outlineLevelRow="1" x14ac:dyDescent="0.35"/>
  <cols>
    <col min="1" max="1" width="2.54296875" style="1" customWidth="1"/>
    <col min="2" max="2" width="97.26953125" style="1" bestFit="1" customWidth="1"/>
    <col min="3" max="3" width="9.54296875" style="1" bestFit="1" customWidth="1"/>
    <col min="4" max="4" width="17.1796875" style="1" bestFit="1" customWidth="1"/>
    <col min="5" max="5" width="9.36328125" style="1" bestFit="1" customWidth="1"/>
    <col min="6" max="6" width="13.453125" style="1" bestFit="1" customWidth="1"/>
    <col min="7" max="7" width="13.7265625" style="1" customWidth="1"/>
    <col min="8" max="16384" width="9.1796875" style="1"/>
  </cols>
  <sheetData>
    <row r="1" spans="2:4" x14ac:dyDescent="0.35">
      <c r="B1" s="66" t="s">
        <v>3</v>
      </c>
      <c r="C1" s="66"/>
      <c r="D1" s="66"/>
    </row>
    <row r="2" spans="2:4" ht="15" thickBot="1" x14ac:dyDescent="0.4">
      <c r="B2" s="4" t="s">
        <v>46</v>
      </c>
    </row>
    <row r="3" spans="2:4" x14ac:dyDescent="0.35">
      <c r="B3" s="78" t="s">
        <v>27</v>
      </c>
      <c r="C3" s="79"/>
      <c r="D3" s="80"/>
    </row>
    <row r="4" spans="2:4" x14ac:dyDescent="0.35">
      <c r="B4" s="14" t="s">
        <v>25</v>
      </c>
      <c r="C4" s="30">
        <v>1</v>
      </c>
      <c r="D4" s="15" t="s">
        <v>10</v>
      </c>
    </row>
    <row r="5" spans="2:4" x14ac:dyDescent="0.35">
      <c r="B5" s="14" t="s">
        <v>6</v>
      </c>
      <c r="C5" s="55">
        <v>1</v>
      </c>
      <c r="D5" s="15" t="s">
        <v>10</v>
      </c>
    </row>
    <row r="6" spans="2:4" x14ac:dyDescent="0.35">
      <c r="B6" s="14" t="s">
        <v>0</v>
      </c>
      <c r="C6" s="55">
        <v>1</v>
      </c>
      <c r="D6" s="15" t="s">
        <v>10</v>
      </c>
    </row>
    <row r="7" spans="2:4" x14ac:dyDescent="0.35">
      <c r="B7" s="14" t="s">
        <v>7</v>
      </c>
      <c r="C7" s="55">
        <v>1</v>
      </c>
      <c r="D7" s="15" t="s">
        <v>10</v>
      </c>
    </row>
    <row r="8" spans="2:4" x14ac:dyDescent="0.35">
      <c r="B8" s="14" t="s">
        <v>9</v>
      </c>
      <c r="C8" s="55">
        <v>0</v>
      </c>
      <c r="D8" s="15" t="s">
        <v>10</v>
      </c>
    </row>
    <row r="9" spans="2:4" x14ac:dyDescent="0.35">
      <c r="B9" s="14" t="s">
        <v>8</v>
      </c>
      <c r="C9" s="55">
        <v>0</v>
      </c>
      <c r="D9" s="15" t="s">
        <v>10</v>
      </c>
    </row>
    <row r="10" spans="2:4" x14ac:dyDescent="0.35">
      <c r="B10" s="17" t="s">
        <v>4</v>
      </c>
      <c r="C10" s="56">
        <v>2</v>
      </c>
      <c r="D10" s="15" t="s">
        <v>5</v>
      </c>
    </row>
    <row r="11" spans="2:4" x14ac:dyDescent="0.35">
      <c r="B11" s="14" t="s">
        <v>47</v>
      </c>
      <c r="C11" s="57">
        <v>4800</v>
      </c>
      <c r="D11" s="15" t="s">
        <v>43</v>
      </c>
    </row>
    <row r="12" spans="2:4" x14ac:dyDescent="0.35">
      <c r="B12" s="14"/>
      <c r="C12" s="34"/>
      <c r="D12" s="15"/>
    </row>
    <row r="13" spans="2:4" x14ac:dyDescent="0.35">
      <c r="B13" s="75" t="s">
        <v>53</v>
      </c>
      <c r="C13" s="76"/>
      <c r="D13" s="77"/>
    </row>
    <row r="14" spans="2:4" x14ac:dyDescent="0.35">
      <c r="B14" s="14" t="s">
        <v>19</v>
      </c>
      <c r="C14" s="57">
        <v>39.4</v>
      </c>
      <c r="D14" s="15" t="s">
        <v>21</v>
      </c>
    </row>
    <row r="15" spans="2:4" x14ac:dyDescent="0.35">
      <c r="B15" s="14" t="s">
        <v>20</v>
      </c>
      <c r="C15" s="57">
        <f>39.4+150.88</f>
        <v>190.28</v>
      </c>
      <c r="D15" s="15" t="s">
        <v>21</v>
      </c>
    </row>
    <row r="16" spans="2:4" ht="15" thickBot="1" x14ac:dyDescent="0.4">
      <c r="B16" s="35" t="s">
        <v>1</v>
      </c>
      <c r="C16" s="58">
        <v>39.729999999999997</v>
      </c>
      <c r="D16" s="16" t="s">
        <v>21</v>
      </c>
    </row>
    <row r="18" spans="2:6" ht="15" thickBot="1" x14ac:dyDescent="0.4">
      <c r="B18" s="4" t="s">
        <v>22</v>
      </c>
    </row>
    <row r="19" spans="2:6" ht="23.5" x14ac:dyDescent="0.35">
      <c r="B19" s="36" t="s">
        <v>44</v>
      </c>
      <c r="C19" s="49">
        <f>C56+C57+C58</f>
        <v>256.45789780912361</v>
      </c>
      <c r="D19" s="37" t="s">
        <v>43</v>
      </c>
    </row>
    <row r="20" spans="2:6" ht="24" thickBot="1" x14ac:dyDescent="0.4">
      <c r="B20" s="38" t="s">
        <v>51</v>
      </c>
      <c r="C20" s="39">
        <f>ROUND(C11/C59,0)</f>
        <v>19</v>
      </c>
      <c r="D20" s="40" t="s">
        <v>45</v>
      </c>
      <c r="E20" s="52" t="s">
        <v>52</v>
      </c>
      <c r="F20" s="28" t="str">
        <f>CONCATENATE(TRUNC(C20/12,0)," г. и ",C20-(12*(TRUNC(C20/12,0))), " месяц.")</f>
        <v>1 г. и 7 месяц.</v>
      </c>
    </row>
    <row r="21" spans="2:6" x14ac:dyDescent="0.35">
      <c r="E21" s="53"/>
      <c r="F21" s="54"/>
    </row>
    <row r="22" spans="2:6" hidden="1" outlineLevel="1" x14ac:dyDescent="0.35">
      <c r="B22" s="4" t="s">
        <v>49</v>
      </c>
    </row>
    <row r="23" spans="2:6" hidden="1" outlineLevel="1" x14ac:dyDescent="0.35"/>
    <row r="24" spans="2:6" ht="15" hidden="1" outlineLevel="1" thickBot="1" x14ac:dyDescent="0.4">
      <c r="B24" s="4" t="s">
        <v>48</v>
      </c>
    </row>
    <row r="25" spans="2:6" hidden="1" outlineLevel="1" x14ac:dyDescent="0.35">
      <c r="B25" s="67" t="s">
        <v>35</v>
      </c>
      <c r="C25" s="68"/>
      <c r="D25" s="69"/>
    </row>
    <row r="26" spans="2:6" ht="29" hidden="1" outlineLevel="1" x14ac:dyDescent="0.35">
      <c r="B26" s="6" t="s">
        <v>13</v>
      </c>
      <c r="C26" s="3" t="s">
        <v>11</v>
      </c>
      <c r="D26" s="7" t="s">
        <v>12</v>
      </c>
    </row>
    <row r="27" spans="2:6" hidden="1" outlineLevel="1" x14ac:dyDescent="0.35">
      <c r="B27" s="8" t="s">
        <v>2</v>
      </c>
      <c r="C27" s="2">
        <v>4</v>
      </c>
      <c r="D27" s="9">
        <v>6</v>
      </c>
    </row>
    <row r="28" spans="2:6" hidden="1" outlineLevel="1" x14ac:dyDescent="0.35">
      <c r="B28" s="8" t="s">
        <v>6</v>
      </c>
      <c r="C28" s="2">
        <v>2</v>
      </c>
      <c r="D28" s="9">
        <v>3</v>
      </c>
    </row>
    <row r="29" spans="2:6" hidden="1" outlineLevel="1" x14ac:dyDescent="0.35">
      <c r="B29" s="8" t="s">
        <v>0</v>
      </c>
      <c r="C29" s="2">
        <v>4</v>
      </c>
      <c r="D29" s="9">
        <v>0</v>
      </c>
    </row>
    <row r="30" spans="2:6" hidden="1" outlineLevel="1" x14ac:dyDescent="0.35">
      <c r="B30" s="8" t="s">
        <v>7</v>
      </c>
      <c r="C30" s="2">
        <v>9</v>
      </c>
      <c r="D30" s="9">
        <v>13</v>
      </c>
    </row>
    <row r="31" spans="2:6" hidden="1" outlineLevel="1" x14ac:dyDescent="0.35">
      <c r="B31" s="8" t="s">
        <v>9</v>
      </c>
      <c r="C31" s="2">
        <v>4</v>
      </c>
      <c r="D31" s="9">
        <v>9</v>
      </c>
    </row>
    <row r="32" spans="2:6" hidden="1" outlineLevel="1" x14ac:dyDescent="0.35">
      <c r="B32" s="8" t="s">
        <v>8</v>
      </c>
      <c r="C32" s="2">
        <v>5</v>
      </c>
      <c r="D32" s="9">
        <v>7</v>
      </c>
    </row>
    <row r="33" spans="1:6" hidden="1" outlineLevel="1" x14ac:dyDescent="0.35">
      <c r="B33" s="70" t="s">
        <v>17</v>
      </c>
      <c r="C33" s="71"/>
      <c r="D33" s="72"/>
    </row>
    <row r="34" spans="1:6" ht="29" hidden="1" outlineLevel="1" x14ac:dyDescent="0.35">
      <c r="B34" s="10"/>
      <c r="C34" s="3" t="s">
        <v>14</v>
      </c>
      <c r="D34" s="7" t="s">
        <v>15</v>
      </c>
    </row>
    <row r="35" spans="1:6" hidden="1" outlineLevel="1" x14ac:dyDescent="0.35">
      <c r="B35" s="10" t="s">
        <v>16</v>
      </c>
      <c r="C35" s="2">
        <f>250-D35</f>
        <v>150</v>
      </c>
      <c r="D35" s="9">
        <v>100</v>
      </c>
    </row>
    <row r="36" spans="1:6" hidden="1" outlineLevel="1" x14ac:dyDescent="0.35">
      <c r="B36" s="10" t="s">
        <v>18</v>
      </c>
      <c r="C36" s="2">
        <f>230-D36</f>
        <v>135</v>
      </c>
      <c r="D36" s="9">
        <v>95</v>
      </c>
    </row>
    <row r="37" spans="1:6" hidden="1" outlineLevel="1" x14ac:dyDescent="0.35">
      <c r="B37" s="11"/>
      <c r="C37" s="29"/>
      <c r="D37" s="12"/>
    </row>
    <row r="38" spans="1:6" ht="29" hidden="1" outlineLevel="1" x14ac:dyDescent="0.35">
      <c r="B38" s="73" t="s">
        <v>26</v>
      </c>
      <c r="C38" s="3" t="s">
        <v>23</v>
      </c>
      <c r="D38" s="7" t="s">
        <v>24</v>
      </c>
    </row>
    <row r="39" spans="1:6" ht="15" hidden="1" outlineLevel="1" thickBot="1" x14ac:dyDescent="0.4">
      <c r="B39" s="74"/>
      <c r="C39" s="13">
        <v>50</v>
      </c>
      <c r="D39" s="31">
        <v>40</v>
      </c>
    </row>
    <row r="40" spans="1:6" hidden="1" outlineLevel="1" x14ac:dyDescent="0.35">
      <c r="B40" s="5"/>
    </row>
    <row r="41" spans="1:6" ht="15" hidden="1" outlineLevel="1" thickBot="1" x14ac:dyDescent="0.4">
      <c r="B41" s="4" t="s">
        <v>50</v>
      </c>
    </row>
    <row r="42" spans="1:6" ht="29" hidden="1" outlineLevel="1" x14ac:dyDescent="0.35">
      <c r="A42" s="60">
        <v>1</v>
      </c>
      <c r="B42" s="43" t="s">
        <v>28</v>
      </c>
      <c r="C42" s="24" t="s">
        <v>11</v>
      </c>
      <c r="D42" s="24" t="s">
        <v>12</v>
      </c>
      <c r="E42" s="24" t="s">
        <v>23</v>
      </c>
      <c r="F42" s="25" t="s">
        <v>24</v>
      </c>
    </row>
    <row r="43" spans="1:6" hidden="1" outlineLevel="1" x14ac:dyDescent="0.35">
      <c r="A43" s="60"/>
      <c r="B43" s="8" t="s">
        <v>2</v>
      </c>
      <c r="C43" s="2">
        <f t="shared" ref="C43:C48" si="0">C4*C27</f>
        <v>4</v>
      </c>
      <c r="D43" s="2">
        <f>C4*D27</f>
        <v>6</v>
      </c>
      <c r="E43" s="50">
        <f>C43/SUM(C43:C48)*100</f>
        <v>21.052631578947366</v>
      </c>
      <c r="F43" s="51">
        <f>D43/SUM(D43:D48)*100</f>
        <v>27.27272727272727</v>
      </c>
    </row>
    <row r="44" spans="1:6" hidden="1" outlineLevel="1" x14ac:dyDescent="0.35">
      <c r="A44" s="60"/>
      <c r="B44" s="8" t="s">
        <v>6</v>
      </c>
      <c r="C44" s="2">
        <f t="shared" si="0"/>
        <v>2</v>
      </c>
      <c r="D44" s="2">
        <f>C5*D28</f>
        <v>3</v>
      </c>
      <c r="E44" s="18">
        <f>C44/SUM(C43:C48)*100</f>
        <v>10.526315789473683</v>
      </c>
      <c r="F44" s="26">
        <f>D44/SUM(D43:D48)*100</f>
        <v>13.636363636363635</v>
      </c>
    </row>
    <row r="45" spans="1:6" hidden="1" outlineLevel="1" x14ac:dyDescent="0.35">
      <c r="A45" s="60"/>
      <c r="B45" s="8" t="s">
        <v>0</v>
      </c>
      <c r="C45" s="2">
        <f t="shared" si="0"/>
        <v>4</v>
      </c>
      <c r="D45" s="2"/>
      <c r="E45" s="18">
        <f>C45/SUM(C43:C48)*100</f>
        <v>21.052631578947366</v>
      </c>
      <c r="F45" s="26"/>
    </row>
    <row r="46" spans="1:6" hidden="1" outlineLevel="1" x14ac:dyDescent="0.35">
      <c r="A46" s="60"/>
      <c r="B46" s="8" t="s">
        <v>7</v>
      </c>
      <c r="C46" s="2">
        <f t="shared" si="0"/>
        <v>9</v>
      </c>
      <c r="D46" s="2">
        <f>C7*D30</f>
        <v>13</v>
      </c>
      <c r="E46" s="18">
        <f>C46/SUM(C43:C48)*100</f>
        <v>47.368421052631575</v>
      </c>
      <c r="F46" s="26">
        <f>D46/SUM(D43:D48)*100</f>
        <v>59.090909090909093</v>
      </c>
    </row>
    <row r="47" spans="1:6" hidden="1" outlineLevel="1" x14ac:dyDescent="0.35">
      <c r="A47" s="60"/>
      <c r="B47" s="8" t="s">
        <v>9</v>
      </c>
      <c r="C47" s="2">
        <f t="shared" si="0"/>
        <v>0</v>
      </c>
      <c r="D47" s="2">
        <f>C8*D31</f>
        <v>0</v>
      </c>
      <c r="E47" s="18">
        <f>C47/SUM(C43:C48)*100</f>
        <v>0</v>
      </c>
      <c r="F47" s="26">
        <f>D47/SUM(D43:D48)*100</f>
        <v>0</v>
      </c>
    </row>
    <row r="48" spans="1:6" hidden="1" outlineLevel="1" x14ac:dyDescent="0.35">
      <c r="A48" s="60"/>
      <c r="B48" s="8" t="s">
        <v>8</v>
      </c>
      <c r="C48" s="2">
        <f t="shared" si="0"/>
        <v>0</v>
      </c>
      <c r="D48" s="2">
        <f>C9*D32</f>
        <v>0</v>
      </c>
      <c r="E48" s="18">
        <f>C48/SUM(C43:C48)*100</f>
        <v>0</v>
      </c>
      <c r="F48" s="26">
        <f>D48/SUM(D43:D48)*100</f>
        <v>0</v>
      </c>
    </row>
    <row r="49" spans="1:6" s="22" customFormat="1" ht="72.5" hidden="1" outlineLevel="1" x14ac:dyDescent="0.35">
      <c r="A49" s="60"/>
      <c r="B49" s="44" t="s">
        <v>29</v>
      </c>
      <c r="C49" s="19">
        <f>E43</f>
        <v>21.052631578947366</v>
      </c>
      <c r="D49" s="41" t="s">
        <v>30</v>
      </c>
      <c r="E49" s="19">
        <f>F43</f>
        <v>27.27272727272727</v>
      </c>
      <c r="F49" s="59" t="s">
        <v>31</v>
      </c>
    </row>
    <row r="50" spans="1:6" hidden="1" outlineLevel="1" x14ac:dyDescent="0.35">
      <c r="B50" s="11"/>
      <c r="C50" s="21"/>
      <c r="D50" s="21"/>
      <c r="E50" s="21"/>
      <c r="F50" s="15"/>
    </row>
    <row r="51" spans="1:6" ht="45" hidden="1" customHeight="1" outlineLevel="1" x14ac:dyDescent="0.35">
      <c r="A51" s="60">
        <v>2</v>
      </c>
      <c r="B51" s="61" t="s">
        <v>36</v>
      </c>
      <c r="C51" s="62"/>
      <c r="D51" s="63"/>
      <c r="E51" s="21"/>
      <c r="F51" s="15"/>
    </row>
    <row r="52" spans="1:6" ht="29" hidden="1" outlineLevel="1" x14ac:dyDescent="0.35">
      <c r="A52" s="60"/>
      <c r="B52" s="45" t="s">
        <v>37</v>
      </c>
      <c r="C52" s="42">
        <f>(C10*IF(C7&gt;0,C35,C36)*30.4375)/1000*C49*C39/(10000-C49*C39)</f>
        <v>1.0742647058823527</v>
      </c>
      <c r="D52" s="32" t="s">
        <v>40</v>
      </c>
      <c r="E52" s="21"/>
      <c r="F52" s="15"/>
    </row>
    <row r="53" spans="1:6" ht="29" hidden="1" outlineLevel="1" x14ac:dyDescent="0.35">
      <c r="A53" s="60"/>
      <c r="B53" s="45" t="s">
        <v>39</v>
      </c>
      <c r="C53" s="42">
        <f>(C10*IF(C7&gt;0,D35,D36)*30.4375)/1000*E49*D39/(10000-E49*D39)</f>
        <v>0.74540816326530601</v>
      </c>
      <c r="D53" s="32" t="s">
        <v>40</v>
      </c>
      <c r="E53" s="21"/>
      <c r="F53" s="15"/>
    </row>
    <row r="54" spans="1:6" hidden="1" outlineLevel="1" x14ac:dyDescent="0.35">
      <c r="B54" s="11"/>
      <c r="C54" s="21"/>
      <c r="D54" s="21"/>
      <c r="E54" s="21"/>
      <c r="F54" s="15"/>
    </row>
    <row r="55" spans="1:6" ht="30" hidden="1" customHeight="1" outlineLevel="1" x14ac:dyDescent="0.35">
      <c r="A55" s="60">
        <v>3</v>
      </c>
      <c r="B55" s="64" t="s">
        <v>38</v>
      </c>
      <c r="C55" s="65"/>
      <c r="D55" s="65"/>
      <c r="E55" s="21"/>
      <c r="F55" s="15"/>
    </row>
    <row r="56" spans="1:6" hidden="1" outlineLevel="1" x14ac:dyDescent="0.35">
      <c r="A56" s="60"/>
      <c r="B56" s="45" t="s">
        <v>32</v>
      </c>
      <c r="C56" s="33">
        <f>C52*C14</f>
        <v>42.326029411764694</v>
      </c>
      <c r="D56" s="32" t="s">
        <v>41</v>
      </c>
      <c r="E56" s="21"/>
      <c r="F56" s="15"/>
    </row>
    <row r="57" spans="1:6" hidden="1" outlineLevel="1" x14ac:dyDescent="0.35">
      <c r="A57" s="60"/>
      <c r="B57" s="45" t="s">
        <v>33</v>
      </c>
      <c r="C57" s="33">
        <f>C53*C15</f>
        <v>141.83626530612244</v>
      </c>
      <c r="D57" s="32" t="s">
        <v>41</v>
      </c>
      <c r="E57" s="21"/>
      <c r="F57" s="15"/>
    </row>
    <row r="58" spans="1:6" hidden="1" outlineLevel="1" x14ac:dyDescent="0.35">
      <c r="A58" s="60"/>
      <c r="B58" s="45" t="s">
        <v>34</v>
      </c>
      <c r="C58" s="33">
        <f>(C52+C53)*C16</f>
        <v>72.295603091236472</v>
      </c>
      <c r="D58" s="32" t="s">
        <v>41</v>
      </c>
      <c r="E58" s="21"/>
      <c r="F58" s="15"/>
    </row>
    <row r="59" spans="1:6" ht="15" hidden="1" outlineLevel="1" thickBot="1" x14ac:dyDescent="0.4">
      <c r="B59" s="46" t="s">
        <v>42</v>
      </c>
      <c r="C59" s="47">
        <f>C56+C57+C58</f>
        <v>256.45789780912361</v>
      </c>
      <c r="D59" s="48" t="s">
        <v>41</v>
      </c>
      <c r="E59" s="27"/>
      <c r="F59" s="16"/>
    </row>
    <row r="60" spans="1:6" collapsed="1" x14ac:dyDescent="0.35">
      <c r="B60" s="20"/>
      <c r="C60" s="23"/>
      <c r="D60" s="21"/>
    </row>
  </sheetData>
  <mergeCells count="11">
    <mergeCell ref="B1:D1"/>
    <mergeCell ref="B25:D25"/>
    <mergeCell ref="B33:D33"/>
    <mergeCell ref="B38:B39"/>
    <mergeCell ref="B13:D13"/>
    <mergeCell ref="B3:D3"/>
    <mergeCell ref="A42:A49"/>
    <mergeCell ref="A51:A53"/>
    <mergeCell ref="A55:A58"/>
    <mergeCell ref="B51:D51"/>
    <mergeCell ref="B55:D55"/>
  </mergeCells>
  <pageMargins left="0.7" right="0.7" top="0.75" bottom="0.75" header="0.3" footer="0.3"/>
  <pageSetup paperSize="9" scale="4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2021-11-04T08:51:13Z</dcterms:modified>
</cp:coreProperties>
</file>