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evens\KnowledgeDiscoveryAndDataMining\KnowledgeDiscoveryAndDataMining_Stevens\FinalExam\MuhammadOwais_Imran_FinalExam\"/>
    </mc:Choice>
  </mc:AlternateContent>
  <xr:revisionPtr revIDLastSave="0" documentId="13_ncr:1_{4E6F3146-7C59-4E20-83EA-811CAF79E53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C4.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J58" i="2"/>
  <c r="J57" i="2"/>
  <c r="G58" i="2"/>
  <c r="H58" i="2" s="1"/>
  <c r="G57" i="2"/>
  <c r="H57" i="2" s="1"/>
  <c r="E58" i="2"/>
  <c r="E57" i="2"/>
  <c r="F57" i="2" s="1"/>
  <c r="C58" i="2"/>
  <c r="D58" i="2" s="1"/>
  <c r="C57" i="2"/>
  <c r="D57" i="2" s="1"/>
  <c r="C52" i="2"/>
  <c r="J50" i="2"/>
  <c r="J49" i="2"/>
  <c r="G50" i="2"/>
  <c r="H50" i="2" s="1"/>
  <c r="G49" i="2"/>
  <c r="E50" i="2"/>
  <c r="E49" i="2"/>
  <c r="F49" i="2" s="1"/>
  <c r="C50" i="2"/>
  <c r="C49" i="2"/>
  <c r="D49" i="2" s="1"/>
  <c r="D50" i="2"/>
  <c r="H49" i="2"/>
  <c r="C44" i="2"/>
  <c r="K43" i="2"/>
  <c r="J43" i="2"/>
  <c r="J42" i="2"/>
  <c r="J41" i="2"/>
  <c r="G42" i="2"/>
  <c r="H42" i="2" s="1"/>
  <c r="E42" i="2"/>
  <c r="F42" i="2" s="1"/>
  <c r="C42" i="2"/>
  <c r="D42" i="2" s="1"/>
  <c r="G41" i="2"/>
  <c r="H41" i="2" s="1"/>
  <c r="E41" i="2"/>
  <c r="F41" i="2" s="1"/>
  <c r="C41" i="2"/>
  <c r="D41" i="2" s="1"/>
  <c r="G30" i="2"/>
  <c r="H30" i="2" s="1"/>
  <c r="E30" i="2"/>
  <c r="F30" i="2" s="1"/>
  <c r="G29" i="2"/>
  <c r="H29" i="2" s="1"/>
  <c r="E29" i="2"/>
  <c r="F29" i="2" s="1"/>
  <c r="C30" i="2"/>
  <c r="D30" i="2" s="1"/>
  <c r="C29" i="2"/>
  <c r="D29" i="2" s="1"/>
  <c r="C20" i="2"/>
  <c r="D20" i="2" s="1"/>
  <c r="G22" i="2"/>
  <c r="H22" i="2" s="1"/>
  <c r="E22" i="2"/>
  <c r="F22" i="2" s="1"/>
  <c r="C22" i="2"/>
  <c r="D22" i="2" s="1"/>
  <c r="J30" i="2"/>
  <c r="J29" i="2"/>
  <c r="J22" i="2"/>
  <c r="J21" i="2"/>
  <c r="G21" i="2"/>
  <c r="H21" i="2" s="1"/>
  <c r="E21" i="2"/>
  <c r="F21" i="2" s="1"/>
  <c r="C21" i="2"/>
  <c r="D21" i="2" s="1"/>
  <c r="J20" i="2"/>
  <c r="G20" i="2"/>
  <c r="H20" i="2" s="1"/>
  <c r="E20" i="2"/>
  <c r="F20" i="2" s="1"/>
  <c r="C12" i="2"/>
  <c r="D12" i="2" s="1"/>
  <c r="C11" i="2"/>
  <c r="D11" i="2" s="1"/>
  <c r="C10" i="2"/>
  <c r="D10" i="2" s="1"/>
  <c r="G7" i="1"/>
  <c r="G8" i="1"/>
  <c r="G9" i="1"/>
  <c r="G10" i="1"/>
  <c r="G6" i="1"/>
  <c r="G5" i="1"/>
  <c r="G4" i="1"/>
  <c r="F10" i="1"/>
  <c r="E10" i="1"/>
  <c r="D10" i="1"/>
  <c r="J59" i="2" l="1"/>
  <c r="I58" i="2"/>
  <c r="K58" i="2" s="1"/>
  <c r="I57" i="2"/>
  <c r="K57" i="2" s="1"/>
  <c r="I49" i="2"/>
  <c r="K49" i="2" s="1"/>
  <c r="I50" i="2"/>
  <c r="K50" i="2" s="1"/>
  <c r="J51" i="2"/>
  <c r="I30" i="2"/>
  <c r="K30" i="2" s="1"/>
  <c r="J23" i="2"/>
  <c r="J31" i="2"/>
  <c r="I41" i="2"/>
  <c r="K41" i="2" s="1"/>
  <c r="I42" i="2"/>
  <c r="K42" i="2" s="1"/>
  <c r="I20" i="2"/>
  <c r="K20" i="2" s="1"/>
  <c r="I29" i="2"/>
  <c r="K29" i="2" s="1"/>
  <c r="I21" i="2"/>
  <c r="K21" i="2" s="1"/>
  <c r="I22" i="2"/>
  <c r="K22" i="2" s="1"/>
  <c r="E10" i="2"/>
  <c r="K59" i="2" l="1"/>
  <c r="C60" i="2" s="1"/>
  <c r="K51" i="2"/>
  <c r="K31" i="2"/>
  <c r="C32" i="2" s="1"/>
  <c r="K23" i="2"/>
  <c r="C24" i="2" s="1"/>
  <c r="C34" i="2" l="1"/>
</calcChain>
</file>

<file path=xl/sharedStrings.xml><?xml version="1.0" encoding="utf-8"?>
<sst xmlns="http://schemas.openxmlformats.org/spreadsheetml/2006/main" count="119" uniqueCount="39">
  <si>
    <t>Ethnicity</t>
  </si>
  <si>
    <t>Black</t>
  </si>
  <si>
    <t>Hispanic</t>
  </si>
  <si>
    <t>White</t>
  </si>
  <si>
    <t>Old</t>
  </si>
  <si>
    <t>Young</t>
  </si>
  <si>
    <t>Column Total</t>
  </si>
  <si>
    <t>Age Category</t>
  </si>
  <si>
    <t>Alcohol</t>
  </si>
  <si>
    <t>Cocaine</t>
  </si>
  <si>
    <t>Heroine</t>
  </si>
  <si>
    <t>Row Total</t>
  </si>
  <si>
    <t>Entropy Calculations</t>
  </si>
  <si>
    <t>Splits</t>
  </si>
  <si>
    <t>Pj</t>
  </si>
  <si>
    <t>Total Entropy H(X)</t>
  </si>
  <si>
    <t>Splitting the Dataset for Ethnicity Attribute</t>
  </si>
  <si>
    <t>Split</t>
  </si>
  <si>
    <t>- (Pj * log2(Pj))</t>
  </si>
  <si>
    <t>Row Total Entropy</t>
  </si>
  <si>
    <t>Percent</t>
  </si>
  <si>
    <t>Row Total Entropy * Percent Total</t>
  </si>
  <si>
    <t>Splitting the Dataset on Age Category Attribute</t>
  </si>
  <si>
    <t>Age Category = Young</t>
  </si>
  <si>
    <t>Age Category = Old</t>
  </si>
  <si>
    <t>Ethnicity = Black</t>
  </si>
  <si>
    <t>Ethnicity = Hispanic</t>
  </si>
  <si>
    <t>Ethnicity = White</t>
  </si>
  <si>
    <t>C4.5 Level 1 Split</t>
  </si>
  <si>
    <t>Total</t>
  </si>
  <si>
    <t>Net Gain</t>
  </si>
  <si>
    <t>Maximum Entropy (Ethnicity Split)</t>
  </si>
  <si>
    <t>C4.5 Level 2 Split (1st split on Ethnicity)</t>
  </si>
  <si>
    <t>Splitting the Dataset for Age Group Attribute (Ethnicity=Black)</t>
  </si>
  <si>
    <t>Age Group = Young</t>
  </si>
  <si>
    <t>Age Group = Old</t>
  </si>
  <si>
    <t>Splitting the Dataset for Age Group Attribute (Ethnicity=Hispanic)</t>
  </si>
  <si>
    <t>Splitting the Dataset for Age Group Attribute (Ethnicity=White)</t>
  </si>
  <si>
    <t>Maximum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</si>
</sst>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/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3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4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1" xfId="0" applyNumberFormat="1" applyBorder="1"/>
    <xf numFmtId="164" fontId="1" fillId="0" borderId="0" xfId="0" applyNumberFormat="1" applyFont="1"/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1" fillId="0" borderId="12" xfId="0" applyNumberFormat="1" applyFont="1" applyBorder="1" applyAlignment="1">
      <alignment horizontal="left"/>
    </xf>
    <xf numFmtId="164" fontId="1" fillId="0" borderId="14" xfId="0" applyNumberFormat="1" applyFon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</xdr:row>
          <xdr:rowOff>9525</xdr:rowOff>
        </xdr:from>
        <xdr:to>
          <xdr:col>4</xdr:col>
          <xdr:colOff>28575</xdr:colOff>
          <xdr:row>4</xdr:row>
          <xdr:rowOff>180975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"/>
  <sheetViews>
    <sheetView workbookViewId="0">
      <selection activeCell="D10" sqref="D10"/>
    </sheetView>
  </sheetViews>
  <sheetFormatPr defaultRowHeight="15" x14ac:dyDescent="0.25"/>
  <cols>
    <col min="2" max="2" width="15.7109375" customWidth="1"/>
    <col min="3" max="3" width="19.28515625" customWidth="1"/>
    <col min="4" max="4" width="13" customWidth="1"/>
    <col min="5" max="5" width="13.28515625" customWidth="1"/>
    <col min="6" max="6" width="14.5703125" customWidth="1"/>
    <col min="7" max="7" width="14.42578125" customWidth="1"/>
  </cols>
  <sheetData>
    <row r="2" spans="2:7" ht="15.75" thickBot="1" x14ac:dyDescent="0.3"/>
    <row r="3" spans="2:7" ht="15.75" thickBot="1" x14ac:dyDescent="0.3">
      <c r="B3" s="9" t="s">
        <v>0</v>
      </c>
      <c r="C3" s="10" t="s">
        <v>7</v>
      </c>
      <c r="D3" s="9" t="s">
        <v>8</v>
      </c>
      <c r="E3" s="9" t="s">
        <v>9</v>
      </c>
      <c r="F3" s="9" t="s">
        <v>10</v>
      </c>
      <c r="G3" s="11" t="s">
        <v>11</v>
      </c>
    </row>
    <row r="4" spans="2:7" x14ac:dyDescent="0.25">
      <c r="B4" s="12" t="s">
        <v>1</v>
      </c>
      <c r="C4" s="13" t="s">
        <v>4</v>
      </c>
      <c r="D4" s="14">
        <v>30</v>
      </c>
      <c r="E4" s="14">
        <v>48</v>
      </c>
      <c r="F4" s="14">
        <v>17</v>
      </c>
      <c r="G4" s="15">
        <f>SUM(D4:F4)</f>
        <v>95</v>
      </c>
    </row>
    <row r="5" spans="2:7" ht="15.75" thickBot="1" x14ac:dyDescent="0.3">
      <c r="B5" s="16"/>
      <c r="C5" s="17" t="s">
        <v>5</v>
      </c>
      <c r="D5" s="18">
        <v>25</v>
      </c>
      <c r="E5" s="18">
        <v>72</v>
      </c>
      <c r="F5" s="18">
        <v>13</v>
      </c>
      <c r="G5" s="19">
        <f>SUM(D5:F5)</f>
        <v>110</v>
      </c>
    </row>
    <row r="6" spans="2:7" x14ac:dyDescent="0.25">
      <c r="B6" s="12" t="s">
        <v>2</v>
      </c>
      <c r="C6" s="13" t="s">
        <v>4</v>
      </c>
      <c r="D6" s="14">
        <v>7</v>
      </c>
      <c r="E6" s="14">
        <v>0</v>
      </c>
      <c r="F6" s="14">
        <v>5</v>
      </c>
      <c r="G6" s="15">
        <f>SUM(D6:F6)</f>
        <v>12</v>
      </c>
    </row>
    <row r="7" spans="2:7" ht="15.75" thickBot="1" x14ac:dyDescent="0.3">
      <c r="B7" s="16"/>
      <c r="C7" s="17" t="s">
        <v>5</v>
      </c>
      <c r="D7" s="18">
        <v>8</v>
      </c>
      <c r="E7" s="18">
        <v>7</v>
      </c>
      <c r="F7" s="18">
        <v>19</v>
      </c>
      <c r="G7" s="19">
        <f t="shared" ref="G7:G10" si="0">SUM(D7:F7)</f>
        <v>34</v>
      </c>
    </row>
    <row r="8" spans="2:7" x14ac:dyDescent="0.25">
      <c r="B8" s="12" t="s">
        <v>3</v>
      </c>
      <c r="C8" s="13" t="s">
        <v>4</v>
      </c>
      <c r="D8" s="14">
        <v>60</v>
      </c>
      <c r="E8" s="14">
        <v>2</v>
      </c>
      <c r="F8" s="14">
        <v>17</v>
      </c>
      <c r="G8" s="15">
        <f t="shared" si="0"/>
        <v>79</v>
      </c>
    </row>
    <row r="9" spans="2:7" ht="15.75" thickBot="1" x14ac:dyDescent="0.3">
      <c r="B9" s="16"/>
      <c r="C9" s="17" t="s">
        <v>5</v>
      </c>
      <c r="D9" s="18">
        <v>26</v>
      </c>
      <c r="E9" s="18">
        <v>10</v>
      </c>
      <c r="F9" s="18">
        <v>34</v>
      </c>
      <c r="G9" s="19">
        <f t="shared" si="0"/>
        <v>70</v>
      </c>
    </row>
    <row r="10" spans="2:7" ht="15.75" thickBot="1" x14ac:dyDescent="0.3">
      <c r="B10" s="9" t="s">
        <v>6</v>
      </c>
      <c r="C10" s="20"/>
      <c r="D10" s="18">
        <f>SUM(D4:D9)</f>
        <v>156</v>
      </c>
      <c r="E10" s="18">
        <f>SUM(E4:E9)</f>
        <v>139</v>
      </c>
      <c r="F10" s="18">
        <f>SUM(F4:F9)</f>
        <v>105</v>
      </c>
      <c r="G10" s="19">
        <f t="shared" si="0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8E59-1F41-40B2-9189-8E92B5AE8A39}">
  <dimension ref="B7:K62"/>
  <sheetViews>
    <sheetView tabSelected="1" topLeftCell="A27" workbookViewId="0">
      <selection activeCell="C44" sqref="C44:K44"/>
    </sheetView>
  </sheetViews>
  <sheetFormatPr defaultRowHeight="15" x14ac:dyDescent="0.25"/>
  <cols>
    <col min="2" max="2" width="39.7109375" bestFit="1" customWidth="1"/>
    <col min="3" max="3" width="7.7109375" bestFit="1" customWidth="1"/>
    <col min="4" max="4" width="15.140625" bestFit="1" customWidth="1"/>
    <col min="5" max="5" width="17.28515625" bestFit="1" customWidth="1"/>
    <col min="6" max="6" width="14.140625" bestFit="1" customWidth="1"/>
    <col min="8" max="8" width="14.140625" bestFit="1" customWidth="1"/>
    <col min="9" max="9" width="11" customWidth="1"/>
    <col min="11" max="11" width="18" customWidth="1"/>
  </cols>
  <sheetData>
    <row r="7" spans="2:11" ht="15.75" thickBot="1" x14ac:dyDescent="0.3"/>
    <row r="8" spans="2:11" ht="15.75" thickBot="1" x14ac:dyDescent="0.3">
      <c r="B8" s="68" t="s">
        <v>12</v>
      </c>
      <c r="C8" s="69"/>
      <c r="D8" s="69"/>
      <c r="E8" s="70"/>
    </row>
    <row r="9" spans="2:11" ht="15.75" thickBot="1" x14ac:dyDescent="0.3">
      <c r="B9" s="9" t="s">
        <v>13</v>
      </c>
      <c r="C9" s="9" t="s">
        <v>14</v>
      </c>
      <c r="D9" s="26" t="s">
        <v>18</v>
      </c>
      <c r="E9" s="11" t="s">
        <v>15</v>
      </c>
    </row>
    <row r="10" spans="2:11" ht="15.75" thickBot="1" x14ac:dyDescent="0.3">
      <c r="B10" s="23" t="s">
        <v>8</v>
      </c>
      <c r="C10" s="25">
        <f>Data!D10/Data!G10</f>
        <v>0.39</v>
      </c>
      <c r="D10" s="24">
        <f>-C10*LOG(C10,2)</f>
        <v>0.52979704865586574</v>
      </c>
      <c r="E10" s="66">
        <f>SUM(D10:D12)</f>
        <v>1.5662278532596718</v>
      </c>
    </row>
    <row r="11" spans="2:11" ht="15.75" thickBot="1" x14ac:dyDescent="0.3">
      <c r="B11" s="23" t="s">
        <v>9</v>
      </c>
      <c r="C11" s="25">
        <f>Data!E10/Data!G10</f>
        <v>0.34749999999999998</v>
      </c>
      <c r="D11" s="24">
        <f t="shared" ref="D11:D12" si="0">-C11*LOG(C11,2)</f>
        <v>0.52990800317529796</v>
      </c>
      <c r="E11" s="66"/>
    </row>
    <row r="12" spans="2:11" ht="15.75" thickBot="1" x14ac:dyDescent="0.3">
      <c r="B12" s="23" t="s">
        <v>10</v>
      </c>
      <c r="C12" s="25">
        <f>Data!F10/Data!G10</f>
        <v>0.26250000000000001</v>
      </c>
      <c r="D12" s="24">
        <f t="shared" si="0"/>
        <v>0.50652280142850814</v>
      </c>
      <c r="E12" s="67"/>
    </row>
    <row r="15" spans="2:11" ht="15.75" thickBot="1" x14ac:dyDescent="0.3"/>
    <row r="16" spans="2:11" ht="19.5" thickBot="1" x14ac:dyDescent="0.35">
      <c r="B16" s="63" t="s">
        <v>28</v>
      </c>
      <c r="C16" s="64"/>
      <c r="D16" s="64"/>
      <c r="E16" s="64"/>
      <c r="F16" s="64"/>
      <c r="G16" s="64"/>
      <c r="H16" s="64"/>
      <c r="I16" s="64"/>
      <c r="J16" s="64"/>
      <c r="K16" s="65"/>
    </row>
    <row r="17" spans="2:11" ht="15.75" thickBot="1" x14ac:dyDescent="0.3">
      <c r="B17" s="51" t="s">
        <v>16</v>
      </c>
      <c r="C17" s="52"/>
      <c r="D17" s="52"/>
      <c r="E17" s="52"/>
      <c r="F17" s="52"/>
      <c r="G17" s="52"/>
      <c r="H17" s="52"/>
      <c r="I17" s="52"/>
      <c r="J17" s="52"/>
      <c r="K17" s="53"/>
    </row>
    <row r="18" spans="2:11" ht="15.75" thickBot="1" x14ac:dyDescent="0.3">
      <c r="B18" s="54" t="s">
        <v>17</v>
      </c>
      <c r="C18" s="56" t="s">
        <v>8</v>
      </c>
      <c r="D18" s="57"/>
      <c r="E18" s="56" t="s">
        <v>9</v>
      </c>
      <c r="F18" s="57"/>
      <c r="G18" s="56" t="s">
        <v>10</v>
      </c>
      <c r="H18" s="57"/>
      <c r="I18" s="58"/>
      <c r="J18" s="58"/>
      <c r="K18" s="59"/>
    </row>
    <row r="19" spans="2:11" ht="30" customHeight="1" thickBot="1" x14ac:dyDescent="0.3">
      <c r="B19" s="55"/>
      <c r="C19" s="22" t="s">
        <v>14</v>
      </c>
      <c r="D19" s="27" t="s">
        <v>18</v>
      </c>
      <c r="E19" s="42" t="s">
        <v>14</v>
      </c>
      <c r="F19" s="41" t="s">
        <v>18</v>
      </c>
      <c r="G19" s="22" t="s">
        <v>14</v>
      </c>
      <c r="H19" s="27" t="s">
        <v>18</v>
      </c>
      <c r="I19" s="28" t="s">
        <v>19</v>
      </c>
      <c r="J19" s="29" t="s">
        <v>20</v>
      </c>
      <c r="K19" s="28" t="s">
        <v>21</v>
      </c>
    </row>
    <row r="20" spans="2:11" x14ac:dyDescent="0.25">
      <c r="B20" s="14" t="s">
        <v>25</v>
      </c>
      <c r="C20" s="31">
        <f>(Data!D4+Data!D5)/(Data!G4+Data!G5)</f>
        <v>0.26829268292682928</v>
      </c>
      <c r="D20" s="32">
        <f>-C20*LOG(C20,2)</f>
        <v>0.50925181087289395</v>
      </c>
      <c r="E20" s="31">
        <f>(Data!E4+Data!E5)/(Data!G4+Data!G5)</f>
        <v>0.58536585365853655</v>
      </c>
      <c r="F20" s="32">
        <f>-E20*LOG(E20,2)</f>
        <v>0.45224751447625028</v>
      </c>
      <c r="G20" s="31">
        <f>(Data!F4+Data!F5)/(Data!G4+Data!G5)</f>
        <v>0.14634146341463414</v>
      </c>
      <c r="H20" s="32">
        <f>-G20*LOG(G20,2)</f>
        <v>0.40574480544833086</v>
      </c>
      <c r="I20" s="32">
        <f>H20+F20+D20</f>
        <v>1.367244130797475</v>
      </c>
      <c r="J20" s="33">
        <f>(Data!G4+Data!G5)/Data!G10</f>
        <v>0.51249999999999996</v>
      </c>
      <c r="K20" s="33">
        <f>J20*I20</f>
        <v>0.70071261703370591</v>
      </c>
    </row>
    <row r="21" spans="2:11" x14ac:dyDescent="0.25">
      <c r="B21" s="30" t="s">
        <v>26</v>
      </c>
      <c r="C21" s="34">
        <f>(Data!D6+Data!D7)/(Data!G6+Data!G7)</f>
        <v>0.32608695652173914</v>
      </c>
      <c r="D21" s="35">
        <f t="shared" ref="D21:D22" si="1">-C21*LOG(C21,2)</f>
        <v>0.52717544362450908</v>
      </c>
      <c r="E21" s="34">
        <f>(Data!E6+Data!E7)/(Data!G6+Data!G7)</f>
        <v>0.15217391304347827</v>
      </c>
      <c r="F21" s="35">
        <f t="shared" ref="F21:F22" si="2">-E21*LOG(E21,2)</f>
        <v>0.41333585299991005</v>
      </c>
      <c r="G21" s="34">
        <f>(Data!F6+Data!F7)/(Data!G6+Data!G7)</f>
        <v>0.52173913043478259</v>
      </c>
      <c r="H21" s="35">
        <f t="shared" ref="H21:H22" si="3">-G21*LOG(G21,2)</f>
        <v>0.48970406365349045</v>
      </c>
      <c r="I21" s="35">
        <f>H21+F21+D21</f>
        <v>1.4302153602779095</v>
      </c>
      <c r="J21" s="36">
        <f>(Data!G6+Data!G7)/Data!G10</f>
        <v>0.115</v>
      </c>
      <c r="K21" s="36">
        <f>J21*I21</f>
        <v>0.1644747664319596</v>
      </c>
    </row>
    <row r="22" spans="2:11" ht="15.75" thickBot="1" x14ac:dyDescent="0.3">
      <c r="B22" s="18" t="s">
        <v>27</v>
      </c>
      <c r="C22" s="37">
        <f>(Data!D8+Data!D9)/(Data!G8+Data!G9)</f>
        <v>0.57718120805369133</v>
      </c>
      <c r="D22" s="38">
        <f t="shared" si="1"/>
        <v>0.45764915339171452</v>
      </c>
      <c r="E22" s="37">
        <f>(Data!E8+Data!E9)/(Data!G8+Data!G9)</f>
        <v>8.0536912751677847E-2</v>
      </c>
      <c r="F22" s="38">
        <f t="shared" si="2"/>
        <v>0.29268773313350377</v>
      </c>
      <c r="G22" s="37">
        <f>(Data!F8+Data!F9)/(Data!G8+Data!G9)</f>
        <v>0.34228187919463088</v>
      </c>
      <c r="H22" s="38">
        <f t="shared" si="3"/>
        <v>0.52942216176526147</v>
      </c>
      <c r="I22" s="38">
        <f>H22+F22+D22</f>
        <v>1.2797590482904799</v>
      </c>
      <c r="J22" s="39">
        <f>(Data!G8+Data!G9)/Data!G10</f>
        <v>0.3725</v>
      </c>
      <c r="K22" s="39">
        <f>I22*J22</f>
        <v>0.47671024548820379</v>
      </c>
    </row>
    <row r="23" spans="2:11" ht="15.75" thickBot="1" x14ac:dyDescent="0.3">
      <c r="B23" s="9" t="s">
        <v>29</v>
      </c>
      <c r="C23" s="46"/>
      <c r="D23" s="47"/>
      <c r="E23" s="47"/>
      <c r="F23" s="47"/>
      <c r="G23" s="47"/>
      <c r="H23" s="47"/>
      <c r="I23" s="44"/>
      <c r="J23" s="43">
        <f>SUM(J20:J22)</f>
        <v>1</v>
      </c>
      <c r="K23" s="40">
        <f>SUM(K20:K22)</f>
        <v>1.3418976289538693</v>
      </c>
    </row>
    <row r="24" spans="2:11" ht="15.75" thickBot="1" x14ac:dyDescent="0.3">
      <c r="B24" s="9" t="s">
        <v>30</v>
      </c>
      <c r="C24" s="48">
        <f>E10-K23</f>
        <v>0.22433022430580252</v>
      </c>
      <c r="D24" s="49"/>
      <c r="E24" s="49"/>
      <c r="F24" s="49"/>
      <c r="G24" s="49"/>
      <c r="H24" s="49"/>
      <c r="I24" s="49"/>
      <c r="J24" s="49"/>
      <c r="K24" s="50"/>
    </row>
    <row r="25" spans="2:11" ht="15.75" thickBot="1" x14ac:dyDescent="0.3">
      <c r="B25" s="60"/>
      <c r="C25" s="61"/>
      <c r="D25" s="61"/>
      <c r="E25" s="61"/>
      <c r="F25" s="61"/>
      <c r="G25" s="61"/>
      <c r="H25" s="61"/>
      <c r="I25" s="61"/>
      <c r="J25" s="61"/>
      <c r="K25" s="62"/>
    </row>
    <row r="26" spans="2:11" ht="15.75" thickBot="1" x14ac:dyDescent="0.3">
      <c r="B26" s="51" t="s">
        <v>22</v>
      </c>
      <c r="C26" s="52"/>
      <c r="D26" s="52"/>
      <c r="E26" s="52"/>
      <c r="F26" s="52"/>
      <c r="G26" s="52"/>
      <c r="H26" s="52"/>
      <c r="I26" s="52"/>
      <c r="J26" s="52"/>
      <c r="K26" s="53"/>
    </row>
    <row r="27" spans="2:11" ht="15.75" thickBot="1" x14ac:dyDescent="0.3">
      <c r="B27" s="54" t="s">
        <v>17</v>
      </c>
      <c r="C27" s="56" t="s">
        <v>8</v>
      </c>
      <c r="D27" s="57"/>
      <c r="E27" s="56" t="s">
        <v>9</v>
      </c>
      <c r="F27" s="57"/>
      <c r="G27" s="56" t="s">
        <v>10</v>
      </c>
      <c r="H27" s="57"/>
      <c r="I27" s="58"/>
      <c r="J27" s="58"/>
      <c r="K27" s="59"/>
    </row>
    <row r="28" spans="2:11" ht="30.75" thickBot="1" x14ac:dyDescent="0.3">
      <c r="B28" s="55"/>
      <c r="C28" s="22" t="s">
        <v>14</v>
      </c>
      <c r="D28" s="27" t="s">
        <v>18</v>
      </c>
      <c r="E28" s="42" t="s">
        <v>14</v>
      </c>
      <c r="F28" s="41" t="s">
        <v>18</v>
      </c>
      <c r="G28" s="42" t="s">
        <v>14</v>
      </c>
      <c r="H28" s="41" t="s">
        <v>18</v>
      </c>
      <c r="I28" s="28" t="s">
        <v>19</v>
      </c>
      <c r="J28" s="29" t="s">
        <v>20</v>
      </c>
      <c r="K28" s="28" t="s">
        <v>21</v>
      </c>
    </row>
    <row r="29" spans="2:11" x14ac:dyDescent="0.25">
      <c r="B29" s="4" t="s">
        <v>23</v>
      </c>
      <c r="C29" s="4">
        <f>(Data!D5+Data!D7+Data!D9)/(Data!G5+Data!G7+Data!G9)</f>
        <v>0.27570093457943923</v>
      </c>
      <c r="D29" s="5">
        <f>-C29*LOG(C29,2)</f>
        <v>0.51247949666036929</v>
      </c>
      <c r="E29" s="4">
        <f>SUM(Data!E5,Data!E7,Data!E9)/SUM(Data!G5,Data!G7,Data!G9)</f>
        <v>0.41588785046728971</v>
      </c>
      <c r="F29" s="5">
        <f>-E29*LOG(E29,2)</f>
        <v>0.526403207634078</v>
      </c>
      <c r="G29" s="4">
        <f>SUM(Data!F5,Data!F7,Data!F9)/SUM(Data!G5,Data!G7,Data!G9)</f>
        <v>0.30841121495327101</v>
      </c>
      <c r="H29" s="5">
        <f>-G29*LOG(G29,2)</f>
        <v>0.52339630478886812</v>
      </c>
      <c r="I29" s="5">
        <f>H29+F29+D29</f>
        <v>1.5622790090833152</v>
      </c>
      <c r="J29" s="7">
        <f>(Data!G5+Data!G7+Data!G9)/Data!G10</f>
        <v>0.53500000000000003</v>
      </c>
      <c r="K29" s="7">
        <f>J29*I29</f>
        <v>0.83581926985957367</v>
      </c>
    </row>
    <row r="30" spans="2:11" ht="15.75" thickBot="1" x14ac:dyDescent="0.3">
      <c r="B30" s="6" t="s">
        <v>24</v>
      </c>
      <c r="C30" s="6">
        <f>(Data!D4+Data!D6+Data!D8)/(Data!G4+Data!G6+Data!G8)</f>
        <v>0.521505376344086</v>
      </c>
      <c r="D30" s="3">
        <f>-C30*LOG(C30,2)</f>
        <v>0.48982182250176159</v>
      </c>
      <c r="E30" s="6">
        <f>(Data!E4+Data!E6+Data!E8)/(Data!G4+Data!G6+Data!G8)</f>
        <v>0.26881720430107525</v>
      </c>
      <c r="F30" s="3">
        <f>-E30*LOG(E30,2)</f>
        <v>0.50948995197131897</v>
      </c>
      <c r="G30" s="6">
        <f>(Data!F4+Data!F6+Data!F8)/(Data!G4+Data!G6+Data!G8)</f>
        <v>0.20967741935483872</v>
      </c>
      <c r="H30" s="2">
        <f>-G30*LOG(G30,2)</f>
        <v>0.47256186611605133</v>
      </c>
      <c r="I30" s="2">
        <f>H30+F30+D30</f>
        <v>1.4718736405891319</v>
      </c>
      <c r="J30" s="21">
        <f>(Data!G4+Data!G6+Data!G8)/Data!G10</f>
        <v>0.46500000000000002</v>
      </c>
      <c r="K30" s="8">
        <f>J30*I30</f>
        <v>0.68442124287394634</v>
      </c>
    </row>
    <row r="31" spans="2:11" ht="15.75" thickBot="1" x14ac:dyDescent="0.3">
      <c r="B31" s="9" t="s">
        <v>29</v>
      </c>
      <c r="C31" s="46"/>
      <c r="D31" s="47"/>
      <c r="E31" s="47"/>
      <c r="F31" s="47"/>
      <c r="G31" s="47"/>
      <c r="H31" s="47"/>
      <c r="I31" s="44"/>
      <c r="J31" s="43">
        <f>SUM(J29:J30)</f>
        <v>1</v>
      </c>
      <c r="K31" s="40">
        <f>SUM(K29:K30)</f>
        <v>1.5202405127335199</v>
      </c>
    </row>
    <row r="32" spans="2:11" ht="15.75" thickBot="1" x14ac:dyDescent="0.3">
      <c r="B32" s="9" t="s">
        <v>30</v>
      </c>
      <c r="C32" s="48">
        <f>E10-K31</f>
        <v>4.5987340526151943E-2</v>
      </c>
      <c r="D32" s="49"/>
      <c r="E32" s="49"/>
      <c r="F32" s="49"/>
      <c r="G32" s="49"/>
      <c r="H32" s="49"/>
      <c r="I32" s="49"/>
      <c r="J32" s="49"/>
      <c r="K32" s="50"/>
    </row>
    <row r="34" spans="2:11" x14ac:dyDescent="0.25">
      <c r="B34" s="1" t="s">
        <v>31</v>
      </c>
      <c r="C34" s="45">
        <f>MAX(C32,C24)</f>
        <v>0.22433022430580252</v>
      </c>
    </row>
    <row r="36" spans="2:11" ht="15.75" thickBot="1" x14ac:dyDescent="0.3"/>
    <row r="37" spans="2:11" ht="19.5" thickBot="1" x14ac:dyDescent="0.35">
      <c r="B37" s="63" t="s">
        <v>32</v>
      </c>
      <c r="C37" s="64"/>
      <c r="D37" s="64"/>
      <c r="E37" s="64"/>
      <c r="F37" s="64"/>
      <c r="G37" s="64"/>
      <c r="H37" s="64"/>
      <c r="I37" s="64"/>
      <c r="J37" s="64"/>
      <c r="K37" s="65"/>
    </row>
    <row r="38" spans="2:11" ht="15.75" thickBot="1" x14ac:dyDescent="0.3">
      <c r="B38" s="51" t="s">
        <v>33</v>
      </c>
      <c r="C38" s="52"/>
      <c r="D38" s="52"/>
      <c r="E38" s="52"/>
      <c r="F38" s="52"/>
      <c r="G38" s="52"/>
      <c r="H38" s="52"/>
      <c r="I38" s="52"/>
      <c r="J38" s="52"/>
      <c r="K38" s="53"/>
    </row>
    <row r="39" spans="2:11" ht="15.75" thickBot="1" x14ac:dyDescent="0.3">
      <c r="B39" s="54" t="s">
        <v>17</v>
      </c>
      <c r="C39" s="56" t="s">
        <v>8</v>
      </c>
      <c r="D39" s="57"/>
      <c r="E39" s="56" t="s">
        <v>9</v>
      </c>
      <c r="F39" s="57"/>
      <c r="G39" s="56" t="s">
        <v>10</v>
      </c>
      <c r="H39" s="57"/>
      <c r="I39" s="58"/>
      <c r="J39" s="58"/>
      <c r="K39" s="59"/>
    </row>
    <row r="40" spans="2:11" ht="30.75" thickBot="1" x14ac:dyDescent="0.3">
      <c r="B40" s="55"/>
      <c r="C40" s="22" t="s">
        <v>14</v>
      </c>
      <c r="D40" s="27" t="s">
        <v>18</v>
      </c>
      <c r="E40" s="42" t="s">
        <v>14</v>
      </c>
      <c r="F40" s="41" t="s">
        <v>18</v>
      </c>
      <c r="G40" s="22" t="s">
        <v>14</v>
      </c>
      <c r="H40" s="27" t="s">
        <v>18</v>
      </c>
      <c r="I40" s="28" t="s">
        <v>19</v>
      </c>
      <c r="J40" s="29" t="s">
        <v>20</v>
      </c>
      <c r="K40" s="28" t="s">
        <v>21</v>
      </c>
    </row>
    <row r="41" spans="2:11" x14ac:dyDescent="0.25">
      <c r="B41" s="14" t="s">
        <v>34</v>
      </c>
      <c r="C41" s="31">
        <f>(Data!D5)/Data!G5</f>
        <v>0.22727272727272727</v>
      </c>
      <c r="D41" s="32">
        <f>-C41*LOG(C41,2)</f>
        <v>0.48579625539771254</v>
      </c>
      <c r="E41" s="31">
        <f>(Data!E5)/Data!G5</f>
        <v>0.65454545454545454</v>
      </c>
      <c r="F41" s="32">
        <f>-E41*LOG(E41,2)</f>
        <v>0.40021181154480912</v>
      </c>
      <c r="G41" s="31">
        <f>Data!F5/Data!G5</f>
        <v>0.11818181818181818</v>
      </c>
      <c r="H41" s="32">
        <f>-G41*LOG(G41,2)</f>
        <v>0.36410872672714883</v>
      </c>
      <c r="I41" s="32">
        <f>H41+F41+D41</f>
        <v>1.2501167936696707</v>
      </c>
      <c r="J41" s="33">
        <f>Data!G5/(Data!G4+Data!G5)</f>
        <v>0.53658536585365857</v>
      </c>
      <c r="K41" s="33">
        <f>J41*I41</f>
        <v>0.67079437709104284</v>
      </c>
    </row>
    <row r="42" spans="2:11" ht="15.75" thickBot="1" x14ac:dyDescent="0.3">
      <c r="B42" s="18" t="s">
        <v>35</v>
      </c>
      <c r="C42" s="37">
        <f>Data!D4/Data!G4</f>
        <v>0.31578947368421051</v>
      </c>
      <c r="D42" s="38">
        <f t="shared" ref="D42" si="4">-C42*LOG(C42,2)</f>
        <v>0.52514684612287243</v>
      </c>
      <c r="E42" s="37">
        <f>Data!E4/Data!G4</f>
        <v>0.50526315789473686</v>
      </c>
      <c r="F42" s="38">
        <f t="shared" ref="F42" si="5">-E42*LOG(E42,2)</f>
        <v>0.4976302017396842</v>
      </c>
      <c r="G42" s="37">
        <f>Data!F4/Data!G4</f>
        <v>0.17894736842105263</v>
      </c>
      <c r="H42" s="38">
        <f t="shared" ref="H42" si="6">-G42*LOG(G42,2)</f>
        <v>0.44421765305652999</v>
      </c>
      <c r="I42" s="38">
        <f>H42+F42+D42</f>
        <v>1.4669947009190865</v>
      </c>
      <c r="J42" s="39">
        <f>Data!G4/(Data!G4+Data!G5)</f>
        <v>0.46341463414634149</v>
      </c>
      <c r="K42" s="39">
        <f>J42*I42</f>
        <v>0.67982681262104006</v>
      </c>
    </row>
    <row r="43" spans="2:11" ht="15.75" thickBot="1" x14ac:dyDescent="0.3">
      <c r="B43" s="9" t="s">
        <v>29</v>
      </c>
      <c r="C43" s="46"/>
      <c r="D43" s="47"/>
      <c r="E43" s="47"/>
      <c r="F43" s="47"/>
      <c r="G43" s="47"/>
      <c r="H43" s="47"/>
      <c r="I43" s="44"/>
      <c r="J43" s="43">
        <f>SUM(J41:J42)</f>
        <v>1</v>
      </c>
      <c r="K43" s="40">
        <f>SUM(K41:K42)</f>
        <v>1.3506211897120828</v>
      </c>
    </row>
    <row r="44" spans="2:11" ht="15.75" thickBot="1" x14ac:dyDescent="0.3">
      <c r="B44" s="9" t="s">
        <v>30</v>
      </c>
      <c r="C44" s="48">
        <f>C34-K43</f>
        <v>-1.1262909654062803</v>
      </c>
      <c r="D44" s="49"/>
      <c r="E44" s="49"/>
      <c r="F44" s="49"/>
      <c r="G44" s="49"/>
      <c r="H44" s="49"/>
      <c r="I44" s="49"/>
      <c r="J44" s="49"/>
      <c r="K44" s="50"/>
    </row>
    <row r="45" spans="2:11" ht="15.75" thickBot="1" x14ac:dyDescent="0.3"/>
    <row r="46" spans="2:11" ht="15.75" thickBot="1" x14ac:dyDescent="0.3">
      <c r="B46" s="51" t="s">
        <v>36</v>
      </c>
      <c r="C46" s="52"/>
      <c r="D46" s="52"/>
      <c r="E46" s="52"/>
      <c r="F46" s="52"/>
      <c r="G46" s="52"/>
      <c r="H46" s="52"/>
      <c r="I46" s="52"/>
      <c r="J46" s="52"/>
      <c r="K46" s="53"/>
    </row>
    <row r="47" spans="2:11" ht="15.75" thickBot="1" x14ac:dyDescent="0.3">
      <c r="B47" s="54" t="s">
        <v>17</v>
      </c>
      <c r="C47" s="56" t="s">
        <v>8</v>
      </c>
      <c r="D47" s="57"/>
      <c r="E47" s="56" t="s">
        <v>9</v>
      </c>
      <c r="F47" s="57"/>
      <c r="G47" s="56" t="s">
        <v>10</v>
      </c>
      <c r="H47" s="57"/>
      <c r="I47" s="58"/>
      <c r="J47" s="58"/>
      <c r="K47" s="59"/>
    </row>
    <row r="48" spans="2:11" ht="30.75" thickBot="1" x14ac:dyDescent="0.3">
      <c r="B48" s="55"/>
      <c r="C48" s="22" t="s">
        <v>14</v>
      </c>
      <c r="D48" s="27" t="s">
        <v>18</v>
      </c>
      <c r="E48" s="42" t="s">
        <v>14</v>
      </c>
      <c r="F48" s="41" t="s">
        <v>18</v>
      </c>
      <c r="G48" s="22" t="s">
        <v>14</v>
      </c>
      <c r="H48" s="27" t="s">
        <v>18</v>
      </c>
      <c r="I48" s="28" t="s">
        <v>19</v>
      </c>
      <c r="J48" s="29" t="s">
        <v>20</v>
      </c>
      <c r="K48" s="28" t="s">
        <v>21</v>
      </c>
    </row>
    <row r="49" spans="2:11" x14ac:dyDescent="0.25">
      <c r="B49" s="14" t="s">
        <v>34</v>
      </c>
      <c r="C49" s="31">
        <f>Data!D7/Data!G7</f>
        <v>0.23529411764705882</v>
      </c>
      <c r="D49" s="32">
        <f>-C49*LOG(C49,2)</f>
        <v>0.49116772735302106</v>
      </c>
      <c r="E49" s="31">
        <f>Data!E7/Data!G7</f>
        <v>0.20588235294117646</v>
      </c>
      <c r="F49" s="32">
        <f>-E49*LOG(E49,2)</f>
        <v>0.46943398336321018</v>
      </c>
      <c r="G49" s="31">
        <f>Data!F7/Data!G7</f>
        <v>0.55882352941176472</v>
      </c>
      <c r="H49" s="32">
        <f>-G49*LOG(G49,2)</f>
        <v>0.46915209495083304</v>
      </c>
      <c r="I49" s="32">
        <f>H49+F49+D49</f>
        <v>1.4297538056670642</v>
      </c>
      <c r="J49" s="33">
        <f>Data!G7/SUM(Data!G6:G7)</f>
        <v>0.73913043478260865</v>
      </c>
      <c r="K49" s="33">
        <f>J49*I49</f>
        <v>1.0567745520147864</v>
      </c>
    </row>
    <row r="50" spans="2:11" ht="15.75" thickBot="1" x14ac:dyDescent="0.3">
      <c r="B50" s="18" t="s">
        <v>35</v>
      </c>
      <c r="C50" s="37">
        <f>Data!D6/Data!G6</f>
        <v>0.58333333333333337</v>
      </c>
      <c r="D50" s="38">
        <f t="shared" ref="D50" si="7">-C50*LOG(C50,2)</f>
        <v>0.45360442088707198</v>
      </c>
      <c r="E50" s="37">
        <f>Data!E6/Data!G6</f>
        <v>0</v>
      </c>
      <c r="F50" s="38">
        <v>0</v>
      </c>
      <c r="G50" s="37">
        <f>Data!F6/Data!G6</f>
        <v>0.41666666666666669</v>
      </c>
      <c r="H50" s="38">
        <f t="shared" ref="H50" si="8">-G50*LOG(G50,2)</f>
        <v>0.52626433576408072</v>
      </c>
      <c r="I50" s="38">
        <f>H50+F50+D50</f>
        <v>0.97986875665115269</v>
      </c>
      <c r="J50" s="39">
        <f>Data!G6/SUM(Data!G6:G7)</f>
        <v>0.2608695652173913</v>
      </c>
      <c r="K50" s="39">
        <f>J50*I50</f>
        <v>0.25561793651769199</v>
      </c>
    </row>
    <row r="51" spans="2:11" ht="15.75" thickBot="1" x14ac:dyDescent="0.3">
      <c r="B51" s="9" t="s">
        <v>29</v>
      </c>
      <c r="C51" s="46"/>
      <c r="D51" s="47"/>
      <c r="E51" s="47"/>
      <c r="F51" s="47"/>
      <c r="G51" s="47"/>
      <c r="H51" s="47"/>
      <c r="I51" s="44"/>
      <c r="J51" s="43">
        <f>SUM(J49:J50)</f>
        <v>1</v>
      </c>
      <c r="K51" s="40">
        <f>SUM(K49:K50)</f>
        <v>1.3123924885324785</v>
      </c>
    </row>
    <row r="52" spans="2:11" ht="15.75" thickBot="1" x14ac:dyDescent="0.3">
      <c r="B52" s="9" t="s">
        <v>30</v>
      </c>
      <c r="C52" s="48">
        <f>C34-K51</f>
        <v>-1.088062264226676</v>
      </c>
      <c r="D52" s="49"/>
      <c r="E52" s="49"/>
      <c r="F52" s="49"/>
      <c r="G52" s="49"/>
      <c r="H52" s="49"/>
      <c r="I52" s="49"/>
      <c r="J52" s="49"/>
      <c r="K52" s="50"/>
    </row>
    <row r="53" spans="2:11" ht="15.75" thickBot="1" x14ac:dyDescent="0.3"/>
    <row r="54" spans="2:11" ht="15.75" thickBot="1" x14ac:dyDescent="0.3">
      <c r="B54" s="51" t="s">
        <v>37</v>
      </c>
      <c r="C54" s="52"/>
      <c r="D54" s="52"/>
      <c r="E54" s="52"/>
      <c r="F54" s="52"/>
      <c r="G54" s="52"/>
      <c r="H54" s="52"/>
      <c r="I54" s="52"/>
      <c r="J54" s="52"/>
      <c r="K54" s="53"/>
    </row>
    <row r="55" spans="2:11" ht="15.75" thickBot="1" x14ac:dyDescent="0.3">
      <c r="B55" s="54" t="s">
        <v>17</v>
      </c>
      <c r="C55" s="56" t="s">
        <v>8</v>
      </c>
      <c r="D55" s="57"/>
      <c r="E55" s="56" t="s">
        <v>9</v>
      </c>
      <c r="F55" s="57"/>
      <c r="G55" s="56" t="s">
        <v>10</v>
      </c>
      <c r="H55" s="57"/>
      <c r="I55" s="58"/>
      <c r="J55" s="58"/>
      <c r="K55" s="59"/>
    </row>
    <row r="56" spans="2:11" ht="30.75" thickBot="1" x14ac:dyDescent="0.3">
      <c r="B56" s="55"/>
      <c r="C56" s="22" t="s">
        <v>14</v>
      </c>
      <c r="D56" s="27" t="s">
        <v>18</v>
      </c>
      <c r="E56" s="42" t="s">
        <v>14</v>
      </c>
      <c r="F56" s="41" t="s">
        <v>18</v>
      </c>
      <c r="G56" s="22" t="s">
        <v>14</v>
      </c>
      <c r="H56" s="27" t="s">
        <v>18</v>
      </c>
      <c r="I56" s="28" t="s">
        <v>19</v>
      </c>
      <c r="J56" s="29" t="s">
        <v>20</v>
      </c>
      <c r="K56" s="28" t="s">
        <v>21</v>
      </c>
    </row>
    <row r="57" spans="2:11" x14ac:dyDescent="0.25">
      <c r="B57" s="14" t="s">
        <v>34</v>
      </c>
      <c r="C57" s="31">
        <f>Data!D9/Data!G9</f>
        <v>0.37142857142857144</v>
      </c>
      <c r="D57" s="32">
        <f>-C57*LOG(C57,2)</f>
        <v>0.53071322527001041</v>
      </c>
      <c r="E57" s="31">
        <f>Data!E9/Data!G9</f>
        <v>0.14285714285714285</v>
      </c>
      <c r="F57" s="32">
        <f>-E57*LOG(E57,2)</f>
        <v>0.40105070315108637</v>
      </c>
      <c r="G57" s="31">
        <f>Data!F9/Data!G9</f>
        <v>0.48571428571428571</v>
      </c>
      <c r="H57" s="32">
        <f>-G57*LOG(G57,2)</f>
        <v>0.50602694248024738</v>
      </c>
      <c r="I57" s="32">
        <f>H57+F57+D57</f>
        <v>1.4377908709013441</v>
      </c>
      <c r="J57" s="33">
        <f>Data!G9/SUM(Data!G8:G9)</f>
        <v>0.46979865771812079</v>
      </c>
      <c r="K57" s="33">
        <f>J57*I57</f>
        <v>0.67547222122881934</v>
      </c>
    </row>
    <row r="58" spans="2:11" ht="15.75" thickBot="1" x14ac:dyDescent="0.3">
      <c r="B58" s="18" t="s">
        <v>35</v>
      </c>
      <c r="C58" s="37">
        <f>Data!D8/Data!G8</f>
        <v>0.759493670886076</v>
      </c>
      <c r="D58" s="38">
        <f t="shared" ref="D58" si="9">-C58*LOG(C58,2)</f>
        <v>0.3014355589128489</v>
      </c>
      <c r="E58" s="37">
        <f>Data!E8/Data!G8</f>
        <v>2.5316455696202531E-2</v>
      </c>
      <c r="F58" s="38">
        <v>0</v>
      </c>
      <c r="G58" s="37">
        <f>Data!F8/Data!G8</f>
        <v>0.21518987341772153</v>
      </c>
      <c r="H58" s="38">
        <f t="shared" ref="H58" si="10">-G58*LOG(G58,2)</f>
        <v>0.47692916984499978</v>
      </c>
      <c r="I58" s="38">
        <f>H58+F58+D58</f>
        <v>0.77836472875784868</v>
      </c>
      <c r="J58" s="39">
        <f>Data!G8/SUM(Data!G8:G9)</f>
        <v>0.53020134228187921</v>
      </c>
      <c r="K58" s="39">
        <f>J58*I58</f>
        <v>0.41269002397228222</v>
      </c>
    </row>
    <row r="59" spans="2:11" ht="15.75" thickBot="1" x14ac:dyDescent="0.3">
      <c r="B59" s="9" t="s">
        <v>29</v>
      </c>
      <c r="C59" s="46"/>
      <c r="D59" s="47"/>
      <c r="E59" s="47"/>
      <c r="F59" s="47"/>
      <c r="G59" s="47"/>
      <c r="H59" s="47"/>
      <c r="I59" s="44"/>
      <c r="J59" s="43">
        <f>SUM(J57:J58)</f>
        <v>1</v>
      </c>
      <c r="K59" s="40">
        <f>SUM(K57:K58)</f>
        <v>1.0881622452011015</v>
      </c>
    </row>
    <row r="60" spans="2:11" ht="15.75" thickBot="1" x14ac:dyDescent="0.3">
      <c r="B60" s="9" t="s">
        <v>30</v>
      </c>
      <c r="C60" s="48">
        <f>C42-K59</f>
        <v>-0.77237277151689099</v>
      </c>
      <c r="D60" s="49"/>
      <c r="E60" s="49"/>
      <c r="F60" s="49"/>
      <c r="G60" s="49"/>
      <c r="H60" s="49"/>
      <c r="I60" s="49"/>
      <c r="J60" s="49"/>
      <c r="K60" s="50"/>
    </row>
    <row r="62" spans="2:11" x14ac:dyDescent="0.25">
      <c r="B62" s="1" t="s">
        <v>38</v>
      </c>
      <c r="C62" s="45">
        <f>MAX(C44,C60,C52)</f>
        <v>-0.77237277151689099</v>
      </c>
    </row>
  </sheetData>
  <mergeCells count="45">
    <mergeCell ref="E10:E12"/>
    <mergeCell ref="B8:E8"/>
    <mergeCell ref="B18:B19"/>
    <mergeCell ref="B17:K17"/>
    <mergeCell ref="B26:K26"/>
    <mergeCell ref="C23:H23"/>
    <mergeCell ref="C31:H31"/>
    <mergeCell ref="C24:K24"/>
    <mergeCell ref="B27:B28"/>
    <mergeCell ref="B16:K16"/>
    <mergeCell ref="C18:D18"/>
    <mergeCell ref="E18:F18"/>
    <mergeCell ref="G18:H18"/>
    <mergeCell ref="I18:K18"/>
    <mergeCell ref="C27:D27"/>
    <mergeCell ref="E27:F27"/>
    <mergeCell ref="G27:H27"/>
    <mergeCell ref="I27:K27"/>
    <mergeCell ref="C32:K32"/>
    <mergeCell ref="B25:K25"/>
    <mergeCell ref="B37:K37"/>
    <mergeCell ref="B38:K38"/>
    <mergeCell ref="B39:B40"/>
    <mergeCell ref="C39:D39"/>
    <mergeCell ref="E39:F39"/>
    <mergeCell ref="G39:H39"/>
    <mergeCell ref="I39:K39"/>
    <mergeCell ref="C43:H43"/>
    <mergeCell ref="C44:K44"/>
    <mergeCell ref="B46:K46"/>
    <mergeCell ref="B47:B48"/>
    <mergeCell ref="C47:D47"/>
    <mergeCell ref="E47:F47"/>
    <mergeCell ref="G47:H47"/>
    <mergeCell ref="I47:K47"/>
    <mergeCell ref="C59:H59"/>
    <mergeCell ref="C60:K60"/>
    <mergeCell ref="C51:H51"/>
    <mergeCell ref="C52:K52"/>
    <mergeCell ref="B54:K54"/>
    <mergeCell ref="B55:B56"/>
    <mergeCell ref="C55:D55"/>
    <mergeCell ref="E55:F55"/>
    <mergeCell ref="G55:H55"/>
    <mergeCell ref="I55:K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</xdr:col>
                <xdr:colOff>9525</xdr:colOff>
                <xdr:row>1</xdr:row>
                <xdr:rowOff>9525</xdr:rowOff>
              </from>
              <to>
                <xdr:col>4</xdr:col>
                <xdr:colOff>28575</xdr:colOff>
                <xdr:row>4</xdr:row>
                <xdr:rowOff>180975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Owais</dc:creator>
  <cp:lastModifiedBy>Muhammad Owais</cp:lastModifiedBy>
  <dcterms:created xsi:type="dcterms:W3CDTF">2015-06-05T18:17:20Z</dcterms:created>
  <dcterms:modified xsi:type="dcterms:W3CDTF">2023-12-17T10:07:26Z</dcterms:modified>
</cp:coreProperties>
</file>