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CMDB\reporting\"/>
    </mc:Choice>
  </mc:AlternateContent>
  <xr:revisionPtr revIDLastSave="0" documentId="13_ncr:1_{6760542C-2073-40E2-BAAD-9EA62B8E093F}" xr6:coauthVersionLast="47" xr6:coauthVersionMax="47" xr10:uidLastSave="{00000000-0000-0000-0000-000000000000}"/>
  <bookViews>
    <workbookView xWindow="-110" yWindow="-110" windowWidth="38620" windowHeight="21100" activeTab="1" xr2:uid="{00000000-000D-0000-FFFF-FFFF00000000}"/>
  </bookViews>
  <sheets>
    <sheet name="15проц" sheetId="19" r:id="rId1"/>
    <sheet name="10проц" sheetId="20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0" l="1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E30" i="20"/>
  <c r="F30" i="20" s="1"/>
  <c r="F29" i="20"/>
  <c r="E29" i="20"/>
  <c r="E28" i="20"/>
  <c r="F28" i="20" s="1"/>
  <c r="F27" i="20"/>
  <c r="E27" i="20"/>
  <c r="E26" i="20"/>
  <c r="F26" i="20" s="1"/>
  <c r="F25" i="20"/>
  <c r="E25" i="20"/>
  <c r="E24" i="20"/>
  <c r="F24" i="20" s="1"/>
  <c r="F23" i="20"/>
  <c r="E23" i="20"/>
  <c r="E22" i="20"/>
  <c r="F22" i="20" s="1"/>
  <c r="F21" i="20"/>
  <c r="E21" i="20"/>
  <c r="E20" i="20"/>
  <c r="F20" i="20" s="1"/>
  <c r="F19" i="20"/>
  <c r="E19" i="20"/>
  <c r="E18" i="20"/>
  <c r="F18" i="20" s="1"/>
  <c r="F17" i="20"/>
  <c r="E17" i="20"/>
  <c r="E16" i="20"/>
  <c r="F16" i="20" s="1"/>
  <c r="F15" i="20"/>
  <c r="E15" i="20"/>
  <c r="E14" i="20"/>
  <c r="F14" i="20" s="1"/>
  <c r="F13" i="20"/>
  <c r="E13" i="20"/>
  <c r="E12" i="20"/>
  <c r="F12" i="20" s="1"/>
  <c r="F11" i="20"/>
  <c r="E11" i="20"/>
  <c r="E10" i="20"/>
  <c r="F10" i="20" s="1"/>
  <c r="F9" i="20"/>
  <c r="E9" i="20"/>
  <c r="E8" i="20"/>
  <c r="F8" i="20" s="1"/>
  <c r="F7" i="20"/>
  <c r="E7" i="20"/>
  <c r="E6" i="20"/>
  <c r="F6" i="20" s="1"/>
  <c r="E5" i="20"/>
  <c r="F5" i="20" s="1"/>
  <c r="E4" i="20"/>
  <c r="F4" i="20" s="1"/>
  <c r="E30" i="19"/>
  <c r="F30" i="19" s="1"/>
  <c r="H30" i="19" s="1"/>
  <c r="E29" i="19"/>
  <c r="F29" i="19" s="1"/>
  <c r="H29" i="19" s="1"/>
  <c r="E28" i="19"/>
  <c r="F28" i="19" s="1"/>
  <c r="H28" i="19" s="1"/>
  <c r="E27" i="19"/>
  <c r="F27" i="19" s="1"/>
  <c r="H27" i="19" s="1"/>
  <c r="E26" i="19"/>
  <c r="F26" i="19" s="1"/>
  <c r="H26" i="19" s="1"/>
  <c r="E25" i="19"/>
  <c r="F25" i="19" s="1"/>
  <c r="H25" i="19" s="1"/>
  <c r="E24" i="19"/>
  <c r="F24" i="19" s="1"/>
  <c r="H24" i="19" s="1"/>
  <c r="E23" i="19"/>
  <c r="F23" i="19" s="1"/>
  <c r="H23" i="19" s="1"/>
  <c r="E22" i="19"/>
  <c r="F22" i="19" s="1"/>
  <c r="H22" i="19" s="1"/>
  <c r="E21" i="19"/>
  <c r="F21" i="19" s="1"/>
  <c r="H21" i="19" s="1"/>
  <c r="E20" i="19"/>
  <c r="F20" i="19" s="1"/>
  <c r="H20" i="19" s="1"/>
  <c r="E19" i="19"/>
  <c r="F19" i="19" s="1"/>
  <c r="H19" i="19" s="1"/>
  <c r="E18" i="19"/>
  <c r="F18" i="19" s="1"/>
  <c r="H18" i="19" s="1"/>
  <c r="E17" i="19"/>
  <c r="F17" i="19" s="1"/>
  <c r="H17" i="19" s="1"/>
  <c r="E16" i="19"/>
  <c r="F16" i="19" s="1"/>
  <c r="H16" i="19" s="1"/>
  <c r="E15" i="19"/>
  <c r="F15" i="19" s="1"/>
  <c r="H15" i="19" s="1"/>
  <c r="E14" i="19"/>
  <c r="F14" i="19" s="1"/>
  <c r="H14" i="19" s="1"/>
  <c r="E13" i="19"/>
  <c r="F13" i="19" s="1"/>
  <c r="H13" i="19" s="1"/>
  <c r="E12" i="19"/>
  <c r="F12" i="19" s="1"/>
  <c r="H12" i="19" s="1"/>
  <c r="E11" i="19"/>
  <c r="F11" i="19" s="1"/>
  <c r="H11" i="19" s="1"/>
  <c r="E10" i="19"/>
  <c r="F10" i="19" s="1"/>
  <c r="H10" i="19" s="1"/>
  <c r="E9" i="19"/>
  <c r="F9" i="19" s="1"/>
  <c r="H9" i="19" s="1"/>
  <c r="E8" i="19"/>
  <c r="F8" i="19" s="1"/>
  <c r="H8" i="19" s="1"/>
  <c r="E7" i="19"/>
  <c r="F7" i="19" s="1"/>
  <c r="H7" i="19" s="1"/>
  <c r="E6" i="19"/>
  <c r="F6" i="19" s="1"/>
  <c r="H6" i="19" s="1"/>
  <c r="E5" i="19"/>
  <c r="F5" i="19" s="1"/>
  <c r="H5" i="19" s="1"/>
  <c r="E4" i="19"/>
  <c r="F4" i="19" s="1"/>
  <c r="H4" i="19" s="1"/>
  <c r="H31" i="20" l="1"/>
  <c r="H31" i="19"/>
</calcChain>
</file>

<file path=xl/sharedStrings.xml><?xml version="1.0" encoding="utf-8"?>
<sst xmlns="http://schemas.openxmlformats.org/spreadsheetml/2006/main" count="126" uniqueCount="22">
  <si>
    <t>Скважина</t>
  </si>
  <si>
    <t>Клубанівсько-Зубренківське №1</t>
  </si>
  <si>
    <t>Клубанівсько-Зубренківське №2</t>
  </si>
  <si>
    <t>Карайкозiвська №48</t>
  </si>
  <si>
    <t>Клубанівсько-Зубренківське №3</t>
  </si>
  <si>
    <t>Итог</t>
  </si>
  <si>
    <t>COLUMN</t>
  </si>
  <si>
    <t>Технічна колона "кондуктор"</t>
  </si>
  <si>
    <t>Перша технічна колона</t>
  </si>
  <si>
    <t>Технічна колона "хвостовик"</t>
  </si>
  <si>
    <t>Експлуатаційна колона "хвостовик"</t>
  </si>
  <si>
    <t>Друга технічна колона</t>
  </si>
  <si>
    <t>Експлуатаційна колона</t>
  </si>
  <si>
    <t>Технічна колона</t>
  </si>
  <si>
    <t>Логическое</t>
  </si>
  <si>
    <t>Факт</t>
  </si>
  <si>
    <t>План</t>
  </si>
  <si>
    <t>Вартість, грн</t>
  </si>
  <si>
    <t>Штраф, грн</t>
  </si>
  <si>
    <t>Факт - План</t>
  </si>
  <si>
    <t>Мобілізація та монтаж</t>
  </si>
  <si>
    <t>Демонтаж та демобілізація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</si>
</sst>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2" fontId="2" fillId="0" borderId="0" xfId="0" applyNumberFormat="1" applyFont="1" applyAlignment="1">
      <alignment wrapText="1"/>
    </xf>
    <xf numFmtId="4" fontId="2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2" fontId="3" fillId="0" borderId="0" xfId="0" applyNumberFormat="1" applyFont="1" applyAlignment="1">
      <alignment wrapText="1"/>
    </xf>
    <xf numFmtId="4" fontId="3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2" fontId="4" fillId="0" borderId="0" xfId="0" applyNumberFormat="1" applyFont="1" applyAlignment="1">
      <alignment wrapText="1"/>
    </xf>
    <xf numFmtId="4" fontId="4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2" fontId="5" fillId="0" borderId="0" xfId="0" applyNumberFormat="1" applyFont="1" applyAlignment="1">
      <alignment wrapText="1"/>
    </xf>
    <xf numFmtId="4" fontId="5" fillId="0" borderId="0" xfId="0" applyNumberFormat="1" applyFont="1" applyAlignment="1">
      <alignment wrapText="1"/>
    </xf>
    <xf numFmtId="0" fontId="4" fillId="0" borderId="0" xfId="0" quotePrefix="1" applyFont="1" applyAlignment="1">
      <alignment wrapText="1"/>
    </xf>
    <xf numFmtId="0" fontId="4" fillId="0" borderId="0" xfId="0" applyNumberFormat="1" applyFont="1" applyAlignment="1">
      <alignment wrapText="1"/>
    </xf>
    <xf numFmtId="0" fontId="5" fillId="0" borderId="0" xfId="0" applyNumberFormat="1" applyFont="1" applyAlignment="1">
      <alignment wrapText="1"/>
    </xf>
    <xf numFmtId="0" fontId="2" fillId="0" borderId="0" xfId="0" applyNumberFormat="1" applyFont="1" applyAlignment="1">
      <alignment wrapText="1"/>
    </xf>
    <xf numFmtId="0" fontId="3" fillId="0" borderId="0" xfId="0" applyNumberFormat="1" applyFont="1" applyAlignment="1">
      <alignment wrapText="1"/>
    </xf>
    <xf numFmtId="9" fontId="6" fillId="0" borderId="0" xfId="0" applyNumberFormat="1" applyFont="1"/>
  </cellXfs>
  <cellStyles count="2">
    <cellStyle name="Обычный" xfId="0" builtinId="0"/>
    <cellStyle name="Обычный 2" xfId="1" xr:uid="{287F091F-B9B9-4901-89BD-5600F9D07466}"/>
  </cellStyles>
  <dxfs count="36">
    <dxf>
      <numFmt numFmtId="4" formatCode="#,##0.00"/>
      <alignment horizontal="general" vertical="bottom" textRotation="0" wrapText="1" indent="0" justifyLastLine="0" shrinkToFit="0" readingOrder="0"/>
    </dxf>
    <dxf>
      <numFmt numFmtId="4" formatCode="#,##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4" formatCode="#,##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4" formatCode="#,##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4" formatCode="#,##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4" formatCode="#,##0.00"/>
      <alignment horizontal="general" vertical="bottom" textRotation="0" wrapText="1" indent="0" justifyLastLine="0" shrinkToFit="0" readingOrder="0"/>
    </dxf>
    <dxf>
      <numFmt numFmtId="4" formatCode="#,##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4" formatCode="#,##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4" formatCode="#,##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4" formatCode="#,##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0BAAFE-3960-4FF3-AA52-87F4F33220AC}" name="Таблица46" displayName="Таблица46" ref="A3:H31" totalsRowCount="1" headerRowDxfId="35" dataDxfId="34">
  <autoFilter ref="A3:H30" xr:uid="{A56199DB-EAD2-42BD-A1E2-09CBD0338F78}"/>
  <tableColumns count="8">
    <tableColumn id="1" xr3:uid="{921AF86F-5865-4C0B-82D1-C6C2A9FB183E}" name="Скважина" totalsRowLabel="Итог" dataDxfId="33" totalsRowDxfId="32"/>
    <tableColumn id="2" xr3:uid="{97C6A393-787B-49C1-A2DA-F46F48A9C051}" name="COLUMN" dataDxfId="31" totalsRowDxfId="30"/>
    <tableColumn id="3" xr3:uid="{7A586D83-B0D8-4E91-B6D3-C33C3F4BD4B4}" name="План" dataDxfId="29" totalsRowDxfId="28"/>
    <tableColumn id="4" xr3:uid="{9F7F99EF-A775-4A78-AFE0-A2BE2C0E1A6C}" name="Факт" dataDxfId="27" totalsRowDxfId="26"/>
    <tableColumn id="5" xr3:uid="{9BD658C9-FEE6-4D48-829C-76099C2063BF}" name="Факт - План" dataDxfId="25" totalsRowDxfId="24">
      <calculatedColumnFormula>Таблица46[[#This Row],[Факт]]-Таблица46[[#This Row],[План]]</calculatedColumnFormula>
    </tableColumn>
    <tableColumn id="6" xr3:uid="{314CAED9-5932-44C0-9364-D6ADD5C0383F}" name="Логическое" dataDxfId="23" totalsRowDxfId="22">
      <calculatedColumnFormula>IF(Таблица46[[#This Row],[Факт - План]]&gt;10,1,0)</calculatedColumnFormula>
    </tableColumn>
    <tableColumn id="7" xr3:uid="{9116116D-3B56-46BB-997C-862C4742DFC8}" name="Вартість, грн" dataDxfId="21" totalsRowDxfId="20"/>
    <tableColumn id="8" xr3:uid="{1E88F0C7-085E-464C-96CE-FCB95FF03A67}" name="Штраф, грн" totalsRowFunction="sum" dataDxfId="19" totalsRowDxfId="18">
      <calculatedColumnFormula>IF(Таблица46[[#This Row],[Логическое]]=1,Таблица46[[#This Row],[Вартість, грн]]*15%,0)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25890E7-18AF-47F7-A0EE-5EBF819545BF}" name="Таблица467" displayName="Таблица467" ref="A3:H31" totalsRowCount="1" headerRowDxfId="17" dataDxfId="16">
  <autoFilter ref="A3:H30" xr:uid="{A56199DB-EAD2-42BD-A1E2-09CBD0338F78}"/>
  <tableColumns count="8">
    <tableColumn id="1" xr3:uid="{F9E6A28A-5E88-4EFC-BB61-4929C8CF0B2C}" name="Скважина" totalsRowLabel="Итог" dataDxfId="15" totalsRowDxfId="14"/>
    <tableColumn id="2" xr3:uid="{8B371181-E179-400C-880F-6504F587CEC0}" name="COLUMN" dataDxfId="13" totalsRowDxfId="12"/>
    <tableColumn id="3" xr3:uid="{ECD40031-E969-4339-ACE5-6C72985247E3}" name="План" dataDxfId="11" totalsRowDxfId="10"/>
    <tableColumn id="4" xr3:uid="{B78BF919-71CA-471B-92CA-968678F50972}" name="Факт" dataDxfId="9" totalsRowDxfId="8"/>
    <tableColumn id="5" xr3:uid="{F8EF4B72-B0BE-4AC0-AE21-57659F92929D}" name="Факт - План" dataDxfId="7" totalsRowDxfId="6">
      <calculatedColumnFormula>Таблица467[[#This Row],[Факт]]-Таблица467[[#This Row],[План]]</calculatedColumnFormula>
    </tableColumn>
    <tableColumn id="6" xr3:uid="{CF7A29D3-1DC8-4749-A0FD-999C2C1FE7CE}" name="Логическое" dataDxfId="5" totalsRowDxfId="4">
      <calculatedColumnFormula>IF(Таблица467[[#This Row],[Факт - План]]&gt;10,1,0)</calculatedColumnFormula>
    </tableColumn>
    <tableColumn id="7" xr3:uid="{CBF27ED7-A5C7-4069-9ECF-9E502B09FB08}" name="Вартість, грн" dataDxfId="3" totalsRowDxfId="2"/>
    <tableColumn id="8" xr3:uid="{221F7241-48C2-4CBB-B579-189C0F1AE8F5}" name="Штраф, грн" totalsRowFunction="sum" dataDxfId="1" totalsRowDxfId="0">
      <calculatedColumnFormula>IF(Таблица467[[#This Row],[Логическое]]=1,Таблица467[[#This Row],[Вартість, грн]]*10%,0)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747A3-71FA-49C4-A152-4828398D7456}">
  <dimension ref="A1:H31"/>
  <sheetViews>
    <sheetView workbookViewId="0">
      <selection activeCell="H1" sqref="H1"/>
    </sheetView>
  </sheetViews>
  <sheetFormatPr defaultRowHeight="14.5" x14ac:dyDescent="0.35"/>
  <cols>
    <col min="1" max="1" width="29.1796875" customWidth="1"/>
    <col min="2" max="2" width="34.1796875" bestFit="1" customWidth="1"/>
    <col min="3" max="8" width="14.7265625" customWidth="1"/>
    <col min="9" max="9" width="4" bestFit="1" customWidth="1"/>
    <col min="10" max="16" width="2" bestFit="1" customWidth="1"/>
    <col min="17" max="17" width="4" bestFit="1" customWidth="1"/>
    <col min="18" max="18" width="3" bestFit="1" customWidth="1"/>
    <col min="19" max="19" width="5" bestFit="1" customWidth="1"/>
    <col min="20" max="23" width="3" bestFit="1" customWidth="1"/>
    <col min="24" max="24" width="5" bestFit="1" customWidth="1"/>
    <col min="25" max="27" width="3" bestFit="1" customWidth="1"/>
    <col min="28" max="28" width="5" bestFit="1" customWidth="1"/>
    <col min="29" max="29" width="10" bestFit="1" customWidth="1"/>
    <col min="30" max="43" width="3" bestFit="1" customWidth="1"/>
    <col min="44" max="44" width="10" bestFit="1" customWidth="1"/>
    <col min="45" max="47" width="3" bestFit="1" customWidth="1"/>
    <col min="48" max="48" width="5" bestFit="1" customWidth="1"/>
    <col min="49" max="56" width="3" bestFit="1" customWidth="1"/>
    <col min="57" max="57" width="10" bestFit="1" customWidth="1"/>
    <col min="58" max="67" width="3" bestFit="1" customWidth="1"/>
    <col min="68" max="68" width="4" bestFit="1" customWidth="1"/>
    <col min="69" max="69" width="7.453125" bestFit="1" customWidth="1"/>
    <col min="70" max="70" width="11.81640625" bestFit="1" customWidth="1"/>
    <col min="71" max="122" width="4.54296875" bestFit="1" customWidth="1"/>
    <col min="123" max="313" width="5.54296875" bestFit="1" customWidth="1"/>
    <col min="314" max="329" width="6.54296875" bestFit="1" customWidth="1"/>
    <col min="330" max="330" width="11.81640625" bestFit="1" customWidth="1"/>
    <col min="331" max="342" width="5.54296875" bestFit="1" customWidth="1"/>
    <col min="343" max="344" width="6.54296875" bestFit="1" customWidth="1"/>
    <col min="345" max="345" width="7.54296875" bestFit="1" customWidth="1"/>
    <col min="346" max="346" width="4.81640625" bestFit="1" customWidth="1"/>
    <col min="347" max="347" width="7.54296875" bestFit="1" customWidth="1"/>
    <col min="348" max="348" width="4.81640625" bestFit="1" customWidth="1"/>
    <col min="349" max="349" width="5.54296875" bestFit="1" customWidth="1"/>
    <col min="350" max="350" width="7.54296875" bestFit="1" customWidth="1"/>
    <col min="351" max="351" width="4.81640625" bestFit="1" customWidth="1"/>
    <col min="352" max="352" width="7.54296875" bestFit="1" customWidth="1"/>
    <col min="353" max="359" width="5.54296875" bestFit="1" customWidth="1"/>
    <col min="360" max="360" width="7.54296875" bestFit="1" customWidth="1"/>
    <col min="361" max="361" width="4.81640625" bestFit="1" customWidth="1"/>
    <col min="362" max="362" width="4.54296875" bestFit="1" customWidth="1"/>
    <col min="363" max="365" width="5.54296875" bestFit="1" customWidth="1"/>
    <col min="366" max="366" width="7.54296875" bestFit="1" customWidth="1"/>
    <col min="367" max="367" width="4.81640625" bestFit="1" customWidth="1"/>
    <col min="368" max="368" width="7.54296875" bestFit="1" customWidth="1"/>
    <col min="369" max="369" width="11.81640625" bestFit="1" customWidth="1"/>
    <col min="370" max="370" width="14.26953125" bestFit="1" customWidth="1"/>
    <col min="371" max="372" width="5.54296875" bestFit="1" customWidth="1"/>
    <col min="373" max="373" width="7.54296875" bestFit="1" customWidth="1"/>
    <col min="374" max="374" width="5.54296875" bestFit="1" customWidth="1"/>
    <col min="375" max="375" width="7.54296875" bestFit="1" customWidth="1"/>
    <col min="376" max="378" width="5.54296875" bestFit="1" customWidth="1"/>
    <col min="379" max="379" width="7.54296875" bestFit="1" customWidth="1"/>
    <col min="380" max="380" width="6.81640625" bestFit="1" customWidth="1"/>
    <col min="382" max="382" width="5.54296875" bestFit="1" customWidth="1"/>
    <col min="383" max="383" width="7.54296875" bestFit="1" customWidth="1"/>
    <col min="384" max="384" width="4.81640625" bestFit="1" customWidth="1"/>
    <col min="385" max="385" width="7.54296875" bestFit="1" customWidth="1"/>
    <col min="386" max="387" width="5.54296875" bestFit="1" customWidth="1"/>
    <col min="388" max="388" width="6.54296875" bestFit="1" customWidth="1"/>
    <col min="389" max="389" width="7.54296875" bestFit="1" customWidth="1"/>
    <col min="390" max="390" width="5.54296875" bestFit="1" customWidth="1"/>
    <col min="391" max="391" width="7.54296875" bestFit="1" customWidth="1"/>
    <col min="392" max="392" width="6.54296875" bestFit="1" customWidth="1"/>
    <col min="393" max="393" width="7.54296875" bestFit="1" customWidth="1"/>
    <col min="394" max="395" width="5.54296875" bestFit="1" customWidth="1"/>
    <col min="396" max="396" width="6.54296875" bestFit="1" customWidth="1"/>
    <col min="397" max="397" width="7.54296875" bestFit="1" customWidth="1"/>
    <col min="398" max="398" width="5.54296875" bestFit="1" customWidth="1"/>
    <col min="399" max="399" width="7.54296875" bestFit="1" customWidth="1"/>
    <col min="400" max="400" width="4.81640625" bestFit="1" customWidth="1"/>
    <col min="401" max="401" width="7.54296875" bestFit="1" customWidth="1"/>
    <col min="402" max="402" width="11.81640625" bestFit="1" customWidth="1"/>
    <col min="403" max="403" width="14.26953125" bestFit="1" customWidth="1"/>
    <col min="404" max="405" width="6.54296875" bestFit="1" customWidth="1"/>
    <col min="406" max="406" width="7.54296875" bestFit="1" customWidth="1"/>
    <col min="407" max="407" width="4.81640625" bestFit="1" customWidth="1"/>
    <col min="408" max="408" width="5.54296875" bestFit="1" customWidth="1"/>
    <col min="409" max="409" width="7.54296875" bestFit="1" customWidth="1"/>
    <col min="410" max="410" width="5.54296875" bestFit="1" customWidth="1"/>
    <col min="411" max="411" width="7.54296875" bestFit="1" customWidth="1"/>
    <col min="412" max="412" width="5.54296875" bestFit="1" customWidth="1"/>
    <col min="413" max="413" width="7.54296875" bestFit="1" customWidth="1"/>
    <col min="414" max="414" width="5.54296875" bestFit="1" customWidth="1"/>
    <col min="415" max="415" width="7.54296875" bestFit="1" customWidth="1"/>
    <col min="416" max="417" width="5.54296875" bestFit="1" customWidth="1"/>
    <col min="418" max="418" width="7.54296875" bestFit="1" customWidth="1"/>
    <col min="419" max="419" width="5.54296875" bestFit="1" customWidth="1"/>
    <col min="420" max="420" width="7.54296875" bestFit="1" customWidth="1"/>
    <col min="421" max="421" width="5.54296875" bestFit="1" customWidth="1"/>
    <col min="422" max="422" width="7.54296875" bestFit="1" customWidth="1"/>
    <col min="423" max="423" width="6.54296875" bestFit="1" customWidth="1"/>
    <col min="424" max="424" width="7.54296875" bestFit="1" customWidth="1"/>
    <col min="425" max="425" width="5.54296875" bestFit="1" customWidth="1"/>
    <col min="426" max="426" width="7.54296875" bestFit="1" customWidth="1"/>
    <col min="427" max="427" width="5.81640625" bestFit="1" customWidth="1"/>
    <col min="428" max="428" width="8.54296875" bestFit="1" customWidth="1"/>
    <col min="429" max="429" width="9.26953125" bestFit="1" customWidth="1"/>
    <col min="430" max="430" width="12" bestFit="1" customWidth="1"/>
    <col min="431" max="431" width="11.81640625" bestFit="1" customWidth="1"/>
  </cols>
  <sheetData>
    <row r="1" spans="1:8" ht="18.5" x14ac:dyDescent="0.45">
      <c r="H1" s="21">
        <v>0.15</v>
      </c>
    </row>
    <row r="3" spans="1:8" x14ac:dyDescent="0.35">
      <c r="A3" s="2" t="s">
        <v>0</v>
      </c>
      <c r="B3" s="2" t="s">
        <v>6</v>
      </c>
      <c r="C3" s="2" t="s">
        <v>16</v>
      </c>
      <c r="D3" s="2" t="s">
        <v>15</v>
      </c>
      <c r="E3" s="2" t="s">
        <v>19</v>
      </c>
      <c r="F3" s="2" t="s">
        <v>14</v>
      </c>
      <c r="G3" s="2" t="s">
        <v>17</v>
      </c>
      <c r="H3" s="2" t="s">
        <v>18</v>
      </c>
    </row>
    <row r="4" spans="1:8" x14ac:dyDescent="0.35">
      <c r="A4" s="7" t="s">
        <v>3</v>
      </c>
      <c r="B4" s="7" t="s">
        <v>20</v>
      </c>
      <c r="C4" s="8">
        <v>30</v>
      </c>
      <c r="D4" s="9">
        <v>93</v>
      </c>
      <c r="E4" s="9">
        <f>Таблица46[[#This Row],[Факт]]-Таблица46[[#This Row],[План]]</f>
        <v>63</v>
      </c>
      <c r="F4" s="7">
        <f>IF(Таблица46[[#This Row],[Факт - План]]&gt;10,1,0)</f>
        <v>1</v>
      </c>
      <c r="G4" s="9">
        <v>6592140</v>
      </c>
      <c r="H4" s="9">
        <f>IF(Таблица46[[#This Row],[Логическое]]=1,Таблица46[[#This Row],[Вартість, грн]]*15%,0)</f>
        <v>988821</v>
      </c>
    </row>
    <row r="5" spans="1:8" x14ac:dyDescent="0.35">
      <c r="A5" s="7" t="s">
        <v>3</v>
      </c>
      <c r="B5" s="7" t="s">
        <v>21</v>
      </c>
      <c r="C5" s="8">
        <v>30</v>
      </c>
      <c r="D5" s="9">
        <v>90</v>
      </c>
      <c r="E5" s="9">
        <f>Таблица46[[#This Row],[Факт]]-Таблица46[[#This Row],[План]]</f>
        <v>60</v>
      </c>
      <c r="F5" s="20">
        <f>IF(Таблица46[[#This Row],[Факт - План]]&gt;10,1,0)</f>
        <v>1</v>
      </c>
      <c r="G5" s="9">
        <v>3022908</v>
      </c>
      <c r="H5" s="9">
        <f>IF(Таблица46[[#This Row],[Логическое]]=1,Таблица46[[#This Row],[Вартість, грн]]*15%,0)</f>
        <v>453436.2</v>
      </c>
    </row>
    <row r="6" spans="1:8" x14ac:dyDescent="0.35">
      <c r="A6" s="7" t="s">
        <v>3</v>
      </c>
      <c r="B6" s="7" t="s">
        <v>11</v>
      </c>
      <c r="C6" s="8">
        <v>99</v>
      </c>
      <c r="D6" s="9">
        <v>113.49999999999996</v>
      </c>
      <c r="E6" s="9">
        <f>Таблица46[[#This Row],[Факт]]-Таблица46[[#This Row],[План]]</f>
        <v>14.499999999999957</v>
      </c>
      <c r="F6" s="7">
        <f>IF(Таблица46[[#This Row],[Факт - План]]&gt;10,1,0)</f>
        <v>1</v>
      </c>
      <c r="G6" s="9">
        <v>140602046.40000001</v>
      </c>
      <c r="H6" s="9">
        <f>IF(Таблица46[[#This Row],[Логическое]]=1,Таблица46[[#This Row],[Вартість, грн]]*15%,0)</f>
        <v>21090306.960000001</v>
      </c>
    </row>
    <row r="7" spans="1:8" x14ac:dyDescent="0.35">
      <c r="A7" s="7" t="s">
        <v>3</v>
      </c>
      <c r="B7" s="7" t="s">
        <v>12</v>
      </c>
      <c r="C7" s="8">
        <v>18</v>
      </c>
      <c r="D7" s="9">
        <v>0</v>
      </c>
      <c r="E7" s="9">
        <f>Таблица46[[#This Row],[Факт]]-Таблица46[[#This Row],[План]]</f>
        <v>-18</v>
      </c>
      <c r="F7" s="7">
        <f>IF(Таблица46[[#This Row],[Факт - План]]&gt;10,1,0)</f>
        <v>0</v>
      </c>
      <c r="G7" s="9">
        <v>39590618.399999999</v>
      </c>
      <c r="H7" s="9">
        <f>IF(Таблица46[[#This Row],[Логическое]]=1,Таблица46[[#This Row],[Вартість, грн]]*15%,0)</f>
        <v>0</v>
      </c>
    </row>
    <row r="8" spans="1:8" x14ac:dyDescent="0.35">
      <c r="A8" s="7" t="s">
        <v>3</v>
      </c>
      <c r="B8" s="7" t="s">
        <v>10</v>
      </c>
      <c r="C8" s="8">
        <v>104</v>
      </c>
      <c r="D8" s="9">
        <v>235.08333333333343</v>
      </c>
      <c r="E8" s="9">
        <f>Таблица46[[#This Row],[Факт]]-Таблица46[[#This Row],[План]]</f>
        <v>131.08333333333343</v>
      </c>
      <c r="F8" s="7">
        <f>IF(Таблица46[[#This Row],[Факт - План]]&gt;10,1,0)</f>
        <v>1</v>
      </c>
      <c r="G8" s="9">
        <v>209430216.47999999</v>
      </c>
      <c r="H8" s="9">
        <f>IF(Таблица46[[#This Row],[Логическое]]=1,Таблица46[[#This Row],[Вартість, грн]]*15%,0)</f>
        <v>31414532.471999995</v>
      </c>
    </row>
    <row r="9" spans="1:8" x14ac:dyDescent="0.35">
      <c r="A9" s="7" t="s">
        <v>3</v>
      </c>
      <c r="B9" s="7" t="s">
        <v>8</v>
      </c>
      <c r="C9" s="8">
        <v>52</v>
      </c>
      <c r="D9" s="9">
        <v>50.958333333333357</v>
      </c>
      <c r="E9" s="9">
        <f>Таблица46[[#This Row],[Факт]]-Таблица46[[#This Row],[План]]</f>
        <v>-1.041666666666643</v>
      </c>
      <c r="F9" s="7">
        <f>IF(Таблица46[[#This Row],[Факт - План]]&gt;10,1,0)</f>
        <v>0</v>
      </c>
      <c r="G9" s="9">
        <v>81495132</v>
      </c>
      <c r="H9" s="9">
        <f>IF(Таблица46[[#This Row],[Логическое]]=1,Таблица46[[#This Row],[Вартість, грн]]*15%,0)</f>
        <v>0</v>
      </c>
    </row>
    <row r="10" spans="1:8" x14ac:dyDescent="0.35">
      <c r="A10" s="7" t="s">
        <v>3</v>
      </c>
      <c r="B10" s="7" t="s">
        <v>7</v>
      </c>
      <c r="C10" s="8">
        <v>6</v>
      </c>
      <c r="D10" s="9">
        <v>14.958333333333329</v>
      </c>
      <c r="E10" s="9">
        <f>Таблица46[[#This Row],[Факт]]-Таблица46[[#This Row],[План]]</f>
        <v>8.9583333333333286</v>
      </c>
      <c r="F10" s="7">
        <f>IF(Таблица46[[#This Row],[Факт - План]]&gt;10,1,0)</f>
        <v>0</v>
      </c>
      <c r="G10" s="9">
        <v>7462315.2000000002</v>
      </c>
      <c r="H10" s="9">
        <f>IF(Таблица46[[#This Row],[Логическое]]=1,Таблица46[[#This Row],[Вартість, грн]]*15%,0)</f>
        <v>0</v>
      </c>
    </row>
    <row r="11" spans="1:8" x14ac:dyDescent="0.35">
      <c r="A11" s="7" t="s">
        <v>3</v>
      </c>
      <c r="B11" s="7" t="s">
        <v>9</v>
      </c>
      <c r="C11" s="8">
        <v>61</v>
      </c>
      <c r="D11" s="9">
        <v>48.125000000000007</v>
      </c>
      <c r="E11" s="9">
        <f>Таблица46[[#This Row],[Факт]]-Таблица46[[#This Row],[План]]</f>
        <v>-12.874999999999993</v>
      </c>
      <c r="F11" s="7">
        <f>IF(Таблица46[[#This Row],[Факт - План]]&gt;10,1,0)</f>
        <v>0</v>
      </c>
      <c r="G11" s="9">
        <v>81960556.799999997</v>
      </c>
      <c r="H11" s="9">
        <f>IF(Таблица46[[#This Row],[Логическое]]=1,Таблица46[[#This Row],[Вартість, грн]]*15%,0)</f>
        <v>0</v>
      </c>
    </row>
    <row r="12" spans="1:8" x14ac:dyDescent="0.35">
      <c r="A12" s="10" t="s">
        <v>1</v>
      </c>
      <c r="B12" s="16" t="s">
        <v>20</v>
      </c>
      <c r="C12" s="11">
        <v>90</v>
      </c>
      <c r="D12" s="12">
        <v>79</v>
      </c>
      <c r="E12" s="12">
        <f>Таблица46[[#This Row],[Факт]]-Таблица46[[#This Row],[План]]</f>
        <v>-11</v>
      </c>
      <c r="F12" s="10">
        <f>IF(Таблица46[[#This Row],[Факт - План]]&gt;10,1,0)</f>
        <v>0</v>
      </c>
      <c r="G12" s="12">
        <v>8918658</v>
      </c>
      <c r="H12" s="12">
        <f>IF(Таблица46[[#This Row],[Логическое]]=1,Таблица46[[#This Row],[Вартість, грн]]*15%,0)</f>
        <v>0</v>
      </c>
    </row>
    <row r="13" spans="1:8" x14ac:dyDescent="0.35">
      <c r="A13" s="10" t="s">
        <v>1</v>
      </c>
      <c r="B13" s="16" t="s">
        <v>21</v>
      </c>
      <c r="C13" s="11">
        <v>40</v>
      </c>
      <c r="D13" s="12">
        <v>14</v>
      </c>
      <c r="E13" s="12">
        <f>Таблица46[[#This Row],[Факт]]-Таблица46[[#This Row],[План]]</f>
        <v>-26</v>
      </c>
      <c r="F13" s="17">
        <f>IF(Таблица46[[#This Row],[Факт - План]]&gt;10,1,0)</f>
        <v>0</v>
      </c>
      <c r="G13" s="12">
        <v>4515588</v>
      </c>
      <c r="H13" s="12">
        <f>IF(Таблица46[[#This Row],[Логическое]]=1,Таблица46[[#This Row],[Вартість, грн]]*15%,0)</f>
        <v>0</v>
      </c>
    </row>
    <row r="14" spans="1:8" x14ac:dyDescent="0.35">
      <c r="A14" s="10" t="s">
        <v>1</v>
      </c>
      <c r="B14" s="10" t="s">
        <v>11</v>
      </c>
      <c r="C14" s="11">
        <v>77</v>
      </c>
      <c r="D14" s="12">
        <v>56.791666666666643</v>
      </c>
      <c r="E14" s="12">
        <f>Таблица46[[#This Row],[Факт]]-Таблица46[[#This Row],[План]]</f>
        <v>-20.208333333333357</v>
      </c>
      <c r="F14" s="10">
        <f>IF(Таблица46[[#This Row],[Факт - План]]&gt;10,1,0)</f>
        <v>0</v>
      </c>
      <c r="G14" s="12">
        <v>79751952</v>
      </c>
      <c r="H14" s="12">
        <f>IF(Таблица46[[#This Row],[Логическое]]=1,Таблица46[[#This Row],[Вартість, грн]]*15%,0)</f>
        <v>0</v>
      </c>
    </row>
    <row r="15" spans="1:8" x14ac:dyDescent="0.35">
      <c r="A15" s="10" t="s">
        <v>1</v>
      </c>
      <c r="B15" s="10" t="s">
        <v>12</v>
      </c>
      <c r="C15" s="11">
        <v>97</v>
      </c>
      <c r="D15" s="12">
        <v>431.71875000000011</v>
      </c>
      <c r="E15" s="12">
        <f>Таблица46[[#This Row],[Факт]]-Таблица46[[#This Row],[План]]</f>
        <v>334.71875000000011</v>
      </c>
      <c r="F15" s="10">
        <f>IF(Таблица46[[#This Row],[Факт - План]]&gt;10,1,0)</f>
        <v>1</v>
      </c>
      <c r="G15" s="12">
        <v>79750818</v>
      </c>
      <c r="H15" s="12">
        <f>IF(Таблица46[[#This Row],[Логическое]]=1,Таблица46[[#This Row],[Вартість, грн]]*15%,0)</f>
        <v>11962622.699999999</v>
      </c>
    </row>
    <row r="16" spans="1:8" x14ac:dyDescent="0.35">
      <c r="A16" s="10" t="s">
        <v>1</v>
      </c>
      <c r="B16" s="10" t="s">
        <v>8</v>
      </c>
      <c r="C16" s="11">
        <v>33</v>
      </c>
      <c r="D16" s="12">
        <v>30.750000000000007</v>
      </c>
      <c r="E16" s="12">
        <f>Таблица46[[#This Row],[Факт]]-Таблица46[[#This Row],[План]]</f>
        <v>-2.2499999999999929</v>
      </c>
      <c r="F16" s="10">
        <f>IF(Таблица46[[#This Row],[Факт - План]]&gt;10,1,0)</f>
        <v>0</v>
      </c>
      <c r="G16" s="12">
        <v>34059564</v>
      </c>
      <c r="H16" s="12">
        <f>IF(Таблица46[[#This Row],[Логическое]]=1,Таблица46[[#This Row],[Вартість, грн]]*15%,0)</f>
        <v>0</v>
      </c>
    </row>
    <row r="17" spans="1:8" x14ac:dyDescent="0.35">
      <c r="A17" s="10" t="s">
        <v>1</v>
      </c>
      <c r="B17" s="10" t="s">
        <v>7</v>
      </c>
      <c r="C17" s="11">
        <v>4</v>
      </c>
      <c r="D17" s="12">
        <v>60</v>
      </c>
      <c r="E17" s="12">
        <f>Таблица46[[#This Row],[Факт]]-Таблица46[[#This Row],[План]]</f>
        <v>56</v>
      </c>
      <c r="F17" s="10">
        <f>IF(Таблица46[[#This Row],[Факт - План]]&gt;10,1,0)</f>
        <v>1</v>
      </c>
      <c r="G17" s="12">
        <v>6876828</v>
      </c>
      <c r="H17" s="12">
        <f>IF(Таблица46[[#This Row],[Логическое]]=1,Таблица46[[#This Row],[Вартість, грн]]*15%,0)</f>
        <v>1031524.2</v>
      </c>
    </row>
    <row r="18" spans="1:8" x14ac:dyDescent="0.35">
      <c r="A18" s="10" t="s">
        <v>1</v>
      </c>
      <c r="B18" s="10" t="s">
        <v>9</v>
      </c>
      <c r="C18" s="11">
        <v>40</v>
      </c>
      <c r="D18" s="12">
        <v>31.239583333333336</v>
      </c>
      <c r="E18" s="12">
        <f>Таблица46[[#This Row],[Факт]]-Таблица46[[#This Row],[План]]</f>
        <v>-8.7604166666666643</v>
      </c>
      <c r="F18" s="10">
        <f>IF(Таблица46[[#This Row],[Факт - План]]&gt;10,1,0)</f>
        <v>0</v>
      </c>
      <c r="G18" s="12">
        <v>30398634</v>
      </c>
      <c r="H18" s="12">
        <f>IF(Таблица46[[#This Row],[Логическое]]=1,Таблица46[[#This Row],[Вартість, грн]]*15%,0)</f>
        <v>0</v>
      </c>
    </row>
    <row r="19" spans="1:8" x14ac:dyDescent="0.35">
      <c r="A19" s="13" t="s">
        <v>2</v>
      </c>
      <c r="B19" s="13" t="s">
        <v>20</v>
      </c>
      <c r="C19" s="14">
        <v>30</v>
      </c>
      <c r="D19" s="15">
        <v>54</v>
      </c>
      <c r="E19" s="15">
        <f>Таблица46[[#This Row],[Факт]]-Таблица46[[#This Row],[План]]</f>
        <v>24</v>
      </c>
      <c r="F19" s="13">
        <f>IF(Таблица46[[#This Row],[Факт - План]]&gt;10,1,0)</f>
        <v>1</v>
      </c>
      <c r="G19" s="15">
        <v>11305408.799999999</v>
      </c>
      <c r="H19" s="15">
        <f>IF(Таблица46[[#This Row],[Логическое]]=1,Таблица46[[#This Row],[Вартість, грн]]*15%,0)</f>
        <v>1695811.3199999998</v>
      </c>
    </row>
    <row r="20" spans="1:8" x14ac:dyDescent="0.35">
      <c r="A20" s="13" t="s">
        <v>2</v>
      </c>
      <c r="B20" s="13" t="s">
        <v>21</v>
      </c>
      <c r="C20" s="14">
        <v>30</v>
      </c>
      <c r="D20" s="15">
        <v>34</v>
      </c>
      <c r="E20" s="15">
        <f>Таблица46[[#This Row],[Факт]]-Таблица46[[#This Row],[План]]</f>
        <v>4</v>
      </c>
      <c r="F20" s="18">
        <f>IF(Таблица46[[#This Row],[Факт - План]]&gt;10,1,0)</f>
        <v>0</v>
      </c>
      <c r="G20" s="15">
        <v>6169200</v>
      </c>
      <c r="H20" s="15">
        <f>IF(Таблица46[[#This Row],[Логическое]]=1,Таблица46[[#This Row],[Вартість, грн]]*15%,0)</f>
        <v>0</v>
      </c>
    </row>
    <row r="21" spans="1:8" x14ac:dyDescent="0.35">
      <c r="A21" s="13" t="s">
        <v>2</v>
      </c>
      <c r="B21" s="13" t="s">
        <v>12</v>
      </c>
      <c r="C21" s="14">
        <v>91</v>
      </c>
      <c r="D21" s="15">
        <v>73.114583333333343</v>
      </c>
      <c r="E21" s="15">
        <f>Таблица46[[#This Row],[Факт]]-Таблица46[[#This Row],[План]]</f>
        <v>-17.885416666666657</v>
      </c>
      <c r="F21" s="13">
        <f>IF(Таблица46[[#This Row],[Факт - План]]&gt;10,1,0)</f>
        <v>0</v>
      </c>
      <c r="G21" s="15">
        <v>100498939.2</v>
      </c>
      <c r="H21" s="15">
        <f>IF(Таблица46[[#This Row],[Логическое]]=1,Таблица46[[#This Row],[Вартість, грн]]*15%,0)</f>
        <v>0</v>
      </c>
    </row>
    <row r="22" spans="1:8" x14ac:dyDescent="0.35">
      <c r="A22" s="13" t="s">
        <v>2</v>
      </c>
      <c r="B22" s="13" t="s">
        <v>13</v>
      </c>
      <c r="C22" s="14">
        <v>67</v>
      </c>
      <c r="D22" s="15">
        <v>45.114583333333321</v>
      </c>
      <c r="E22" s="15">
        <f>Таблица46[[#This Row],[Факт]]-Таблица46[[#This Row],[План]]</f>
        <v>-21.885416666666679</v>
      </c>
      <c r="F22" s="13">
        <f>IF(Таблица46[[#This Row],[Факт - План]]&gt;10,1,0)</f>
        <v>0</v>
      </c>
      <c r="G22" s="15">
        <v>77479809.599999994</v>
      </c>
      <c r="H22" s="15">
        <f>IF(Таблица46[[#This Row],[Логическое]]=1,Таблица46[[#This Row],[Вартість, грн]]*15%,0)</f>
        <v>0</v>
      </c>
    </row>
    <row r="23" spans="1:8" x14ac:dyDescent="0.35">
      <c r="A23" s="13" t="s">
        <v>2</v>
      </c>
      <c r="B23" s="13" t="s">
        <v>7</v>
      </c>
      <c r="C23" s="14">
        <v>5</v>
      </c>
      <c r="D23" s="15">
        <v>4.208333333333333</v>
      </c>
      <c r="E23" s="15">
        <f>Таблица46[[#This Row],[Факт]]-Таблица46[[#This Row],[План]]</f>
        <v>-0.79166666666666696</v>
      </c>
      <c r="F23" s="13">
        <f>IF(Таблица46[[#This Row],[Факт - План]]&gt;10,1,0)</f>
        <v>0</v>
      </c>
      <c r="G23" s="15">
        <v>4358126.3999999994</v>
      </c>
      <c r="H23" s="15">
        <f>IF(Таблица46[[#This Row],[Логическое]]=1,Таблица46[[#This Row],[Вартість, грн]]*15%,0)</f>
        <v>0</v>
      </c>
    </row>
    <row r="24" spans="1:8" x14ac:dyDescent="0.35">
      <c r="A24" s="4" t="s">
        <v>4</v>
      </c>
      <c r="B24" s="4" t="s">
        <v>20</v>
      </c>
      <c r="C24" s="5">
        <v>30</v>
      </c>
      <c r="D24" s="6">
        <v>102</v>
      </c>
      <c r="E24" s="6">
        <f>Таблица46[[#This Row],[Факт]]-Таблица46[[#This Row],[План]]</f>
        <v>72</v>
      </c>
      <c r="F24" s="4">
        <f>IF(Таблица46[[#This Row],[Факт - План]]&gt;10,1,0)</f>
        <v>1</v>
      </c>
      <c r="G24" s="6">
        <v>50988960</v>
      </c>
      <c r="H24" s="6">
        <f>IF(Таблица46[[#This Row],[Логическое]]=1,Таблица46[[#This Row],[Вартість, грн]]*15%,0)</f>
        <v>7648344</v>
      </c>
    </row>
    <row r="25" spans="1:8" x14ac:dyDescent="0.35">
      <c r="A25" s="4" t="s">
        <v>4</v>
      </c>
      <c r="B25" s="4" t="s">
        <v>21</v>
      </c>
      <c r="C25" s="5">
        <v>30</v>
      </c>
      <c r="D25" s="6">
        <v>74</v>
      </c>
      <c r="E25" s="6">
        <f>Таблица46[[#This Row],[Факт]]-Таблица46[[#This Row],[План]]</f>
        <v>44</v>
      </c>
      <c r="F25" s="19">
        <f>IF(Таблица46[[#This Row],[Факт - План]]&gt;10,1,0)</f>
        <v>1</v>
      </c>
      <c r="G25" s="6">
        <v>12760560</v>
      </c>
      <c r="H25" s="6">
        <f>IF(Таблица46[[#This Row],[Логическое]]=1,Таблица46[[#This Row],[Вартість, грн]]*15%,0)</f>
        <v>1914084</v>
      </c>
    </row>
    <row r="26" spans="1:8" x14ac:dyDescent="0.35">
      <c r="A26" s="4" t="s">
        <v>4</v>
      </c>
      <c r="B26" s="4" t="s">
        <v>11</v>
      </c>
      <c r="C26" s="5">
        <v>82</v>
      </c>
      <c r="D26" s="6">
        <v>225.7708333333332</v>
      </c>
      <c r="E26" s="6">
        <f>Таблица46[[#This Row],[Факт]]-Таблица46[[#This Row],[План]]</f>
        <v>143.7708333333332</v>
      </c>
      <c r="F26" s="4">
        <f>IF(Таблица46[[#This Row],[Факт - План]]&gt;10,1,0)</f>
        <v>1</v>
      </c>
      <c r="G26" s="6">
        <v>142097760</v>
      </c>
      <c r="H26" s="6">
        <f>IF(Таблица46[[#This Row],[Логическое]]=1,Таблица46[[#This Row],[Вартість, грн]]*15%,0)</f>
        <v>21314664</v>
      </c>
    </row>
    <row r="27" spans="1:8" x14ac:dyDescent="0.35">
      <c r="A27" s="4" t="s">
        <v>4</v>
      </c>
      <c r="B27" s="4" t="s">
        <v>12</v>
      </c>
      <c r="C27" s="5">
        <v>110</v>
      </c>
      <c r="D27" s="6">
        <v>0</v>
      </c>
      <c r="E27" s="6">
        <f>Таблица46[[#This Row],[Факт]]-Таблица46[[#This Row],[План]]</f>
        <v>-110</v>
      </c>
      <c r="F27" s="4">
        <f>IF(Таблица46[[#This Row],[Факт - План]]&gt;10,1,0)</f>
        <v>0</v>
      </c>
      <c r="G27" s="6">
        <v>149884632</v>
      </c>
      <c r="H27" s="6">
        <f>IF(Таблица46[[#This Row],[Логическое]]=1,Таблица46[[#This Row],[Вартість, грн]]*15%,0)</f>
        <v>0</v>
      </c>
    </row>
    <row r="28" spans="1:8" x14ac:dyDescent="0.35">
      <c r="A28" s="4" t="s">
        <v>4</v>
      </c>
      <c r="B28" s="4" t="s">
        <v>8</v>
      </c>
      <c r="C28" s="5">
        <v>39</v>
      </c>
      <c r="D28" s="6">
        <v>68.010416666666714</v>
      </c>
      <c r="E28" s="6">
        <f>Таблица46[[#This Row],[Факт]]-Таблица46[[#This Row],[План]]</f>
        <v>29.010416666666714</v>
      </c>
      <c r="F28" s="4">
        <f>IF(Таблица46[[#This Row],[Факт - План]]&gt;10,1,0)</f>
        <v>1</v>
      </c>
      <c r="G28" s="6">
        <v>64029240</v>
      </c>
      <c r="H28" s="6">
        <f>IF(Таблица46[[#This Row],[Логическое]]=1,Таблица46[[#This Row],[Вартість, грн]]*15%,0)</f>
        <v>9604386</v>
      </c>
    </row>
    <row r="29" spans="1:8" x14ac:dyDescent="0.35">
      <c r="A29" s="4" t="s">
        <v>4</v>
      </c>
      <c r="B29" s="4" t="s">
        <v>7</v>
      </c>
      <c r="C29" s="5">
        <v>5</v>
      </c>
      <c r="D29" s="6">
        <v>6.9270833333333339</v>
      </c>
      <c r="E29" s="6">
        <f>Таблица46[[#This Row],[Факт]]-Таблица46[[#This Row],[План]]</f>
        <v>1.9270833333333339</v>
      </c>
      <c r="F29" s="4">
        <f>IF(Таблица46[[#This Row],[Факт - План]]&gt;10,1,0)</f>
        <v>0</v>
      </c>
      <c r="G29" s="6">
        <v>10349640</v>
      </c>
      <c r="H29" s="6">
        <f>IF(Таблица46[[#This Row],[Логическое]]=1,Таблица46[[#This Row],[Вартість, грн]]*15%,0)</f>
        <v>0</v>
      </c>
    </row>
    <row r="30" spans="1:8" x14ac:dyDescent="0.35">
      <c r="A30" s="4" t="s">
        <v>4</v>
      </c>
      <c r="B30" s="4" t="s">
        <v>9</v>
      </c>
      <c r="C30" s="5">
        <v>48</v>
      </c>
      <c r="D30" s="6">
        <v>0</v>
      </c>
      <c r="E30" s="6">
        <f>Таблица46[[#This Row],[Факт]]-Таблица46[[#This Row],[План]]</f>
        <v>-48</v>
      </c>
      <c r="F30" s="4">
        <f>IF(Таблица46[[#This Row],[Факт - План]]&gt;10,1,0)</f>
        <v>0</v>
      </c>
      <c r="G30" s="6">
        <v>69522408</v>
      </c>
      <c r="H30" s="6">
        <f>IF(Таблица46[[#This Row],[Логическое]]=1,Таблица46[[#This Row],[Вартість, грн]]*15%,0)</f>
        <v>0</v>
      </c>
    </row>
    <row r="31" spans="1:8" x14ac:dyDescent="0.35">
      <c r="A31" s="1" t="s">
        <v>5</v>
      </c>
      <c r="B31" s="1"/>
      <c r="C31" s="1"/>
      <c r="D31" s="1"/>
      <c r="E31" s="1"/>
      <c r="F31" s="1"/>
      <c r="G31" s="1"/>
      <c r="H31" s="3">
        <f>SUBTOTAL(109,Таблица46[Штраф, грн])</f>
        <v>109118532.852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A613E-2E03-4EB7-8D8E-9A08C10F70A1}">
  <dimension ref="A1:H31"/>
  <sheetViews>
    <sheetView tabSelected="1" workbookViewId="0">
      <selection activeCell="A19" sqref="A19"/>
    </sheetView>
  </sheetViews>
  <sheetFormatPr defaultRowHeight="14.5" x14ac:dyDescent="0.35"/>
  <cols>
    <col min="1" max="1" width="29.1796875" customWidth="1"/>
    <col min="2" max="2" width="34.1796875" bestFit="1" customWidth="1"/>
    <col min="3" max="8" width="14.7265625" customWidth="1"/>
    <col min="9" max="9" width="4" bestFit="1" customWidth="1"/>
    <col min="10" max="16" width="2" bestFit="1" customWidth="1"/>
    <col min="17" max="17" width="4" bestFit="1" customWidth="1"/>
    <col min="18" max="18" width="3" bestFit="1" customWidth="1"/>
    <col min="19" max="19" width="5" bestFit="1" customWidth="1"/>
    <col min="20" max="23" width="3" bestFit="1" customWidth="1"/>
    <col min="24" max="24" width="5" bestFit="1" customWidth="1"/>
    <col min="25" max="27" width="3" bestFit="1" customWidth="1"/>
    <col min="28" max="28" width="5" bestFit="1" customWidth="1"/>
    <col min="29" max="29" width="10" bestFit="1" customWidth="1"/>
    <col min="30" max="43" width="3" bestFit="1" customWidth="1"/>
    <col min="44" max="44" width="10" bestFit="1" customWidth="1"/>
    <col min="45" max="47" width="3" bestFit="1" customWidth="1"/>
    <col min="48" max="48" width="5" bestFit="1" customWidth="1"/>
    <col min="49" max="56" width="3" bestFit="1" customWidth="1"/>
    <col min="57" max="57" width="10" bestFit="1" customWidth="1"/>
    <col min="58" max="67" width="3" bestFit="1" customWidth="1"/>
    <col min="68" max="68" width="4" bestFit="1" customWidth="1"/>
    <col min="69" max="69" width="7.453125" bestFit="1" customWidth="1"/>
    <col min="70" max="70" width="11.81640625" bestFit="1" customWidth="1"/>
    <col min="71" max="122" width="4.54296875" bestFit="1" customWidth="1"/>
    <col min="123" max="313" width="5.54296875" bestFit="1" customWidth="1"/>
    <col min="314" max="329" width="6.54296875" bestFit="1" customWidth="1"/>
    <col min="330" max="330" width="11.81640625" bestFit="1" customWidth="1"/>
    <col min="331" max="342" width="5.54296875" bestFit="1" customWidth="1"/>
    <col min="343" max="344" width="6.54296875" bestFit="1" customWidth="1"/>
    <col min="345" max="345" width="7.54296875" bestFit="1" customWidth="1"/>
    <col min="346" max="346" width="4.81640625" bestFit="1" customWidth="1"/>
    <col min="347" max="347" width="7.54296875" bestFit="1" customWidth="1"/>
    <col min="348" max="348" width="4.81640625" bestFit="1" customWidth="1"/>
    <col min="349" max="349" width="5.54296875" bestFit="1" customWidth="1"/>
    <col min="350" max="350" width="7.54296875" bestFit="1" customWidth="1"/>
    <col min="351" max="351" width="4.81640625" bestFit="1" customWidth="1"/>
    <col min="352" max="352" width="7.54296875" bestFit="1" customWidth="1"/>
    <col min="353" max="359" width="5.54296875" bestFit="1" customWidth="1"/>
    <col min="360" max="360" width="7.54296875" bestFit="1" customWidth="1"/>
    <col min="361" max="361" width="4.81640625" bestFit="1" customWidth="1"/>
    <col min="362" max="362" width="4.54296875" bestFit="1" customWidth="1"/>
    <col min="363" max="365" width="5.54296875" bestFit="1" customWidth="1"/>
    <col min="366" max="366" width="7.54296875" bestFit="1" customWidth="1"/>
    <col min="367" max="367" width="4.81640625" bestFit="1" customWidth="1"/>
    <col min="368" max="368" width="7.54296875" bestFit="1" customWidth="1"/>
    <col min="369" max="369" width="11.81640625" bestFit="1" customWidth="1"/>
    <col min="370" max="370" width="14.26953125" bestFit="1" customWidth="1"/>
    <col min="371" max="372" width="5.54296875" bestFit="1" customWidth="1"/>
    <col min="373" max="373" width="7.54296875" bestFit="1" customWidth="1"/>
    <col min="374" max="374" width="5.54296875" bestFit="1" customWidth="1"/>
    <col min="375" max="375" width="7.54296875" bestFit="1" customWidth="1"/>
    <col min="376" max="378" width="5.54296875" bestFit="1" customWidth="1"/>
    <col min="379" max="379" width="7.54296875" bestFit="1" customWidth="1"/>
    <col min="380" max="380" width="6.81640625" bestFit="1" customWidth="1"/>
    <col min="382" max="382" width="5.54296875" bestFit="1" customWidth="1"/>
    <col min="383" max="383" width="7.54296875" bestFit="1" customWidth="1"/>
    <col min="384" max="384" width="4.81640625" bestFit="1" customWidth="1"/>
    <col min="385" max="385" width="7.54296875" bestFit="1" customWidth="1"/>
    <col min="386" max="387" width="5.54296875" bestFit="1" customWidth="1"/>
    <col min="388" max="388" width="6.54296875" bestFit="1" customWidth="1"/>
    <col min="389" max="389" width="7.54296875" bestFit="1" customWidth="1"/>
    <col min="390" max="390" width="5.54296875" bestFit="1" customWidth="1"/>
    <col min="391" max="391" width="7.54296875" bestFit="1" customWidth="1"/>
    <col min="392" max="392" width="6.54296875" bestFit="1" customWidth="1"/>
    <col min="393" max="393" width="7.54296875" bestFit="1" customWidth="1"/>
    <col min="394" max="395" width="5.54296875" bestFit="1" customWidth="1"/>
    <col min="396" max="396" width="6.54296875" bestFit="1" customWidth="1"/>
    <col min="397" max="397" width="7.54296875" bestFit="1" customWidth="1"/>
    <col min="398" max="398" width="5.54296875" bestFit="1" customWidth="1"/>
    <col min="399" max="399" width="7.54296875" bestFit="1" customWidth="1"/>
    <col min="400" max="400" width="4.81640625" bestFit="1" customWidth="1"/>
    <col min="401" max="401" width="7.54296875" bestFit="1" customWidth="1"/>
    <col min="402" max="402" width="11.81640625" bestFit="1" customWidth="1"/>
    <col min="403" max="403" width="14.26953125" bestFit="1" customWidth="1"/>
    <col min="404" max="405" width="6.54296875" bestFit="1" customWidth="1"/>
    <col min="406" max="406" width="7.54296875" bestFit="1" customWidth="1"/>
    <col min="407" max="407" width="4.81640625" bestFit="1" customWidth="1"/>
    <col min="408" max="408" width="5.54296875" bestFit="1" customWidth="1"/>
    <col min="409" max="409" width="7.54296875" bestFit="1" customWidth="1"/>
    <col min="410" max="410" width="5.54296875" bestFit="1" customWidth="1"/>
    <col min="411" max="411" width="7.54296875" bestFit="1" customWidth="1"/>
    <col min="412" max="412" width="5.54296875" bestFit="1" customWidth="1"/>
    <col min="413" max="413" width="7.54296875" bestFit="1" customWidth="1"/>
    <col min="414" max="414" width="5.54296875" bestFit="1" customWidth="1"/>
    <col min="415" max="415" width="7.54296875" bestFit="1" customWidth="1"/>
    <col min="416" max="417" width="5.54296875" bestFit="1" customWidth="1"/>
    <col min="418" max="418" width="7.54296875" bestFit="1" customWidth="1"/>
    <col min="419" max="419" width="5.54296875" bestFit="1" customWidth="1"/>
    <col min="420" max="420" width="7.54296875" bestFit="1" customWidth="1"/>
    <col min="421" max="421" width="5.54296875" bestFit="1" customWidth="1"/>
    <col min="422" max="422" width="7.54296875" bestFit="1" customWidth="1"/>
    <col min="423" max="423" width="6.54296875" bestFit="1" customWidth="1"/>
    <col min="424" max="424" width="7.54296875" bestFit="1" customWidth="1"/>
    <col min="425" max="425" width="5.54296875" bestFit="1" customWidth="1"/>
    <col min="426" max="426" width="7.54296875" bestFit="1" customWidth="1"/>
    <col min="427" max="427" width="5.81640625" bestFit="1" customWidth="1"/>
    <col min="428" max="428" width="8.54296875" bestFit="1" customWidth="1"/>
    <col min="429" max="429" width="9.26953125" bestFit="1" customWidth="1"/>
    <col min="430" max="430" width="12" bestFit="1" customWidth="1"/>
    <col min="431" max="431" width="11.81640625" bestFit="1" customWidth="1"/>
  </cols>
  <sheetData>
    <row r="1" spans="1:8" ht="18.5" x14ac:dyDescent="0.45">
      <c r="H1" s="21">
        <v>0.1</v>
      </c>
    </row>
    <row r="3" spans="1:8" x14ac:dyDescent="0.35">
      <c r="A3" s="2" t="s">
        <v>0</v>
      </c>
      <c r="B3" s="2" t="s">
        <v>6</v>
      </c>
      <c r="C3" s="2" t="s">
        <v>16</v>
      </c>
      <c r="D3" s="2" t="s">
        <v>15</v>
      </c>
      <c r="E3" s="2" t="s">
        <v>19</v>
      </c>
      <c r="F3" s="2" t="s">
        <v>14</v>
      </c>
      <c r="G3" s="2" t="s">
        <v>17</v>
      </c>
      <c r="H3" s="2" t="s">
        <v>18</v>
      </c>
    </row>
    <row r="4" spans="1:8" x14ac:dyDescent="0.35">
      <c r="A4" s="7" t="s">
        <v>3</v>
      </c>
      <c r="B4" s="7" t="s">
        <v>20</v>
      </c>
      <c r="C4" s="8">
        <v>30</v>
      </c>
      <c r="D4" s="9">
        <v>93</v>
      </c>
      <c r="E4" s="9">
        <f>Таблица467[[#This Row],[Факт]]-Таблица467[[#This Row],[План]]</f>
        <v>63</v>
      </c>
      <c r="F4" s="7">
        <f>IF(Таблица467[[#This Row],[Факт - План]]&gt;10,1,0)</f>
        <v>1</v>
      </c>
      <c r="G4" s="9">
        <v>6592140</v>
      </c>
      <c r="H4" s="9">
        <f>IF(Таблица467[[#This Row],[Логическое]]=1,Таблица467[[#This Row],[Вартість, грн]]*10%,0)</f>
        <v>659214</v>
      </c>
    </row>
    <row r="5" spans="1:8" x14ac:dyDescent="0.35">
      <c r="A5" s="7" t="s">
        <v>3</v>
      </c>
      <c r="B5" s="7" t="s">
        <v>21</v>
      </c>
      <c r="C5" s="8">
        <v>30</v>
      </c>
      <c r="D5" s="9">
        <v>90</v>
      </c>
      <c r="E5" s="9">
        <f>Таблица467[[#This Row],[Факт]]-Таблица467[[#This Row],[План]]</f>
        <v>60</v>
      </c>
      <c r="F5" s="20">
        <f>IF(Таблица467[[#This Row],[Факт - План]]&gt;10,1,0)</f>
        <v>1</v>
      </c>
      <c r="G5" s="9">
        <v>3022908</v>
      </c>
      <c r="H5" s="9">
        <f>IF(Таблица467[[#This Row],[Логическое]]=1,Таблица467[[#This Row],[Вартість, грн]]*10%,0)</f>
        <v>302290.8</v>
      </c>
    </row>
    <row r="6" spans="1:8" x14ac:dyDescent="0.35">
      <c r="A6" s="7" t="s">
        <v>3</v>
      </c>
      <c r="B6" s="7" t="s">
        <v>11</v>
      </c>
      <c r="C6" s="8">
        <v>99</v>
      </c>
      <c r="D6" s="9">
        <v>113.49999999999996</v>
      </c>
      <c r="E6" s="9">
        <f>Таблица467[[#This Row],[Факт]]-Таблица467[[#This Row],[План]]</f>
        <v>14.499999999999957</v>
      </c>
      <c r="F6" s="7">
        <f>IF(Таблица467[[#This Row],[Факт - План]]&gt;10,1,0)</f>
        <v>1</v>
      </c>
      <c r="G6" s="9">
        <v>140602046.40000001</v>
      </c>
      <c r="H6" s="9">
        <f>IF(Таблица467[[#This Row],[Логическое]]=1,Таблица467[[#This Row],[Вартість, грн]]*10%,0)</f>
        <v>14060204.640000001</v>
      </c>
    </row>
    <row r="7" spans="1:8" x14ac:dyDescent="0.35">
      <c r="A7" s="7" t="s">
        <v>3</v>
      </c>
      <c r="B7" s="7" t="s">
        <v>12</v>
      </c>
      <c r="C7" s="8">
        <v>18</v>
      </c>
      <c r="D7" s="9">
        <v>0</v>
      </c>
      <c r="E7" s="9">
        <f>Таблица467[[#This Row],[Факт]]-Таблица467[[#This Row],[План]]</f>
        <v>-18</v>
      </c>
      <c r="F7" s="7">
        <f>IF(Таблица467[[#This Row],[Факт - План]]&gt;10,1,0)</f>
        <v>0</v>
      </c>
      <c r="G7" s="9">
        <v>39590618.399999999</v>
      </c>
      <c r="H7" s="9">
        <f>IF(Таблица467[[#This Row],[Логическое]]=1,Таблица467[[#This Row],[Вартість, грн]]*10%,0)</f>
        <v>0</v>
      </c>
    </row>
    <row r="8" spans="1:8" x14ac:dyDescent="0.35">
      <c r="A8" s="7" t="s">
        <v>3</v>
      </c>
      <c r="B8" s="7" t="s">
        <v>10</v>
      </c>
      <c r="C8" s="8">
        <v>104</v>
      </c>
      <c r="D8" s="9">
        <v>235.08333333333343</v>
      </c>
      <c r="E8" s="9">
        <f>Таблица467[[#This Row],[Факт]]-Таблица467[[#This Row],[План]]</f>
        <v>131.08333333333343</v>
      </c>
      <c r="F8" s="7">
        <f>IF(Таблица467[[#This Row],[Факт - План]]&gt;10,1,0)</f>
        <v>1</v>
      </c>
      <c r="G8" s="9">
        <v>209430216.47999999</v>
      </c>
      <c r="H8" s="9">
        <f>IF(Таблица467[[#This Row],[Логическое]]=1,Таблица467[[#This Row],[Вартість, грн]]*10%,0)</f>
        <v>20943021.648000002</v>
      </c>
    </row>
    <row r="9" spans="1:8" x14ac:dyDescent="0.35">
      <c r="A9" s="7" t="s">
        <v>3</v>
      </c>
      <c r="B9" s="7" t="s">
        <v>8</v>
      </c>
      <c r="C9" s="8">
        <v>52</v>
      </c>
      <c r="D9" s="9">
        <v>50.958333333333357</v>
      </c>
      <c r="E9" s="9">
        <f>Таблица467[[#This Row],[Факт]]-Таблица467[[#This Row],[План]]</f>
        <v>-1.041666666666643</v>
      </c>
      <c r="F9" s="7">
        <f>IF(Таблица467[[#This Row],[Факт - План]]&gt;10,1,0)</f>
        <v>0</v>
      </c>
      <c r="G9" s="9">
        <v>81495132</v>
      </c>
      <c r="H9" s="9">
        <f>IF(Таблица467[[#This Row],[Логическое]]=1,Таблица467[[#This Row],[Вартість, грн]]*10%,0)</f>
        <v>0</v>
      </c>
    </row>
    <row r="10" spans="1:8" x14ac:dyDescent="0.35">
      <c r="A10" s="7" t="s">
        <v>3</v>
      </c>
      <c r="B10" s="7" t="s">
        <v>7</v>
      </c>
      <c r="C10" s="8">
        <v>6</v>
      </c>
      <c r="D10" s="9">
        <v>14.958333333333329</v>
      </c>
      <c r="E10" s="9">
        <f>Таблица467[[#This Row],[Факт]]-Таблица467[[#This Row],[План]]</f>
        <v>8.9583333333333286</v>
      </c>
      <c r="F10" s="7">
        <f>IF(Таблица467[[#This Row],[Факт - План]]&gt;10,1,0)</f>
        <v>0</v>
      </c>
      <c r="G10" s="9">
        <v>7462315.2000000002</v>
      </c>
      <c r="H10" s="9">
        <f>IF(Таблица467[[#This Row],[Логическое]]=1,Таблица467[[#This Row],[Вартість, грн]]*10%,0)</f>
        <v>0</v>
      </c>
    </row>
    <row r="11" spans="1:8" x14ac:dyDescent="0.35">
      <c r="A11" s="7" t="s">
        <v>3</v>
      </c>
      <c r="B11" s="7" t="s">
        <v>9</v>
      </c>
      <c r="C11" s="8">
        <v>61</v>
      </c>
      <c r="D11" s="9">
        <v>48.125000000000007</v>
      </c>
      <c r="E11" s="9">
        <f>Таблица467[[#This Row],[Факт]]-Таблица467[[#This Row],[План]]</f>
        <v>-12.874999999999993</v>
      </c>
      <c r="F11" s="7">
        <f>IF(Таблица467[[#This Row],[Факт - План]]&gt;10,1,0)</f>
        <v>0</v>
      </c>
      <c r="G11" s="9">
        <v>81960556.799999997</v>
      </c>
      <c r="H11" s="9">
        <f>IF(Таблица467[[#This Row],[Логическое]]=1,Таблица467[[#This Row],[Вартість, грн]]*10%,0)</f>
        <v>0</v>
      </c>
    </row>
    <row r="12" spans="1:8" x14ac:dyDescent="0.35">
      <c r="A12" s="10" t="s">
        <v>1</v>
      </c>
      <c r="B12" s="16" t="s">
        <v>20</v>
      </c>
      <c r="C12" s="11">
        <v>90</v>
      </c>
      <c r="D12" s="12">
        <v>79</v>
      </c>
      <c r="E12" s="12">
        <f>Таблица467[[#This Row],[Факт]]-Таблица467[[#This Row],[План]]</f>
        <v>-11</v>
      </c>
      <c r="F12" s="10">
        <f>IF(Таблица467[[#This Row],[Факт - План]]&gt;10,1,0)</f>
        <v>0</v>
      </c>
      <c r="G12" s="12">
        <v>8918658</v>
      </c>
      <c r="H12" s="12">
        <f>IF(Таблица467[[#This Row],[Логическое]]=1,Таблица467[[#This Row],[Вартість, грн]]*10%,0)</f>
        <v>0</v>
      </c>
    </row>
    <row r="13" spans="1:8" x14ac:dyDescent="0.35">
      <c r="A13" s="10" t="s">
        <v>1</v>
      </c>
      <c r="B13" s="16" t="s">
        <v>21</v>
      </c>
      <c r="C13" s="11">
        <v>40</v>
      </c>
      <c r="D13" s="12">
        <v>14</v>
      </c>
      <c r="E13" s="12">
        <f>Таблица467[[#This Row],[Факт]]-Таблица467[[#This Row],[План]]</f>
        <v>-26</v>
      </c>
      <c r="F13" s="17">
        <f>IF(Таблица467[[#This Row],[Факт - План]]&gt;10,1,0)</f>
        <v>0</v>
      </c>
      <c r="G13" s="12">
        <v>4515588</v>
      </c>
      <c r="H13" s="12">
        <f>IF(Таблица467[[#This Row],[Логическое]]=1,Таблица467[[#This Row],[Вартість, грн]]*10%,0)</f>
        <v>0</v>
      </c>
    </row>
    <row r="14" spans="1:8" x14ac:dyDescent="0.35">
      <c r="A14" s="10" t="s">
        <v>1</v>
      </c>
      <c r="B14" s="10" t="s">
        <v>11</v>
      </c>
      <c r="C14" s="11">
        <v>77</v>
      </c>
      <c r="D14" s="12">
        <v>56.791666666666643</v>
      </c>
      <c r="E14" s="12">
        <f>Таблица467[[#This Row],[Факт]]-Таблица467[[#This Row],[План]]</f>
        <v>-20.208333333333357</v>
      </c>
      <c r="F14" s="10">
        <f>IF(Таблица467[[#This Row],[Факт - План]]&gt;10,1,0)</f>
        <v>0</v>
      </c>
      <c r="G14" s="12">
        <v>79751952</v>
      </c>
      <c r="H14" s="12">
        <f>IF(Таблица467[[#This Row],[Логическое]]=1,Таблица467[[#This Row],[Вартість, грн]]*10%,0)</f>
        <v>0</v>
      </c>
    </row>
    <row r="15" spans="1:8" x14ac:dyDescent="0.35">
      <c r="A15" s="10" t="s">
        <v>1</v>
      </c>
      <c r="B15" s="10" t="s">
        <v>12</v>
      </c>
      <c r="C15" s="11">
        <v>97</v>
      </c>
      <c r="D15" s="12">
        <v>431.71875000000011</v>
      </c>
      <c r="E15" s="12">
        <f>Таблица467[[#This Row],[Факт]]-Таблица467[[#This Row],[План]]</f>
        <v>334.71875000000011</v>
      </c>
      <c r="F15" s="10">
        <f>IF(Таблица467[[#This Row],[Факт - План]]&gt;10,1,0)</f>
        <v>1</v>
      </c>
      <c r="G15" s="12">
        <v>79750818</v>
      </c>
      <c r="H15" s="12">
        <f>IF(Таблица467[[#This Row],[Логическое]]=1,Таблица467[[#This Row],[Вартість, грн]]*10%,0)</f>
        <v>7975081.8000000007</v>
      </c>
    </row>
    <row r="16" spans="1:8" x14ac:dyDescent="0.35">
      <c r="A16" s="10" t="s">
        <v>1</v>
      </c>
      <c r="B16" s="10" t="s">
        <v>8</v>
      </c>
      <c r="C16" s="11">
        <v>33</v>
      </c>
      <c r="D16" s="12">
        <v>30.750000000000007</v>
      </c>
      <c r="E16" s="12">
        <f>Таблица467[[#This Row],[Факт]]-Таблица467[[#This Row],[План]]</f>
        <v>-2.2499999999999929</v>
      </c>
      <c r="F16" s="10">
        <f>IF(Таблица467[[#This Row],[Факт - План]]&gt;10,1,0)</f>
        <v>0</v>
      </c>
      <c r="G16" s="12">
        <v>34059564</v>
      </c>
      <c r="H16" s="12">
        <f>IF(Таблица467[[#This Row],[Логическое]]=1,Таблица467[[#This Row],[Вартість, грн]]*10%,0)</f>
        <v>0</v>
      </c>
    </row>
    <row r="17" spans="1:8" x14ac:dyDescent="0.35">
      <c r="A17" s="10" t="s">
        <v>1</v>
      </c>
      <c r="B17" s="10" t="s">
        <v>7</v>
      </c>
      <c r="C17" s="11">
        <v>4</v>
      </c>
      <c r="D17" s="12">
        <v>60</v>
      </c>
      <c r="E17" s="12">
        <f>Таблица467[[#This Row],[Факт]]-Таблица467[[#This Row],[План]]</f>
        <v>56</v>
      </c>
      <c r="F17" s="10">
        <f>IF(Таблица467[[#This Row],[Факт - План]]&gt;10,1,0)</f>
        <v>1</v>
      </c>
      <c r="G17" s="12">
        <v>6876828</v>
      </c>
      <c r="H17" s="12">
        <f>IF(Таблица467[[#This Row],[Логическое]]=1,Таблица467[[#This Row],[Вартість, грн]]*10%,0)</f>
        <v>687682.8</v>
      </c>
    </row>
    <row r="18" spans="1:8" x14ac:dyDescent="0.35">
      <c r="A18" s="10" t="s">
        <v>1</v>
      </c>
      <c r="B18" s="10" t="s">
        <v>9</v>
      </c>
      <c r="C18" s="11">
        <v>40</v>
      </c>
      <c r="D18" s="12">
        <v>31.239583333333336</v>
      </c>
      <c r="E18" s="12">
        <f>Таблица467[[#This Row],[Факт]]-Таблица467[[#This Row],[План]]</f>
        <v>-8.7604166666666643</v>
      </c>
      <c r="F18" s="10">
        <f>IF(Таблица467[[#This Row],[Факт - План]]&gt;10,1,0)</f>
        <v>0</v>
      </c>
      <c r="G18" s="12">
        <v>30398634</v>
      </c>
      <c r="H18" s="12">
        <f>IF(Таблица467[[#This Row],[Логическое]]=1,Таблица467[[#This Row],[Вартість, грн]]*10%,0)</f>
        <v>0</v>
      </c>
    </row>
    <row r="19" spans="1:8" x14ac:dyDescent="0.35">
      <c r="A19" s="13" t="s">
        <v>2</v>
      </c>
      <c r="B19" s="13" t="s">
        <v>20</v>
      </c>
      <c r="C19" s="14">
        <v>30</v>
      </c>
      <c r="D19" s="15">
        <v>54</v>
      </c>
      <c r="E19" s="15">
        <f>Таблица467[[#This Row],[Факт]]-Таблица467[[#This Row],[План]]</f>
        <v>24</v>
      </c>
      <c r="F19" s="13">
        <f>IF(Таблица467[[#This Row],[Факт - План]]&gt;10,1,0)</f>
        <v>1</v>
      </c>
      <c r="G19" s="15">
        <v>11305408.799999999</v>
      </c>
      <c r="H19" s="15">
        <f>IF(Таблица467[[#This Row],[Логическое]]=1,Таблица467[[#This Row],[Вартість, грн]]*10%,0)</f>
        <v>1130540.8799999999</v>
      </c>
    </row>
    <row r="20" spans="1:8" x14ac:dyDescent="0.35">
      <c r="A20" s="13" t="s">
        <v>2</v>
      </c>
      <c r="B20" s="13" t="s">
        <v>21</v>
      </c>
      <c r="C20" s="14">
        <v>30</v>
      </c>
      <c r="D20" s="15">
        <v>34</v>
      </c>
      <c r="E20" s="15">
        <f>Таблица467[[#This Row],[Факт]]-Таблица467[[#This Row],[План]]</f>
        <v>4</v>
      </c>
      <c r="F20" s="18">
        <f>IF(Таблица467[[#This Row],[Факт - План]]&gt;10,1,0)</f>
        <v>0</v>
      </c>
      <c r="G20" s="15">
        <v>6169200</v>
      </c>
      <c r="H20" s="15">
        <f>IF(Таблица467[[#This Row],[Логическое]]=1,Таблица467[[#This Row],[Вартість, грн]]*10%,0)</f>
        <v>0</v>
      </c>
    </row>
    <row r="21" spans="1:8" x14ac:dyDescent="0.35">
      <c r="A21" s="13" t="s">
        <v>2</v>
      </c>
      <c r="B21" s="13" t="s">
        <v>12</v>
      </c>
      <c r="C21" s="14">
        <v>91</v>
      </c>
      <c r="D21" s="15">
        <v>73.114583333333343</v>
      </c>
      <c r="E21" s="15">
        <f>Таблица467[[#This Row],[Факт]]-Таблица467[[#This Row],[План]]</f>
        <v>-17.885416666666657</v>
      </c>
      <c r="F21" s="13">
        <f>IF(Таблица467[[#This Row],[Факт - План]]&gt;10,1,0)</f>
        <v>0</v>
      </c>
      <c r="G21" s="15">
        <v>100498939.2</v>
      </c>
      <c r="H21" s="15">
        <f>IF(Таблица467[[#This Row],[Логическое]]=1,Таблица467[[#This Row],[Вартість, грн]]*10%,0)</f>
        <v>0</v>
      </c>
    </row>
    <row r="22" spans="1:8" x14ac:dyDescent="0.35">
      <c r="A22" s="13" t="s">
        <v>2</v>
      </c>
      <c r="B22" s="13" t="s">
        <v>13</v>
      </c>
      <c r="C22" s="14">
        <v>67</v>
      </c>
      <c r="D22" s="15">
        <v>45.114583333333321</v>
      </c>
      <c r="E22" s="15">
        <f>Таблица467[[#This Row],[Факт]]-Таблица467[[#This Row],[План]]</f>
        <v>-21.885416666666679</v>
      </c>
      <c r="F22" s="13">
        <f>IF(Таблица467[[#This Row],[Факт - План]]&gt;10,1,0)</f>
        <v>0</v>
      </c>
      <c r="G22" s="15">
        <v>77479809.599999994</v>
      </c>
      <c r="H22" s="15">
        <f>IF(Таблица467[[#This Row],[Логическое]]=1,Таблица467[[#This Row],[Вартість, грн]]*10%,0)</f>
        <v>0</v>
      </c>
    </row>
    <row r="23" spans="1:8" x14ac:dyDescent="0.35">
      <c r="A23" s="13" t="s">
        <v>2</v>
      </c>
      <c r="B23" s="13" t="s">
        <v>7</v>
      </c>
      <c r="C23" s="14">
        <v>5</v>
      </c>
      <c r="D23" s="15">
        <v>4.208333333333333</v>
      </c>
      <c r="E23" s="15">
        <f>Таблица467[[#This Row],[Факт]]-Таблица467[[#This Row],[План]]</f>
        <v>-0.79166666666666696</v>
      </c>
      <c r="F23" s="13">
        <f>IF(Таблица467[[#This Row],[Факт - План]]&gt;10,1,0)</f>
        <v>0</v>
      </c>
      <c r="G23" s="15">
        <v>4358126.3999999994</v>
      </c>
      <c r="H23" s="15">
        <f>IF(Таблица467[[#This Row],[Логическое]]=1,Таблица467[[#This Row],[Вартість, грн]]*10%,0)</f>
        <v>0</v>
      </c>
    </row>
    <row r="24" spans="1:8" x14ac:dyDescent="0.35">
      <c r="A24" s="4" t="s">
        <v>4</v>
      </c>
      <c r="B24" s="4" t="s">
        <v>20</v>
      </c>
      <c r="C24" s="5">
        <v>30</v>
      </c>
      <c r="D24" s="6">
        <v>102</v>
      </c>
      <c r="E24" s="6">
        <f>Таблица467[[#This Row],[Факт]]-Таблица467[[#This Row],[План]]</f>
        <v>72</v>
      </c>
      <c r="F24" s="4">
        <f>IF(Таблица467[[#This Row],[Факт - План]]&gt;10,1,0)</f>
        <v>1</v>
      </c>
      <c r="G24" s="6">
        <v>50988960</v>
      </c>
      <c r="H24" s="6">
        <f>IF(Таблица467[[#This Row],[Логическое]]=1,Таблица467[[#This Row],[Вартість, грн]]*10%,0)</f>
        <v>5098896</v>
      </c>
    </row>
    <row r="25" spans="1:8" x14ac:dyDescent="0.35">
      <c r="A25" s="4" t="s">
        <v>4</v>
      </c>
      <c r="B25" s="4" t="s">
        <v>21</v>
      </c>
      <c r="C25" s="5">
        <v>30</v>
      </c>
      <c r="D25" s="6">
        <v>74</v>
      </c>
      <c r="E25" s="6">
        <f>Таблица467[[#This Row],[Факт]]-Таблица467[[#This Row],[План]]</f>
        <v>44</v>
      </c>
      <c r="F25" s="19">
        <f>IF(Таблица467[[#This Row],[Факт - План]]&gt;10,1,0)</f>
        <v>1</v>
      </c>
      <c r="G25" s="6">
        <v>12760560</v>
      </c>
      <c r="H25" s="6">
        <f>IF(Таблица467[[#This Row],[Логическое]]=1,Таблица467[[#This Row],[Вартість, грн]]*10%,0)</f>
        <v>1276056</v>
      </c>
    </row>
    <row r="26" spans="1:8" x14ac:dyDescent="0.35">
      <c r="A26" s="4" t="s">
        <v>4</v>
      </c>
      <c r="B26" s="4" t="s">
        <v>11</v>
      </c>
      <c r="C26" s="5">
        <v>82</v>
      </c>
      <c r="D26" s="6">
        <v>225.7708333333332</v>
      </c>
      <c r="E26" s="6">
        <f>Таблица467[[#This Row],[Факт]]-Таблица467[[#This Row],[План]]</f>
        <v>143.7708333333332</v>
      </c>
      <c r="F26" s="4">
        <f>IF(Таблица467[[#This Row],[Факт - План]]&gt;10,1,0)</f>
        <v>1</v>
      </c>
      <c r="G26" s="6">
        <v>142097760</v>
      </c>
      <c r="H26" s="6">
        <f>IF(Таблица467[[#This Row],[Логическое]]=1,Таблица467[[#This Row],[Вартість, грн]]*10%,0)</f>
        <v>14209776</v>
      </c>
    </row>
    <row r="27" spans="1:8" x14ac:dyDescent="0.35">
      <c r="A27" s="4" t="s">
        <v>4</v>
      </c>
      <c r="B27" s="4" t="s">
        <v>12</v>
      </c>
      <c r="C27" s="5">
        <v>110</v>
      </c>
      <c r="D27" s="6">
        <v>0</v>
      </c>
      <c r="E27" s="6">
        <f>Таблица467[[#This Row],[Факт]]-Таблица467[[#This Row],[План]]</f>
        <v>-110</v>
      </c>
      <c r="F27" s="4">
        <f>IF(Таблица467[[#This Row],[Факт - План]]&gt;10,1,0)</f>
        <v>0</v>
      </c>
      <c r="G27" s="6">
        <v>149884632</v>
      </c>
      <c r="H27" s="6">
        <f>IF(Таблица467[[#This Row],[Логическое]]=1,Таблица467[[#This Row],[Вартість, грн]]*10%,0)</f>
        <v>0</v>
      </c>
    </row>
    <row r="28" spans="1:8" x14ac:dyDescent="0.35">
      <c r="A28" s="4" t="s">
        <v>4</v>
      </c>
      <c r="B28" s="4" t="s">
        <v>8</v>
      </c>
      <c r="C28" s="5">
        <v>39</v>
      </c>
      <c r="D28" s="6">
        <v>68.010416666666714</v>
      </c>
      <c r="E28" s="6">
        <f>Таблица467[[#This Row],[Факт]]-Таблица467[[#This Row],[План]]</f>
        <v>29.010416666666714</v>
      </c>
      <c r="F28" s="4">
        <f>IF(Таблица467[[#This Row],[Факт - План]]&gt;10,1,0)</f>
        <v>1</v>
      </c>
      <c r="G28" s="6">
        <v>64029240</v>
      </c>
      <c r="H28" s="6">
        <f>IF(Таблица467[[#This Row],[Логическое]]=1,Таблица467[[#This Row],[Вартість, грн]]*10%,0)</f>
        <v>6402924</v>
      </c>
    </row>
    <row r="29" spans="1:8" x14ac:dyDescent="0.35">
      <c r="A29" s="4" t="s">
        <v>4</v>
      </c>
      <c r="B29" s="4" t="s">
        <v>7</v>
      </c>
      <c r="C29" s="5">
        <v>5</v>
      </c>
      <c r="D29" s="6">
        <v>6.9270833333333339</v>
      </c>
      <c r="E29" s="6">
        <f>Таблица467[[#This Row],[Факт]]-Таблица467[[#This Row],[План]]</f>
        <v>1.9270833333333339</v>
      </c>
      <c r="F29" s="4">
        <f>IF(Таблица467[[#This Row],[Факт - План]]&gt;10,1,0)</f>
        <v>0</v>
      </c>
      <c r="G29" s="6">
        <v>10349640</v>
      </c>
      <c r="H29" s="6">
        <f>IF(Таблица467[[#This Row],[Логическое]]=1,Таблица467[[#This Row],[Вартість, грн]]*10%,0)</f>
        <v>0</v>
      </c>
    </row>
    <row r="30" spans="1:8" x14ac:dyDescent="0.35">
      <c r="A30" s="4" t="s">
        <v>4</v>
      </c>
      <c r="B30" s="4" t="s">
        <v>9</v>
      </c>
      <c r="C30" s="5">
        <v>48</v>
      </c>
      <c r="D30" s="6">
        <v>0</v>
      </c>
      <c r="E30" s="6">
        <f>Таблица467[[#This Row],[Факт]]-Таблица467[[#This Row],[План]]</f>
        <v>-48</v>
      </c>
      <c r="F30" s="4">
        <f>IF(Таблица467[[#This Row],[Факт - План]]&gt;10,1,0)</f>
        <v>0</v>
      </c>
      <c r="G30" s="6">
        <v>69522408</v>
      </c>
      <c r="H30" s="6">
        <f>IF(Таблица467[[#This Row],[Логическое]]=1,Таблица467[[#This Row],[Вартість, грн]]*10%,0)</f>
        <v>0</v>
      </c>
    </row>
    <row r="31" spans="1:8" x14ac:dyDescent="0.35">
      <c r="A31" s="1" t="s">
        <v>5</v>
      </c>
      <c r="B31" s="1"/>
      <c r="C31" s="1"/>
      <c r="D31" s="1"/>
      <c r="E31" s="1"/>
      <c r="F31" s="1"/>
      <c r="G31" s="1"/>
      <c r="H31" s="3">
        <f>SUBTOTAL(109,Таблица467[Штраф, грн])</f>
        <v>72745688.567999989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15проц</vt:lpstr>
      <vt:lpstr>10проц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</dc:creator>
  <cp:lastModifiedBy>Андрей Овчаренко</cp:lastModifiedBy>
  <cp:lastPrinted>2022-11-17T15:23:15Z</cp:lastPrinted>
  <dcterms:created xsi:type="dcterms:W3CDTF">2017-11-03T12:47:52Z</dcterms:created>
  <dcterms:modified xsi:type="dcterms:W3CDTF">2022-12-15T09:24:12Z</dcterms:modified>
</cp:coreProperties>
</file>