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/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" i="1" l="1"/>
  <c r="N16" i="1"/>
  <c r="N15" i="1"/>
  <c r="L24" i="1"/>
  <c r="L25" i="1"/>
  <c r="L26" i="1"/>
  <c r="L28" i="1"/>
  <c r="L29" i="1"/>
  <c r="L30" i="1"/>
  <c r="L31" i="1"/>
  <c r="L32" i="1"/>
  <c r="L8" i="1"/>
  <c r="L12" i="1"/>
  <c r="L13" i="1"/>
  <c r="L15" i="1"/>
  <c r="L16" i="1"/>
  <c r="L20" i="1"/>
  <c r="K6" i="1"/>
  <c r="L6" i="1" s="1"/>
  <c r="K7" i="1"/>
  <c r="L7" i="1" s="1"/>
  <c r="K8" i="1"/>
  <c r="K9" i="1"/>
  <c r="L9" i="1" s="1"/>
  <c r="K11" i="1"/>
  <c r="L11" i="1" s="1"/>
  <c r="K12" i="1"/>
  <c r="K13" i="1"/>
  <c r="K14" i="1"/>
  <c r="L14" i="1" s="1"/>
  <c r="K15" i="1"/>
  <c r="K16" i="1"/>
  <c r="K17" i="1"/>
  <c r="L17" i="1" s="1"/>
  <c r="K18" i="1"/>
  <c r="L18" i="1" s="1"/>
  <c r="K19" i="1"/>
  <c r="L19" i="1" s="1"/>
  <c r="K20" i="1"/>
  <c r="K22" i="1"/>
  <c r="L22" i="1" s="1"/>
  <c r="K23" i="1"/>
  <c r="L23" i="1" s="1"/>
  <c r="K24" i="1"/>
  <c r="K25" i="1"/>
  <c r="K26" i="1"/>
  <c r="K28" i="1"/>
  <c r="K29" i="1"/>
  <c r="K30" i="1"/>
  <c r="K31" i="1"/>
  <c r="K32" i="1"/>
  <c r="J23" i="1"/>
  <c r="G21" i="1" l="1"/>
  <c r="G10" i="1"/>
  <c r="G33" i="1" l="1"/>
</calcChain>
</file>

<file path=xl/sharedStrings.xml><?xml version="1.0" encoding="utf-8"?>
<sst xmlns="http://schemas.openxmlformats.org/spreadsheetml/2006/main" count="155" uniqueCount="68">
  <si>
    <t>Контрагент</t>
  </si>
  <si>
    <t>Объект/скважина</t>
  </si>
  <si>
    <t>Вид работ, № и дата договора</t>
  </si>
  <si>
    <t>№ акта</t>
  </si>
  <si>
    <t>Дата</t>
  </si>
  <si>
    <t>Содержание акта</t>
  </si>
  <si>
    <t>Сумма акта</t>
  </si>
  <si>
    <t>Примечания</t>
  </si>
  <si>
    <t>1</t>
  </si>
  <si>
    <t>2</t>
  </si>
  <si>
    <t>3</t>
  </si>
  <si>
    <t>5</t>
  </si>
  <si>
    <t>6</t>
  </si>
  <si>
    <t>7</t>
  </si>
  <si>
    <t>11</t>
  </si>
  <si>
    <t>Период</t>
  </si>
  <si>
    <t>ПЛАН АКТИРОВАНИЯ ООО "ПОЛТАВСКАЯ БУРОВАЯ КОМПАНИЯ"</t>
  </si>
  <si>
    <t>9</t>
  </si>
  <si>
    <t>4</t>
  </si>
  <si>
    <t>Итог</t>
  </si>
  <si>
    <t>ESCO-PIVNICH</t>
  </si>
  <si>
    <t>Карайкозiвська площа №37</t>
  </si>
  <si>
    <t>КРС №0212/21 КРС, 02.12.2021</t>
  </si>
  <si>
    <t>31.01.2022</t>
  </si>
  <si>
    <t>чергування</t>
  </si>
  <si>
    <t>теоретически</t>
  </si>
  <si>
    <t>январь 2022</t>
  </si>
  <si>
    <t>28.02.2022</t>
  </si>
  <si>
    <t>февраль 2022</t>
  </si>
  <si>
    <t>Клубанівсько-Зубренківське родовище №10</t>
  </si>
  <si>
    <t>Будівництво свердловини №---, ---</t>
  </si>
  <si>
    <t>Підготовчі роботи. Мобілізація бурового верстату, обладнання та вишкомонтажної бригади, монтаж бурового верстату та обладнання.</t>
  </si>
  <si>
    <t>аренда за 12.21</t>
  </si>
  <si>
    <t>аренда за 01.22</t>
  </si>
  <si>
    <t>аренда за 02.22</t>
  </si>
  <si>
    <t>Буріння та кріплення під кондуктор Ø473,1</t>
  </si>
  <si>
    <t>Перша технічна колона Ø339,7</t>
  </si>
  <si>
    <t>Клубанівсько-Зубренківське родовище №3</t>
  </si>
  <si>
    <t>Будівництво свердловини №010721КЛЗ, 01.07.2021</t>
  </si>
  <si>
    <t>31.03.2022</t>
  </si>
  <si>
    <t>Друга технічна колона Ø244,5 (0 - 4900)</t>
  </si>
  <si>
    <t>март 2022</t>
  </si>
  <si>
    <t>31.05.2022</t>
  </si>
  <si>
    <t>Технічна колона "хвостовик" Ø193,7 (4750 - 5560)</t>
  </si>
  <si>
    <t>май 2022</t>
  </si>
  <si>
    <t>31.08.2022</t>
  </si>
  <si>
    <t>Експлуатаційна колона Ø168,3x139,7x127 (0 - 6000)</t>
  </si>
  <si>
    <t>август 2022</t>
  </si>
  <si>
    <t>30.09.2022</t>
  </si>
  <si>
    <t>Демонтаж, демобілізація</t>
  </si>
  <si>
    <t>сентябрь 2022</t>
  </si>
  <si>
    <t>NGPG</t>
  </si>
  <si>
    <t>Дубрівсько-Радченківська площа №1</t>
  </si>
  <si>
    <t>Підготовчі роботи, мобілізація та монтаж</t>
  </si>
  <si>
    <t>Кондуктор Ø244,5</t>
  </si>
  <si>
    <t>Эксплуатационная колонна Ø168,3x146,1</t>
  </si>
  <si>
    <t>PUGC</t>
  </si>
  <si>
    <t>Пролетарське родовище №716</t>
  </si>
  <si>
    <t>Будівництво свердловини №200421, 20.04.2021</t>
  </si>
  <si>
    <t>Технічна колона Ø244,5</t>
  </si>
  <si>
    <t>Експлуатаційна колона Ø168,3</t>
  </si>
  <si>
    <t>SOE</t>
  </si>
  <si>
    <t>Водянівська площа №6</t>
  </si>
  <si>
    <t>КРС №170720 КРС, 17.07.2020</t>
  </si>
  <si>
    <t>роботи з 01.01.2022р. по 31.01.2022р.</t>
  </si>
  <si>
    <t>12</t>
  </si>
  <si>
    <t>13</t>
  </si>
  <si>
    <t>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</si>
</sst>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b/>
      <sz val="8"/>
      <color theme="0"/>
      <name val="Arial"/>
      <family val="2"/>
      <charset val="204"/>
    </font>
    <font>
      <sz val="8"/>
      <color theme="0"/>
      <name val="Arial"/>
      <family val="2"/>
      <charset val="204"/>
    </font>
    <font>
      <sz val="10"/>
      <name val="Arial"/>
      <family val="2"/>
      <charset val="204"/>
    </font>
    <font>
      <b/>
      <sz val="12"/>
      <color theme="8" tint="-0.249977111117893"/>
      <name val="Arial"/>
      <family val="2"/>
      <charset val="204"/>
    </font>
    <font>
      <b/>
      <sz val="8"/>
      <color theme="1"/>
      <name val="Arial"/>
      <family val="2"/>
      <charset val="204"/>
    </font>
    <font>
      <sz val="8"/>
      <color theme="0"/>
      <name val="Arial"/>
    </font>
    <font>
      <sz val="8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8" tint="-0.24994659260841701"/>
      </right>
      <top/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/>
      <bottom style="thin">
        <color theme="8" tint="-0.24994659260841701"/>
      </bottom>
      <diagonal/>
    </border>
    <border>
      <left/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/>
      <top style="thin">
        <color theme="8" tint="-0.24994659260841701"/>
      </top>
      <bottom/>
      <diagonal/>
    </border>
    <border>
      <left style="thin">
        <color theme="8" tint="-0.24994659260841701"/>
      </left>
      <right style="thin">
        <color theme="0"/>
      </right>
      <top style="thin">
        <color theme="0"/>
      </top>
      <bottom style="thin">
        <color theme="8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8" tint="-0.24994659260841701"/>
      </bottom>
      <diagonal/>
    </border>
    <border>
      <left style="thin">
        <color theme="0"/>
      </left>
      <right style="thin">
        <color theme="8" tint="-0.24994659260841701"/>
      </right>
      <top style="thin">
        <color theme="0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0"/>
      </right>
      <top style="thin">
        <color theme="8" tint="-0.24994659260841701"/>
      </top>
      <bottom/>
      <diagonal/>
    </border>
    <border>
      <left style="thin">
        <color theme="0"/>
      </left>
      <right style="thin">
        <color theme="0"/>
      </right>
      <top style="thin">
        <color theme="8" tint="-0.24994659260841701"/>
      </top>
      <bottom/>
      <diagonal/>
    </border>
    <border>
      <left style="thin">
        <color theme="0"/>
      </left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4" fillId="0" borderId="0"/>
  </cellStyleXfs>
  <cellXfs count="3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14" fontId="1" fillId="3" borderId="4" xfId="0" applyNumberFormat="1" applyFont="1" applyFill="1" applyBorder="1" applyAlignment="1">
      <alignment vertical="center" wrapText="1"/>
    </xf>
    <xf numFmtId="4" fontId="1" fillId="3" borderId="4" xfId="0" applyNumberFormat="1" applyFont="1" applyFill="1" applyBorder="1" applyAlignment="1">
      <alignment vertical="center" wrapText="1"/>
    </xf>
    <xf numFmtId="4" fontId="1" fillId="3" borderId="5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4" fontId="2" fillId="2" borderId="10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4" fontId="3" fillId="2" borderId="7" xfId="0" applyNumberFormat="1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4" fontId="6" fillId="3" borderId="4" xfId="0" applyNumberFormat="1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1" fillId="0" borderId="0" xfId="0" applyNumberFormat="1" applyFont="1" applyAlignment="1">
      <alignment vertical="center"/>
    </xf>
    <xf numFmtId="4" fontId="7" fillId="4" borderId="2" xfId="0" applyNumberFormat="1" applyFont="1" applyFill="1" applyBorder="1" applyAlignment="1">
      <alignment horizontal="center" vertical="center" wrapText="1"/>
    </xf>
    <xf numFmtId="4" fontId="8" fillId="3" borderId="0" xfId="0" applyNumberFormat="1" applyFont="1" applyFill="1" applyAlignment="1">
      <alignment vertical="center" wrapText="1"/>
    </xf>
    <xf numFmtId="4" fontId="3" fillId="2" borderId="12" xfId="0" applyNumberFormat="1" applyFont="1" applyFill="1" applyBorder="1" applyAlignment="1">
      <alignment vertical="center" wrapText="1"/>
    </xf>
    <xf numFmtId="4" fontId="3" fillId="4" borderId="2" xfId="0" applyNumberFormat="1" applyFont="1" applyFill="1" applyBorder="1" applyAlignment="1">
      <alignment horizontal="center" vertical="center" wrapText="1"/>
    </xf>
    <xf numFmtId="4" fontId="1" fillId="3" borderId="0" xfId="0" applyNumberFormat="1" applyFont="1" applyFill="1" applyAlignment="1">
      <alignment vertical="center" wrapText="1"/>
    </xf>
    <xf numFmtId="4" fontId="3" fillId="2" borderId="12" xfId="0" applyNumberFormat="1" applyFont="1" applyFill="1" applyBorder="1"/>
    <xf numFmtId="4" fontId="1" fillId="5" borderId="0" xfId="0" applyNumberFormat="1" applyFont="1" applyFill="1" applyAlignment="1">
      <alignment vertical="center" wrapText="1"/>
    </xf>
    <xf numFmtId="4" fontId="1" fillId="6" borderId="0" xfId="0" applyNumberFormat="1" applyFont="1" applyFill="1" applyAlignment="1">
      <alignment vertical="center" wrapText="1"/>
    </xf>
    <xf numFmtId="4" fontId="1" fillId="5" borderId="0" xfId="0" applyNumberFormat="1" applyFont="1" applyFill="1" applyAlignment="1">
      <alignment vertical="center"/>
    </xf>
  </cellXfs>
  <cellStyles count="2">
    <cellStyle name="Обычный" xfId="0" builtinId="0"/>
    <cellStyle name="Обычный 5" xfId="1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8" tint="-0.24994659260841701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scheme val="none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8" tint="-0.24994659260841701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fill>
        <patternFill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fill>
        <patternFill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fill>
        <patternFill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border>
        <top style="thin">
          <color theme="0"/>
        </top>
      </border>
    </dxf>
    <dxf>
      <font>
        <strike val="0"/>
        <outline val="0"/>
        <shadow val="0"/>
        <u val="none"/>
        <vertAlign val="baseline"/>
        <sz val="8"/>
        <color theme="0"/>
        <name val="Arial"/>
        <scheme val="none"/>
      </font>
      <fill>
        <patternFill patternType="solid">
          <fgColor indexed="64"/>
          <bgColor theme="8" tint="-0.249977111117893"/>
        </patternFill>
      </fill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/>
      </border>
    </dxf>
    <dxf>
      <border diagonalUp="0" diagonalDown="0"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</border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fill>
        <patternFill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border>
        <bottom style="thin">
          <color theme="8" tint="-0.24994659260841701"/>
        </bottom>
      </border>
    </dxf>
    <dxf>
      <font>
        <strike val="0"/>
        <outline val="0"/>
        <shadow val="0"/>
        <u val="none"/>
        <vertAlign val="baseline"/>
        <sz val="8"/>
        <color theme="0"/>
        <name val="Arial"/>
        <scheme val="none"/>
      </font>
      <numFmt numFmtId="0" formatCode="General"/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 tint="-0.24994659260841701"/>
        </left>
        <right style="thin">
          <color theme="8" tint="-0.2499465926084170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Acts" displayName="Acts" ref="A5:L33" totalsRowCount="1" headerRowDxfId="20" dataDxfId="18" totalsRowDxfId="16" headerRowBorderDxfId="19" tableBorderDxfId="17" totalsRowBorderDxfId="15">
  <autoFilter ref="A5:L32"/>
  <tableColumns count="12">
    <tableColumn id="1" name="1" totalsRowLabel="Итог" totalsRowDxfId="11"/>
    <tableColumn id="2" name="2" totalsRowDxfId="10"/>
    <tableColumn id="4" name="3" totalsRowDxfId="9"/>
    <tableColumn id="6" name="4" totalsRowDxfId="8"/>
    <tableColumn id="7" name="5" totalsRowDxfId="7"/>
    <tableColumn id="8" name="6" totalsRowDxfId="6"/>
    <tableColumn id="11" name="7" totalsRowFunction="sum" totalsRowDxfId="5"/>
    <tableColumn id="9" name="9" totalsRowDxfId="4"/>
    <tableColumn id="12" name="11" totalsRowDxfId="3"/>
    <tableColumn id="3" name="12" dataDxfId="14" totalsRowDxfId="2"/>
    <tableColumn id="5" name="13" dataDxfId="13" totalsRowDxfId="1">
      <calculatedColumnFormula>Acts[[#This Row],[7]]-Acts[[#This Row],[12]]</calculatedColumnFormula>
    </tableColumn>
    <tableColumn id="10" name="14" dataDxfId="12" totalsRowDxfId="0">
      <calculatedColumnFormula>Acts[[#This Row],[13]]/6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2:N33"/>
  <sheetViews>
    <sheetView tabSelected="1" topLeftCell="A4" workbookViewId="0">
      <selection activeCell="F16" sqref="F16"/>
    </sheetView>
  </sheetViews>
  <sheetFormatPr defaultRowHeight="11.25" x14ac:dyDescent="0.25"/>
  <cols>
    <col min="1" max="1" width="14.7109375" style="1" customWidth="1"/>
    <col min="2" max="3" width="20.7109375" style="1" customWidth="1"/>
    <col min="4" max="4" width="8.7109375" style="2" customWidth="1"/>
    <col min="5" max="5" width="10.7109375" style="1" customWidth="1"/>
    <col min="6" max="6" width="41.85546875" style="1" customWidth="1"/>
    <col min="7" max="7" width="14.7109375" style="1" customWidth="1"/>
    <col min="8" max="8" width="23.28515625" style="1" customWidth="1"/>
    <col min="9" max="9" width="12.7109375" style="1" customWidth="1"/>
    <col min="10" max="10" width="12.85546875" style="22" customWidth="1"/>
    <col min="11" max="11" width="11.7109375" style="22" bestFit="1" customWidth="1"/>
    <col min="12" max="12" width="10.85546875" style="22" bestFit="1" customWidth="1"/>
    <col min="13" max="13" width="9.140625" style="1"/>
    <col min="14" max="14" width="10.85546875" style="1" bestFit="1" customWidth="1"/>
    <col min="15" max="16384" width="9.140625" style="1"/>
  </cols>
  <sheetData>
    <row r="2" spans="1:14" ht="15.75" x14ac:dyDescent="0.25">
      <c r="A2" s="21" t="s">
        <v>16</v>
      </c>
      <c r="B2" s="21"/>
      <c r="C2" s="21"/>
      <c r="D2" s="21"/>
      <c r="E2" s="21"/>
      <c r="F2" s="21"/>
      <c r="G2" s="21"/>
      <c r="H2" s="21"/>
      <c r="I2" s="21"/>
    </row>
    <row r="4" spans="1:14" ht="22.5" customHeight="1" x14ac:dyDescent="0.25">
      <c r="A4" s="11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3" t="s">
        <v>6</v>
      </c>
      <c r="H4" s="12" t="s">
        <v>7</v>
      </c>
      <c r="I4" s="14" t="s">
        <v>15</v>
      </c>
    </row>
    <row r="5" spans="1:14" x14ac:dyDescent="0.25">
      <c r="A5" s="9" t="s">
        <v>8</v>
      </c>
      <c r="B5" s="10" t="s">
        <v>9</v>
      </c>
      <c r="C5" s="9" t="s">
        <v>10</v>
      </c>
      <c r="D5" s="10" t="s">
        <v>18</v>
      </c>
      <c r="E5" s="9" t="s">
        <v>11</v>
      </c>
      <c r="F5" s="10" t="s">
        <v>12</v>
      </c>
      <c r="G5" s="9" t="s">
        <v>13</v>
      </c>
      <c r="H5" s="9" t="s">
        <v>17</v>
      </c>
      <c r="I5" s="9" t="s">
        <v>14</v>
      </c>
      <c r="J5" s="23" t="s">
        <v>65</v>
      </c>
      <c r="K5" s="26" t="s">
        <v>66</v>
      </c>
      <c r="L5" s="26" t="s">
        <v>67</v>
      </c>
    </row>
    <row r="6" spans="1:14" ht="22.5" x14ac:dyDescent="0.25">
      <c r="A6" s="3" t="s">
        <v>20</v>
      </c>
      <c r="B6" s="4" t="s">
        <v>21</v>
      </c>
      <c r="C6" s="4" t="s">
        <v>22</v>
      </c>
      <c r="D6" s="5">
        <v>2</v>
      </c>
      <c r="E6" s="6" t="s">
        <v>23</v>
      </c>
      <c r="F6" s="4" t="s">
        <v>24</v>
      </c>
      <c r="G6" s="7">
        <v>2695140</v>
      </c>
      <c r="H6" s="4" t="s">
        <v>25</v>
      </c>
      <c r="I6" s="8" t="s">
        <v>26</v>
      </c>
      <c r="J6" s="24"/>
      <c r="K6" s="27">
        <f>Acts[[#This Row],[7]]-Acts[[#This Row],[12]]</f>
        <v>2695140</v>
      </c>
      <c r="L6" s="29">
        <f>Acts[[#This Row],[13]]/6</f>
        <v>449190</v>
      </c>
    </row>
    <row r="7" spans="1:14" ht="22.5" x14ac:dyDescent="0.25">
      <c r="A7" s="3" t="s">
        <v>51</v>
      </c>
      <c r="B7" s="4" t="s">
        <v>52</v>
      </c>
      <c r="C7" s="4" t="s">
        <v>30</v>
      </c>
      <c r="D7" s="5">
        <v>1</v>
      </c>
      <c r="E7" s="6" t="s">
        <v>23</v>
      </c>
      <c r="F7" s="4" t="s">
        <v>53</v>
      </c>
      <c r="G7" s="7">
        <v>13879571.369999999</v>
      </c>
      <c r="H7" s="4" t="s">
        <v>25</v>
      </c>
      <c r="I7" s="8" t="s">
        <v>26</v>
      </c>
      <c r="J7" s="24"/>
      <c r="K7" s="27">
        <f>Acts[[#This Row],[7]]-Acts[[#This Row],[12]]</f>
        <v>13879571.369999999</v>
      </c>
      <c r="L7" s="29">
        <f>Acts[[#This Row],[13]]/6</f>
        <v>2313261.895</v>
      </c>
    </row>
    <row r="8" spans="1:14" ht="22.5" x14ac:dyDescent="0.25">
      <c r="A8" s="3" t="s">
        <v>56</v>
      </c>
      <c r="B8" s="4" t="s">
        <v>57</v>
      </c>
      <c r="C8" s="4" t="s">
        <v>58</v>
      </c>
      <c r="D8" s="5">
        <v>3</v>
      </c>
      <c r="E8" s="6" t="s">
        <v>23</v>
      </c>
      <c r="F8" s="4" t="s">
        <v>59</v>
      </c>
      <c r="G8" s="7">
        <v>21712272</v>
      </c>
      <c r="H8" s="4" t="s">
        <v>25</v>
      </c>
      <c r="I8" s="8" t="s">
        <v>26</v>
      </c>
      <c r="J8" s="24">
        <v>5525951.6600000001</v>
      </c>
      <c r="K8" s="27">
        <f>Acts[[#This Row],[7]]-Acts[[#This Row],[12]]</f>
        <v>16186320.34</v>
      </c>
      <c r="L8" s="29">
        <f>Acts[[#This Row],[13]]/6</f>
        <v>2697720.0566666666</v>
      </c>
    </row>
    <row r="9" spans="1:14" ht="22.5" x14ac:dyDescent="0.25">
      <c r="A9" s="3" t="s">
        <v>61</v>
      </c>
      <c r="B9" s="4" t="s">
        <v>62</v>
      </c>
      <c r="C9" s="4" t="s">
        <v>63</v>
      </c>
      <c r="D9" s="5">
        <v>19</v>
      </c>
      <c r="E9" s="6" t="s">
        <v>23</v>
      </c>
      <c r="F9" s="4" t="s">
        <v>64</v>
      </c>
      <c r="G9" s="7">
        <v>5245944</v>
      </c>
      <c r="H9" s="4"/>
      <c r="I9" s="8" t="s">
        <v>26</v>
      </c>
      <c r="J9" s="24"/>
      <c r="K9" s="27">
        <f>Acts[[#This Row],[7]]-Acts[[#This Row],[12]]</f>
        <v>5245944</v>
      </c>
      <c r="L9" s="29">
        <f>Acts[[#This Row],[13]]/6</f>
        <v>874324</v>
      </c>
    </row>
    <row r="10" spans="1:14" x14ac:dyDescent="0.25">
      <c r="A10" s="3"/>
      <c r="B10" s="4"/>
      <c r="C10" s="4"/>
      <c r="D10" s="5"/>
      <c r="E10" s="6"/>
      <c r="F10" s="4"/>
      <c r="G10" s="20">
        <f>SUBTOTAL(109,G6:G9)</f>
        <v>43532927.369999997</v>
      </c>
      <c r="H10" s="4"/>
      <c r="I10" s="8"/>
      <c r="J10" s="24"/>
      <c r="K10" s="27"/>
      <c r="L10" s="29"/>
    </row>
    <row r="11" spans="1:14" x14ac:dyDescent="0.25">
      <c r="A11" s="3"/>
      <c r="B11" s="4"/>
      <c r="C11" s="4"/>
      <c r="D11" s="5"/>
      <c r="E11" s="6"/>
      <c r="F11" s="4"/>
      <c r="G11" s="7"/>
      <c r="H11" s="4"/>
      <c r="I11" s="8"/>
      <c r="J11" s="24"/>
      <c r="K11" s="27">
        <f>Acts[[#This Row],[7]]-Acts[[#This Row],[12]]</f>
        <v>0</v>
      </c>
      <c r="L11" s="27">
        <f>Acts[[#This Row],[13]]/6</f>
        <v>0</v>
      </c>
    </row>
    <row r="12" spans="1:14" ht="22.5" x14ac:dyDescent="0.25">
      <c r="A12" s="3" t="s">
        <v>20</v>
      </c>
      <c r="B12" s="4" t="s">
        <v>21</v>
      </c>
      <c r="C12" s="4" t="s">
        <v>22</v>
      </c>
      <c r="D12" s="5">
        <v>3</v>
      </c>
      <c r="E12" s="6" t="s">
        <v>27</v>
      </c>
      <c r="F12" s="4" t="s">
        <v>24</v>
      </c>
      <c r="G12" s="7">
        <v>2434320</v>
      </c>
      <c r="H12" s="4" t="s">
        <v>25</v>
      </c>
      <c r="I12" s="8" t="s">
        <v>28</v>
      </c>
      <c r="J12" s="24"/>
      <c r="K12" s="27">
        <f>Acts[[#This Row],[7]]-Acts[[#This Row],[12]]</f>
        <v>2434320</v>
      </c>
      <c r="L12" s="30">
        <f>Acts[[#This Row],[13]]/6</f>
        <v>405720</v>
      </c>
    </row>
    <row r="13" spans="1:14" ht="33.75" x14ac:dyDescent="0.25">
      <c r="A13" s="3" t="s">
        <v>20</v>
      </c>
      <c r="B13" s="4" t="s">
        <v>29</v>
      </c>
      <c r="C13" s="4" t="s">
        <v>30</v>
      </c>
      <c r="D13" s="5">
        <v>1</v>
      </c>
      <c r="E13" s="6" t="s">
        <v>27</v>
      </c>
      <c r="F13" s="4" t="s">
        <v>31</v>
      </c>
      <c r="G13" s="7">
        <v>18292958.170000002</v>
      </c>
      <c r="H13" s="4" t="s">
        <v>25</v>
      </c>
      <c r="I13" s="8" t="s">
        <v>26</v>
      </c>
      <c r="J13" s="24"/>
      <c r="K13" s="27">
        <f>Acts[[#This Row],[7]]-Acts[[#This Row],[12]]</f>
        <v>18292958.170000002</v>
      </c>
      <c r="L13" s="29">
        <f>Acts[[#This Row],[13]]/6</f>
        <v>3048826.3616666668</v>
      </c>
    </row>
    <row r="14" spans="1:14" ht="33.75" x14ac:dyDescent="0.25">
      <c r="A14" s="3" t="s">
        <v>20</v>
      </c>
      <c r="B14" s="4" t="s">
        <v>29</v>
      </c>
      <c r="C14" s="4" t="s">
        <v>30</v>
      </c>
      <c r="D14" s="5">
        <v>2</v>
      </c>
      <c r="E14" s="6" t="s">
        <v>27</v>
      </c>
      <c r="F14" s="4" t="s">
        <v>32</v>
      </c>
      <c r="G14" s="7">
        <v>10000000</v>
      </c>
      <c r="H14" s="4" t="s">
        <v>25</v>
      </c>
      <c r="I14" s="8" t="s">
        <v>26</v>
      </c>
      <c r="J14" s="24"/>
      <c r="K14" s="27">
        <f>Acts[[#This Row],[7]]-Acts[[#This Row],[12]]</f>
        <v>10000000</v>
      </c>
      <c r="L14" s="29">
        <f>Acts[[#This Row],[13]]/6</f>
        <v>1666666.6666666667</v>
      </c>
    </row>
    <row r="15" spans="1:14" ht="33.75" x14ac:dyDescent="0.25">
      <c r="A15" s="3" t="s">
        <v>20</v>
      </c>
      <c r="B15" s="4" t="s">
        <v>29</v>
      </c>
      <c r="C15" s="4" t="s">
        <v>30</v>
      </c>
      <c r="D15" s="5">
        <v>3</v>
      </c>
      <c r="E15" s="6" t="s">
        <v>27</v>
      </c>
      <c r="F15" s="4" t="s">
        <v>33</v>
      </c>
      <c r="G15" s="7">
        <v>10000000</v>
      </c>
      <c r="H15" s="4" t="s">
        <v>25</v>
      </c>
      <c r="I15" s="8" t="s">
        <v>26</v>
      </c>
      <c r="J15" s="24"/>
      <c r="K15" s="27">
        <f>Acts[[#This Row],[7]]-Acts[[#This Row],[12]]</f>
        <v>10000000</v>
      </c>
      <c r="L15" s="29">
        <f>Acts[[#This Row],[13]]/6</f>
        <v>1666666.6666666667</v>
      </c>
      <c r="N15" s="31">
        <f>L6+L7+L8+L9+L13+L14+Acts[[#This Row],[14]]</f>
        <v>12716655.646666665</v>
      </c>
    </row>
    <row r="16" spans="1:14" ht="33.75" x14ac:dyDescent="0.25">
      <c r="A16" s="3" t="s">
        <v>20</v>
      </c>
      <c r="B16" s="4" t="s">
        <v>29</v>
      </c>
      <c r="C16" s="4" t="s">
        <v>30</v>
      </c>
      <c r="D16" s="5">
        <v>4</v>
      </c>
      <c r="E16" s="6" t="s">
        <v>27</v>
      </c>
      <c r="F16" s="4" t="s">
        <v>34</v>
      </c>
      <c r="G16" s="7">
        <v>10000000</v>
      </c>
      <c r="H16" s="4" t="s">
        <v>25</v>
      </c>
      <c r="I16" s="8" t="s">
        <v>28</v>
      </c>
      <c r="J16" s="24"/>
      <c r="K16" s="27">
        <f>Acts[[#This Row],[7]]-Acts[[#This Row],[12]]</f>
        <v>10000000</v>
      </c>
      <c r="L16" s="30">
        <f>Acts[[#This Row],[13]]/6</f>
        <v>1666666.6666666667</v>
      </c>
      <c r="N16" s="22">
        <f>Acts[[#This Row],[14]]+L17+L18+L19+L20+L24+L12</f>
        <v>27991127.974999998</v>
      </c>
    </row>
    <row r="17" spans="1:12" ht="33.75" x14ac:dyDescent="0.25">
      <c r="A17" s="3" t="s">
        <v>20</v>
      </c>
      <c r="B17" s="4" t="s">
        <v>29</v>
      </c>
      <c r="C17" s="4" t="s">
        <v>30</v>
      </c>
      <c r="D17" s="5">
        <v>5</v>
      </c>
      <c r="E17" s="6" t="s">
        <v>27</v>
      </c>
      <c r="F17" s="4" t="s">
        <v>35</v>
      </c>
      <c r="G17" s="7">
        <v>12359489.119999999</v>
      </c>
      <c r="H17" s="4" t="s">
        <v>25</v>
      </c>
      <c r="I17" s="8" t="s">
        <v>28</v>
      </c>
      <c r="J17" s="24"/>
      <c r="K17" s="27">
        <f>Acts[[#This Row],[7]]-Acts[[#This Row],[12]]</f>
        <v>12359489.119999999</v>
      </c>
      <c r="L17" s="30">
        <f>Acts[[#This Row],[13]]/6</f>
        <v>2059914.8533333333</v>
      </c>
    </row>
    <row r="18" spans="1:12" ht="33.75" x14ac:dyDescent="0.25">
      <c r="A18" s="3" t="s">
        <v>20</v>
      </c>
      <c r="B18" s="4" t="s">
        <v>29</v>
      </c>
      <c r="C18" s="4" t="s">
        <v>30</v>
      </c>
      <c r="D18" s="5">
        <v>6</v>
      </c>
      <c r="E18" s="6" t="s">
        <v>27</v>
      </c>
      <c r="F18" s="4" t="s">
        <v>36</v>
      </c>
      <c r="G18" s="7">
        <v>76517793.329999998</v>
      </c>
      <c r="H18" s="4" t="s">
        <v>25</v>
      </c>
      <c r="I18" s="8" t="s">
        <v>28</v>
      </c>
      <c r="J18" s="24"/>
      <c r="K18" s="27">
        <f>Acts[[#This Row],[7]]-Acts[[#This Row],[12]]</f>
        <v>76517793.329999998</v>
      </c>
      <c r="L18" s="30">
        <f>Acts[[#This Row],[13]]/6</f>
        <v>12752965.555</v>
      </c>
    </row>
    <row r="19" spans="1:12" ht="22.5" x14ac:dyDescent="0.25">
      <c r="A19" s="3" t="s">
        <v>51</v>
      </c>
      <c r="B19" s="4" t="s">
        <v>52</v>
      </c>
      <c r="C19" s="4" t="s">
        <v>30</v>
      </c>
      <c r="D19" s="5">
        <v>2</v>
      </c>
      <c r="E19" s="6" t="s">
        <v>27</v>
      </c>
      <c r="F19" s="4" t="s">
        <v>54</v>
      </c>
      <c r="G19" s="7">
        <v>13879571.369999999</v>
      </c>
      <c r="H19" s="4" t="s">
        <v>25</v>
      </c>
      <c r="I19" s="8" t="s">
        <v>28</v>
      </c>
      <c r="J19" s="24"/>
      <c r="K19" s="27">
        <f>Acts[[#This Row],[7]]-Acts[[#This Row],[12]]</f>
        <v>13879571.369999999</v>
      </c>
      <c r="L19" s="30">
        <f>Acts[[#This Row],[13]]/6</f>
        <v>2313261.895</v>
      </c>
    </row>
    <row r="20" spans="1:12" ht="22.5" x14ac:dyDescent="0.25">
      <c r="A20" s="3" t="s">
        <v>56</v>
      </c>
      <c r="B20" s="4" t="s">
        <v>57</v>
      </c>
      <c r="C20" s="4" t="s">
        <v>58</v>
      </c>
      <c r="D20" s="5">
        <v>4</v>
      </c>
      <c r="E20" s="6" t="s">
        <v>27</v>
      </c>
      <c r="F20" s="4" t="s">
        <v>60</v>
      </c>
      <c r="G20" s="7">
        <v>24893448</v>
      </c>
      <c r="H20" s="4" t="s">
        <v>25</v>
      </c>
      <c r="I20" s="8" t="s">
        <v>28</v>
      </c>
      <c r="J20" s="24"/>
      <c r="K20" s="27">
        <f>Acts[[#This Row],[7]]-Acts[[#This Row],[12]]</f>
        <v>24893448</v>
      </c>
      <c r="L20" s="30">
        <f>Acts[[#This Row],[13]]/6</f>
        <v>4148908</v>
      </c>
    </row>
    <row r="21" spans="1:12" x14ac:dyDescent="0.25">
      <c r="A21" s="3"/>
      <c r="B21" s="4"/>
      <c r="C21" s="4"/>
      <c r="D21" s="5"/>
      <c r="E21" s="6"/>
      <c r="F21" s="4"/>
      <c r="G21" s="20">
        <f>SUBTOTAL(109,G12:G20)</f>
        <v>178377579.99000001</v>
      </c>
      <c r="H21" s="4"/>
      <c r="I21" s="8"/>
      <c r="J21" s="24"/>
      <c r="K21" s="27"/>
      <c r="L21" s="29"/>
    </row>
    <row r="22" spans="1:12" x14ac:dyDescent="0.25">
      <c r="A22" s="3"/>
      <c r="B22" s="4"/>
      <c r="C22" s="4"/>
      <c r="D22" s="5"/>
      <c r="E22" s="6"/>
      <c r="F22" s="4"/>
      <c r="G22" s="7"/>
      <c r="H22" s="4"/>
      <c r="I22" s="8"/>
      <c r="J22" s="24"/>
      <c r="K22" s="27">
        <f>Acts[[#This Row],[7]]-Acts[[#This Row],[12]]</f>
        <v>0</v>
      </c>
      <c r="L22" s="27">
        <f>Acts[[#This Row],[13]]/6</f>
        <v>0</v>
      </c>
    </row>
    <row r="23" spans="1:12" ht="33.75" x14ac:dyDescent="0.25">
      <c r="A23" s="3" t="s">
        <v>20</v>
      </c>
      <c r="B23" s="4" t="s">
        <v>37</v>
      </c>
      <c r="C23" s="4" t="s">
        <v>38</v>
      </c>
      <c r="D23" s="5">
        <v>8</v>
      </c>
      <c r="E23" s="6" t="s">
        <v>39</v>
      </c>
      <c r="F23" s="4" t="s">
        <v>40</v>
      </c>
      <c r="G23" s="7">
        <v>142097760</v>
      </c>
      <c r="H23" s="4" t="s">
        <v>25</v>
      </c>
      <c r="I23" s="8" t="s">
        <v>28</v>
      </c>
      <c r="J23" s="24">
        <f>Acts[[#This Row],[7]]</f>
        <v>142097760</v>
      </c>
      <c r="K23" s="27">
        <f>Acts[[#This Row],[7]]-Acts[[#This Row],[12]]</f>
        <v>0</v>
      </c>
      <c r="L23" s="27">
        <f>Acts[[#This Row],[13]]/6</f>
        <v>0</v>
      </c>
    </row>
    <row r="24" spans="1:12" ht="22.5" x14ac:dyDescent="0.25">
      <c r="A24" s="3" t="s">
        <v>51</v>
      </c>
      <c r="B24" s="4" t="s">
        <v>52</v>
      </c>
      <c r="C24" s="4" t="s">
        <v>30</v>
      </c>
      <c r="D24" s="5">
        <v>3</v>
      </c>
      <c r="E24" s="6" t="s">
        <v>39</v>
      </c>
      <c r="F24" s="4" t="s">
        <v>55</v>
      </c>
      <c r="G24" s="7">
        <v>27862146.030000001</v>
      </c>
      <c r="H24" s="4" t="s">
        <v>25</v>
      </c>
      <c r="I24" s="8" t="s">
        <v>28</v>
      </c>
      <c r="J24" s="24"/>
      <c r="K24" s="27">
        <f>Acts[[#This Row],[7]]-Acts[[#This Row],[12]]</f>
        <v>27862146.030000001</v>
      </c>
      <c r="L24" s="30">
        <f>Acts[[#This Row],[13]]/6</f>
        <v>4643691.0049999999</v>
      </c>
    </row>
    <row r="25" spans="1:12" ht="22.5" x14ac:dyDescent="0.25">
      <c r="A25" s="3" t="s">
        <v>56</v>
      </c>
      <c r="B25" s="4" t="s">
        <v>57</v>
      </c>
      <c r="C25" s="4" t="s">
        <v>58</v>
      </c>
      <c r="D25" s="5">
        <v>5</v>
      </c>
      <c r="E25" s="6" t="s">
        <v>39</v>
      </c>
      <c r="F25" s="4" t="s">
        <v>49</v>
      </c>
      <c r="G25" s="7">
        <v>2157396</v>
      </c>
      <c r="H25" s="4" t="s">
        <v>25</v>
      </c>
      <c r="I25" s="8" t="s">
        <v>41</v>
      </c>
      <c r="J25" s="24"/>
      <c r="K25" s="27">
        <f>Acts[[#This Row],[7]]-Acts[[#This Row],[12]]</f>
        <v>2157396</v>
      </c>
      <c r="L25" s="27">
        <f>Acts[[#This Row],[13]]/6</f>
        <v>359566</v>
      </c>
    </row>
    <row r="26" spans="1:12" ht="33.75" x14ac:dyDescent="0.25">
      <c r="A26" s="3" t="s">
        <v>20</v>
      </c>
      <c r="B26" s="4" t="s">
        <v>37</v>
      </c>
      <c r="C26" s="4" t="s">
        <v>38</v>
      </c>
      <c r="D26" s="5">
        <v>9</v>
      </c>
      <c r="E26" s="6" t="s">
        <v>42</v>
      </c>
      <c r="F26" s="4" t="s">
        <v>43</v>
      </c>
      <c r="G26" s="7">
        <v>69522408</v>
      </c>
      <c r="H26" s="4" t="s">
        <v>25</v>
      </c>
      <c r="I26" s="8" t="s">
        <v>44</v>
      </c>
      <c r="J26" s="24">
        <v>51260845.030000001</v>
      </c>
      <c r="K26" s="27">
        <f>Acts[[#This Row],[7]]-Acts[[#This Row],[12]]</f>
        <v>18261562.969999999</v>
      </c>
      <c r="L26" s="27">
        <f>Acts[[#This Row],[13]]/6</f>
        <v>3043593.8283333331</v>
      </c>
    </row>
    <row r="27" spans="1:12" ht="33.75" x14ac:dyDescent="0.25">
      <c r="A27" s="3" t="s">
        <v>20</v>
      </c>
      <c r="B27" s="4" t="s">
        <v>37</v>
      </c>
      <c r="C27" s="4" t="s">
        <v>38</v>
      </c>
      <c r="D27" s="5">
        <v>10</v>
      </c>
      <c r="E27" s="6" t="s">
        <v>45</v>
      </c>
      <c r="F27" s="4" t="s">
        <v>46</v>
      </c>
      <c r="G27" s="7">
        <v>149884632</v>
      </c>
      <c r="H27" s="4" t="s">
        <v>25</v>
      </c>
      <c r="I27" s="8" t="s">
        <v>47</v>
      </c>
      <c r="J27" s="24"/>
      <c r="K27" s="27"/>
      <c r="L27" s="27">
        <f>Acts[[#This Row],[7]]/6</f>
        <v>24980772</v>
      </c>
    </row>
    <row r="28" spans="1:12" ht="33.75" x14ac:dyDescent="0.25">
      <c r="A28" s="3" t="s">
        <v>20</v>
      </c>
      <c r="B28" s="4" t="s">
        <v>37</v>
      </c>
      <c r="C28" s="4" t="s">
        <v>38</v>
      </c>
      <c r="D28" s="5">
        <v>11</v>
      </c>
      <c r="E28" s="6" t="s">
        <v>48</v>
      </c>
      <c r="F28" s="4" t="s">
        <v>49</v>
      </c>
      <c r="G28" s="7">
        <v>12760560</v>
      </c>
      <c r="H28" s="4" t="s">
        <v>25</v>
      </c>
      <c r="I28" s="8" t="s">
        <v>50</v>
      </c>
      <c r="J28" s="24"/>
      <c r="K28" s="27">
        <f>Acts[[#This Row],[7]]-Acts[[#This Row],[12]]</f>
        <v>12760560</v>
      </c>
      <c r="L28" s="27">
        <f>Acts[[#This Row],[13]]/6</f>
        <v>2126760</v>
      </c>
    </row>
    <row r="29" spans="1:12" x14ac:dyDescent="0.25">
      <c r="A29" s="3"/>
      <c r="B29" s="4"/>
      <c r="C29" s="4"/>
      <c r="D29" s="5"/>
      <c r="E29" s="6"/>
      <c r="F29" s="4"/>
      <c r="G29" s="7"/>
      <c r="H29" s="4"/>
      <c r="I29" s="8"/>
      <c r="J29" s="24"/>
      <c r="K29" s="27">
        <f>Acts[[#This Row],[7]]-Acts[[#This Row],[12]]</f>
        <v>0</v>
      </c>
      <c r="L29" s="27">
        <f>Acts[[#This Row],[13]]/6</f>
        <v>0</v>
      </c>
    </row>
    <row r="30" spans="1:12" x14ac:dyDescent="0.25">
      <c r="A30" s="3"/>
      <c r="B30" s="4"/>
      <c r="C30" s="4"/>
      <c r="D30" s="5"/>
      <c r="E30" s="6"/>
      <c r="F30" s="4"/>
      <c r="G30" s="7"/>
      <c r="H30" s="4"/>
      <c r="I30" s="8"/>
      <c r="J30" s="24"/>
      <c r="K30" s="27">
        <f>Acts[[#This Row],[7]]-Acts[[#This Row],[12]]</f>
        <v>0</v>
      </c>
      <c r="L30" s="27">
        <f>Acts[[#This Row],[13]]/6</f>
        <v>0</v>
      </c>
    </row>
    <row r="31" spans="1:12" x14ac:dyDescent="0.25">
      <c r="A31" s="3"/>
      <c r="B31" s="4"/>
      <c r="C31" s="4"/>
      <c r="D31" s="5"/>
      <c r="E31" s="6"/>
      <c r="F31" s="4"/>
      <c r="G31" s="7"/>
      <c r="H31" s="4"/>
      <c r="I31" s="8"/>
      <c r="J31" s="24"/>
      <c r="K31" s="27">
        <f>Acts[[#This Row],[7]]-Acts[[#This Row],[12]]</f>
        <v>0</v>
      </c>
      <c r="L31" s="27">
        <f>Acts[[#This Row],[13]]/6</f>
        <v>0</v>
      </c>
    </row>
    <row r="32" spans="1:12" x14ac:dyDescent="0.25">
      <c r="A32" s="3"/>
      <c r="B32" s="4"/>
      <c r="C32" s="4"/>
      <c r="D32" s="5"/>
      <c r="E32" s="6"/>
      <c r="F32" s="4"/>
      <c r="G32" s="7"/>
      <c r="H32" s="4"/>
      <c r="I32" s="8"/>
      <c r="J32" s="24"/>
      <c r="K32" s="27">
        <f>Acts[[#This Row],[7]]-Acts[[#This Row],[12]]</f>
        <v>0</v>
      </c>
      <c r="L32" s="27">
        <f>Acts[[#This Row],[13]]/6</f>
        <v>0</v>
      </c>
    </row>
    <row r="33" spans="1:12" x14ac:dyDescent="0.2">
      <c r="A33" s="19" t="s">
        <v>19</v>
      </c>
      <c r="B33" s="15"/>
      <c r="C33" s="15"/>
      <c r="D33" s="16"/>
      <c r="E33" s="15"/>
      <c r="F33" s="15"/>
      <c r="G33" s="17">
        <f>SUBTOTAL(109,Acts[7])</f>
        <v>626195409.38999999</v>
      </c>
      <c r="H33" s="15"/>
      <c r="I33" s="18"/>
      <c r="J33" s="25"/>
      <c r="K33" s="28"/>
      <c r="L33" s="28"/>
    </row>
  </sheetData>
  <sheetProtection formatCells="0" formatColumns="0" formatRows="0" insertColumns="0" insertRows="0" insertHyperlinks="0" deleteColumns="0" deleteRows="0" sort="0" autoFilter="0" pivotTables="0"/>
  <mergeCells count="1">
    <mergeCell ref="A2:I2"/>
  </mergeCells>
  <printOptions horizontalCentered="1"/>
  <pageMargins left="0.19685039370078741" right="0.19685039370078741" top="0.39370078740157483" bottom="0.39370078740157483" header="0.39370078740157483" footer="0.19685039370078741"/>
  <pageSetup paperSize="9" scale="87" fitToHeight="10" orientation="landscape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2022-01-24T09:53:24Z</dcterms:modified>
</cp:coreProperties>
</file>