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jgnamibia-my.sharepoint.com/personal/research_ijg_net/Documents/Desktop/bond_automation/"/>
    </mc:Choice>
  </mc:AlternateContent>
  <xr:revisionPtr revIDLastSave="0" documentId="8_{2CEB2A66-A2D8-4ED2-B6BE-A1E3E1C18767}" xr6:coauthVersionLast="47" xr6:coauthVersionMax="47" xr10:uidLastSave="{00000000-0000-0000-0000-000000000000}"/>
  <bookViews>
    <workbookView xWindow="-120" yWindow="-120" windowWidth="29040" windowHeight="15720" xr2:uid="{AAF36B1B-4F2D-4B9E-8CF2-55DCEE54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7" i="1" l="1"/>
  <c r="BB7" i="1"/>
  <c r="BA7" i="1"/>
  <c r="AZ7" i="1"/>
  <c r="BD7" i="1" s="1"/>
  <c r="AY7" i="1"/>
  <c r="BC6" i="1"/>
  <c r="BB6" i="1"/>
  <c r="BA6" i="1"/>
  <c r="AZ6" i="1"/>
  <c r="BD6" i="1" s="1"/>
  <c r="AY6" i="1"/>
  <c r="BC5" i="1"/>
  <c r="BB5" i="1"/>
  <c r="BA5" i="1"/>
  <c r="AZ5" i="1"/>
  <c r="BD5" i="1" s="1"/>
  <c r="AY5" i="1"/>
  <c r="BC4" i="1"/>
  <c r="BB4" i="1"/>
  <c r="BA4" i="1"/>
  <c r="AZ4" i="1"/>
  <c r="BD4" i="1" s="1"/>
  <c r="AY4" i="1"/>
  <c r="BE4" i="1" s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Y5" i="1" s="1"/>
  <c r="T5" i="1"/>
  <c r="Z5" i="1" s="1"/>
  <c r="X4" i="1"/>
  <c r="W4" i="1"/>
  <c r="V4" i="1"/>
  <c r="U4" i="1"/>
  <c r="Y4" i="1" s="1"/>
  <c r="T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J4" i="1" l="1"/>
  <c r="BF4" i="1"/>
  <c r="BE5" i="1"/>
  <c r="BF5" i="1"/>
  <c r="BJ5" i="1"/>
  <c r="BE6" i="1"/>
  <c r="BJ6" i="1"/>
  <c r="BF6" i="1"/>
  <c r="BE7" i="1"/>
  <c r="BJ7" i="1"/>
  <c r="BF7" i="1"/>
  <c r="Y6" i="1"/>
  <c r="Y7" i="1"/>
  <c r="AA4" i="1"/>
  <c r="Z4" i="1"/>
  <c r="AE4" i="1" s="1"/>
  <c r="AA5" i="1"/>
  <c r="AE5" i="1"/>
  <c r="AA6" i="1"/>
  <c r="Z6" i="1"/>
  <c r="AE6" i="1" s="1"/>
  <c r="Z7" i="1"/>
  <c r="AE7" i="1" s="1"/>
  <c r="AA7" i="1"/>
  <c r="BH7" i="1" l="1"/>
  <c r="BI7" i="1" s="1"/>
  <c r="BG7" i="1"/>
  <c r="BH6" i="1"/>
  <c r="BI6" i="1" s="1"/>
  <c r="BG6" i="1"/>
  <c r="BH5" i="1"/>
  <c r="BI5" i="1" s="1"/>
  <c r="BG5" i="1"/>
  <c r="BH4" i="1"/>
  <c r="BI4" i="1" s="1"/>
  <c r="BG4" i="1"/>
  <c r="AC7" i="1"/>
  <c r="AD7" i="1" s="1"/>
  <c r="AB7" i="1"/>
  <c r="AC6" i="1"/>
  <c r="AD6" i="1" s="1"/>
  <c r="AB6" i="1"/>
  <c r="AC5" i="1"/>
  <c r="AD5" i="1" s="1"/>
  <c r="AB5" i="1"/>
  <c r="AC4" i="1"/>
  <c r="AD4" i="1" s="1"/>
  <c r="AB4" i="1"/>
</calcChain>
</file>

<file path=xl/sharedStrings.xml><?xml version="1.0" encoding="utf-8"?>
<sst xmlns="http://schemas.openxmlformats.org/spreadsheetml/2006/main" count="121" uniqueCount="33">
  <si>
    <t>GC21</t>
  </si>
  <si>
    <t>SETTLE_DATE</t>
  </si>
  <si>
    <t>YTM</t>
  </si>
  <si>
    <t>COUPON</t>
  </si>
  <si>
    <t>MATURITY</t>
  </si>
  <si>
    <t>CUMEX</t>
  </si>
  <si>
    <t>CPN@NCD</t>
  </si>
  <si>
    <t>F</t>
  </si>
  <si>
    <t>NCD=M_B</t>
  </si>
  <si>
    <t>BP</t>
  </si>
  <si>
    <t>BCD</t>
  </si>
  <si>
    <t>NXT_CPN_DT</t>
  </si>
  <si>
    <t>PREV_CPN_DT</t>
  </si>
  <si>
    <t>BPF</t>
  </si>
  <si>
    <t>DAYSACC</t>
  </si>
  <si>
    <t>ACCRINT</t>
  </si>
  <si>
    <t>N</t>
  </si>
  <si>
    <t>ALL_IN_PRICE</t>
  </si>
  <si>
    <t>CLEAN_PRICE</t>
  </si>
  <si>
    <t>dBPF</t>
  </si>
  <si>
    <t>d2BPF</t>
  </si>
  <si>
    <t>dCPN</t>
  </si>
  <si>
    <t>d2CPN</t>
  </si>
  <si>
    <t>dR</t>
  </si>
  <si>
    <t>d2R</t>
  </si>
  <si>
    <t>dAIP_dF</t>
  </si>
  <si>
    <t>d2AIP</t>
  </si>
  <si>
    <t>delta</t>
  </si>
  <si>
    <t>rand_per_point</t>
  </si>
  <si>
    <t>ModDur</t>
  </si>
  <si>
    <t>DURATION</t>
  </si>
  <si>
    <t>CONVEXITY</t>
  </si>
  <si>
    <t>GC24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</si>
</sst>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00_);_(* \(#,##0.0000\);_(* &quot;-&quot;??_);_(@_)"/>
    <numFmt numFmtId="165" formatCode="_(* #,##0.000000_);_(* \(#,##0.000000\);_(* &quot;-&quot;??_);_(@_)"/>
    <numFmt numFmtId="166" formatCode="_(* #,##0.0000000_);_(* \(#,##0.0000000\);_(* &quot;-&quot;??_);_(@_)"/>
    <numFmt numFmtId="167" formatCode="_(* #,##0.000_);_(* \(#,##0.000\);_(* &quot;-&quot;??_);_(@_)"/>
    <numFmt numFmtId="168" formatCode="_(* #,##0.00000_);_(* \(#,##0.00000\);_(* &quot;-&quot;??_);_(@_)"/>
    <numFmt numFmtId="169" formatCode="_-* #,##0.0000_-;\-* #,##0.0000_-;_-* &quot;-&quot;????_-;_-@_-"/>
    <numFmt numFmtId="170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FFC000"/>
      <name val="Aptos"/>
      <family val="2"/>
    </font>
    <font>
      <sz val="12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5" fontId="0" fillId="0" borderId="0" xfId="0" applyNumberFormat="1"/>
    <xf numFmtId="164" fontId="0" fillId="0" borderId="0" xfId="1" applyNumberFormat="1" applyFont="1"/>
    <xf numFmtId="2" fontId="4" fillId="2" borderId="0" xfId="0" applyNumberFormat="1" applyFont="1" applyFill="1"/>
    <xf numFmtId="15" fontId="4" fillId="2" borderId="0" xfId="0" applyNumberFormat="1" applyFont="1" applyFill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8" fontId="0" fillId="0" borderId="0" xfId="1" applyNumberFormat="1" applyFont="1"/>
    <xf numFmtId="168" fontId="5" fillId="0" borderId="0" xfId="0" applyNumberFormat="1" applyFont="1"/>
    <xf numFmtId="164" fontId="5" fillId="0" borderId="0" xfId="0" applyNumberFormat="1" applyFont="1"/>
    <xf numFmtId="43" fontId="5" fillId="0" borderId="0" xfId="0" applyNumberFormat="1" applyFont="1"/>
    <xf numFmtId="169" fontId="0" fillId="3" borderId="0" xfId="0" applyNumberFormat="1" applyFill="1"/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PN@NCD" TargetMode="External"/><Relationship Id="rId1" Type="http://schemas.openxmlformats.org/officeDocument/2006/relationships/hyperlink" Target="mailto:CPN@NC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167F-C815-498D-ADB4-9D9DC06C2F11}">
  <dimension ref="A1:BJ7"/>
  <sheetViews>
    <sheetView tabSelected="1" workbookViewId="0">
      <selection activeCell="R24" sqref="R24"/>
    </sheetView>
  </sheetViews>
  <sheetFormatPr defaultRowHeight="15" x14ac:dyDescent="0.25"/>
  <cols>
    <col min="1" max="1" width="12.140625" bestFit="1" customWidth="1"/>
    <col min="4" max="4" width="14.28515625" bestFit="1" customWidth="1"/>
    <col min="7" max="7" width="10" bestFit="1" customWidth="1"/>
    <col min="9" max="9" width="11" bestFit="1" customWidth="1"/>
    <col min="10" max="10" width="10.140625" bestFit="1" customWidth="1"/>
    <col min="13" max="13" width="10" bestFit="1" customWidth="1"/>
    <col min="15" max="15" width="13.140625" bestFit="1" customWidth="1"/>
    <col min="20" max="20" width="10.85546875" bestFit="1" customWidth="1"/>
    <col min="21" max="21" width="11" bestFit="1" customWidth="1"/>
    <col min="22" max="22" width="14" bestFit="1" customWidth="1"/>
    <col min="23" max="23" width="11" bestFit="1" customWidth="1"/>
    <col min="24" max="24" width="14" bestFit="1" customWidth="1"/>
    <col min="25" max="25" width="12.7109375" bestFit="1" customWidth="1"/>
    <col min="26" max="26" width="14" bestFit="1" customWidth="1"/>
    <col min="29" max="29" width="12.42578125" bestFit="1" customWidth="1"/>
    <col min="30" max="30" width="14.85546875" bestFit="1" customWidth="1"/>
    <col min="31" max="31" width="15.42578125" bestFit="1" customWidth="1"/>
    <col min="35" max="35" width="14.28515625" bestFit="1" customWidth="1"/>
    <col min="38" max="38" width="10" bestFit="1" customWidth="1"/>
    <col min="40" max="40" width="11" bestFit="1" customWidth="1"/>
    <col min="41" max="41" width="10.140625" bestFit="1" customWidth="1"/>
    <col min="44" max="44" width="10" bestFit="1" customWidth="1"/>
    <col min="46" max="46" width="13.140625" bestFit="1" customWidth="1"/>
    <col min="51" max="51" width="10.85546875" bestFit="1" customWidth="1"/>
    <col min="52" max="52" width="11" bestFit="1" customWidth="1"/>
    <col min="53" max="53" width="14" bestFit="1" customWidth="1"/>
    <col min="54" max="54" width="11" bestFit="1" customWidth="1"/>
    <col min="55" max="55" width="14" bestFit="1" customWidth="1"/>
    <col min="56" max="56" width="12.7109375" bestFit="1" customWidth="1"/>
    <col min="57" max="57" width="14" bestFit="1" customWidth="1"/>
    <col min="60" max="60" width="12.42578125" bestFit="1" customWidth="1"/>
    <col min="61" max="61" width="14.85546875" bestFit="1" customWidth="1"/>
    <col min="62" max="62" width="15.42578125" bestFit="1" customWidth="1"/>
  </cols>
  <sheetData>
    <row r="1" spans="1:62" ht="15.7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/>
      <c r="AG1" s="1" t="s">
        <v>32</v>
      </c>
      <c r="AH1" s="1" t="s">
        <v>32</v>
      </c>
      <c r="AI1" s="1" t="s">
        <v>32</v>
      </c>
      <c r="AJ1" s="1" t="s">
        <v>32</v>
      </c>
      <c r="AK1" s="1" t="s">
        <v>32</v>
      </c>
      <c r="AL1" s="1" t="s">
        <v>32</v>
      </c>
      <c r="AM1" s="1" t="s">
        <v>32</v>
      </c>
      <c r="AN1" s="1" t="s">
        <v>32</v>
      </c>
      <c r="AO1" s="1" t="s">
        <v>32</v>
      </c>
      <c r="AP1" s="1" t="s">
        <v>32</v>
      </c>
      <c r="AQ1" s="1" t="s">
        <v>32</v>
      </c>
      <c r="AR1" s="1" t="s">
        <v>32</v>
      </c>
      <c r="AS1" s="1" t="s">
        <v>32</v>
      </c>
      <c r="AT1" s="1" t="s">
        <v>32</v>
      </c>
      <c r="AU1" s="1" t="s">
        <v>32</v>
      </c>
      <c r="AV1" s="1" t="s">
        <v>32</v>
      </c>
      <c r="AW1" s="1" t="s">
        <v>32</v>
      </c>
      <c r="AX1" s="1" t="s">
        <v>32</v>
      </c>
      <c r="AY1" s="1" t="s">
        <v>32</v>
      </c>
      <c r="AZ1" s="1" t="s">
        <v>32</v>
      </c>
      <c r="BA1" s="1" t="s">
        <v>32</v>
      </c>
      <c r="BB1" s="1" t="s">
        <v>32</v>
      </c>
      <c r="BC1" s="1" t="s">
        <v>32</v>
      </c>
      <c r="BD1" s="1" t="s">
        <v>32</v>
      </c>
      <c r="BE1" s="1" t="s">
        <v>32</v>
      </c>
      <c r="BF1" s="1" t="s">
        <v>32</v>
      </c>
      <c r="BG1" s="1" t="s">
        <v>32</v>
      </c>
      <c r="BH1" s="1" t="s">
        <v>32</v>
      </c>
      <c r="BI1" s="1" t="s">
        <v>32</v>
      </c>
      <c r="BJ1" s="1" t="s">
        <v>32</v>
      </c>
    </row>
    <row r="2" spans="1:6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/>
      <c r="AG2" t="s">
        <v>2</v>
      </c>
      <c r="AH2" t="s">
        <v>3</v>
      </c>
      <c r="AI2" t="s">
        <v>4</v>
      </c>
      <c r="AJ2" t="s">
        <v>5</v>
      </c>
      <c r="AK2" s="2" t="s">
        <v>6</v>
      </c>
      <c r="AL2" s="2" t="s">
        <v>7</v>
      </c>
      <c r="AM2" s="2" t="s">
        <v>8</v>
      </c>
      <c r="AN2" s="2" t="s">
        <v>9</v>
      </c>
      <c r="AO2" t="s">
        <v>10</v>
      </c>
      <c r="AP2" s="2" t="s">
        <v>11</v>
      </c>
      <c r="AQ2" s="2" t="s">
        <v>12</v>
      </c>
      <c r="AR2" s="2" t="s">
        <v>13</v>
      </c>
      <c r="AS2" s="2" t="s">
        <v>14</v>
      </c>
      <c r="AT2" s="2" t="s">
        <v>15</v>
      </c>
      <c r="AU2" s="2" t="s">
        <v>16</v>
      </c>
      <c r="AV2" s="2" t="s">
        <v>17</v>
      </c>
      <c r="AW2" s="2" t="s">
        <v>18</v>
      </c>
      <c r="AX2" s="2" t="s">
        <v>19</v>
      </c>
      <c r="AY2" s="2" t="s">
        <v>20</v>
      </c>
      <c r="AZ2" s="2" t="s">
        <v>21</v>
      </c>
      <c r="BA2" s="2" t="s">
        <v>22</v>
      </c>
      <c r="BB2" s="2" t="s">
        <v>23</v>
      </c>
      <c r="BC2" s="2" t="s">
        <v>24</v>
      </c>
      <c r="BD2" s="2" t="s">
        <v>25</v>
      </c>
      <c r="BE2" s="2" t="s">
        <v>26</v>
      </c>
      <c r="BF2" s="2" t="s">
        <v>27</v>
      </c>
      <c r="BG2" s="2" t="s">
        <v>28</v>
      </c>
      <c r="BH2" s="2" t="s">
        <v>29</v>
      </c>
      <c r="BI2" s="2" t="s">
        <v>30</v>
      </c>
      <c r="BJ2" s="2" t="s">
        <v>31</v>
      </c>
    </row>
    <row r="3" spans="1:62" x14ac:dyDescent="0.25">
      <c r="B3" t="str">
        <f t="shared" ref="B3:AE3" si="0">B1&amp;B2</f>
        <v>GC21YTM</v>
      </c>
      <c r="C3" t="str">
        <f t="shared" si="0"/>
        <v>GC21COUPON</v>
      </c>
      <c r="D3" t="str">
        <f t="shared" si="0"/>
        <v>GC21MATURITY</v>
      </c>
      <c r="E3" t="str">
        <f t="shared" si="0"/>
        <v>GC21CUMEX</v>
      </c>
      <c r="F3" t="str">
        <f t="shared" si="0"/>
        <v>GC21CPN@NCD</v>
      </c>
      <c r="G3" t="str">
        <f t="shared" si="0"/>
        <v>GC21F</v>
      </c>
      <c r="H3" t="str">
        <f t="shared" si="0"/>
        <v>GC21NCD=M_B</v>
      </c>
      <c r="I3" t="str">
        <f t="shared" si="0"/>
        <v>GC21BP</v>
      </c>
      <c r="J3" t="str">
        <f t="shared" si="0"/>
        <v>GC21BCD</v>
      </c>
      <c r="K3" t="str">
        <f t="shared" si="0"/>
        <v>GC21NXT_CPN_DT</v>
      </c>
      <c r="L3" t="str">
        <f t="shared" si="0"/>
        <v>GC21PREV_CPN_DT</v>
      </c>
      <c r="M3" t="str">
        <f t="shared" si="0"/>
        <v>GC21BPF</v>
      </c>
      <c r="N3" t="str">
        <f t="shared" si="0"/>
        <v>GC21DAYSACC</v>
      </c>
      <c r="O3" t="str">
        <f t="shared" si="0"/>
        <v>GC21ACCRINT</v>
      </c>
      <c r="P3" t="str">
        <f t="shared" si="0"/>
        <v>GC21N</v>
      </c>
      <c r="Q3" t="str">
        <f t="shared" si="0"/>
        <v>GC21ALL_IN_PRICE</v>
      </c>
      <c r="R3" t="str">
        <f t="shared" si="0"/>
        <v>GC21CLEAN_PRICE</v>
      </c>
      <c r="S3" t="str">
        <f t="shared" si="0"/>
        <v>GC21dBPF</v>
      </c>
      <c r="T3" t="str">
        <f t="shared" si="0"/>
        <v>GC21d2BPF</v>
      </c>
      <c r="U3" t="str">
        <f t="shared" si="0"/>
        <v>GC21dCPN</v>
      </c>
      <c r="V3" t="str">
        <f t="shared" si="0"/>
        <v>GC21d2CPN</v>
      </c>
      <c r="W3" t="str">
        <f t="shared" si="0"/>
        <v>GC21dR</v>
      </c>
      <c r="X3" t="str">
        <f t="shared" si="0"/>
        <v>GC21d2R</v>
      </c>
      <c r="Y3" t="str">
        <f t="shared" si="0"/>
        <v>GC21dAIP_dF</v>
      </c>
      <c r="Z3" t="str">
        <f t="shared" si="0"/>
        <v>GC21d2AIP</v>
      </c>
      <c r="AA3" t="str">
        <f t="shared" si="0"/>
        <v>GC21delta</v>
      </c>
      <c r="AB3" t="str">
        <f t="shared" si="0"/>
        <v>GC21rand_per_point</v>
      </c>
      <c r="AC3" t="str">
        <f t="shared" si="0"/>
        <v>GC21ModDur</v>
      </c>
      <c r="AD3" t="str">
        <f t="shared" si="0"/>
        <v>GC21DURATION</v>
      </c>
      <c r="AE3" t="str">
        <f t="shared" si="0"/>
        <v>GC21CONVEXITY</v>
      </c>
      <c r="AG3" t="str">
        <f t="shared" ref="AG3:BJ3" si="1">AG1&amp;AG2</f>
        <v>GC24YTM</v>
      </c>
      <c r="AH3" t="str">
        <f t="shared" si="1"/>
        <v>GC24COUPON</v>
      </c>
      <c r="AI3" t="str">
        <f t="shared" si="1"/>
        <v>GC24MATURITY</v>
      </c>
      <c r="AJ3" t="str">
        <f t="shared" si="1"/>
        <v>GC24CUMEX</v>
      </c>
      <c r="AK3" t="str">
        <f t="shared" si="1"/>
        <v>GC24CPN@NCD</v>
      </c>
      <c r="AL3" t="str">
        <f t="shared" si="1"/>
        <v>GC24F</v>
      </c>
      <c r="AM3" t="str">
        <f t="shared" si="1"/>
        <v>GC24NCD=M_B</v>
      </c>
      <c r="AN3" t="str">
        <f t="shared" si="1"/>
        <v>GC24BP</v>
      </c>
      <c r="AO3" t="str">
        <f t="shared" si="1"/>
        <v>GC24BCD</v>
      </c>
      <c r="AP3" t="str">
        <f t="shared" si="1"/>
        <v>GC24NXT_CPN_DT</v>
      </c>
      <c r="AQ3" t="str">
        <f t="shared" si="1"/>
        <v>GC24PREV_CPN_DT</v>
      </c>
      <c r="AR3" t="str">
        <f t="shared" si="1"/>
        <v>GC24BPF</v>
      </c>
      <c r="AS3" t="str">
        <f t="shared" si="1"/>
        <v>GC24DAYSACC</v>
      </c>
      <c r="AT3" t="str">
        <f t="shared" si="1"/>
        <v>GC24ACCRINT</v>
      </c>
      <c r="AU3" t="str">
        <f t="shared" si="1"/>
        <v>GC24N</v>
      </c>
      <c r="AV3" t="str">
        <f t="shared" si="1"/>
        <v>GC24ALL_IN_PRICE</v>
      </c>
      <c r="AW3" t="str">
        <f t="shared" si="1"/>
        <v>GC24CLEAN_PRICE</v>
      </c>
      <c r="AX3" t="str">
        <f t="shared" si="1"/>
        <v>GC24dBPF</v>
      </c>
      <c r="AY3" t="str">
        <f t="shared" si="1"/>
        <v>GC24d2BPF</v>
      </c>
      <c r="AZ3" t="str">
        <f t="shared" si="1"/>
        <v>GC24dCPN</v>
      </c>
      <c r="BA3" t="str">
        <f t="shared" si="1"/>
        <v>GC24d2CPN</v>
      </c>
      <c r="BB3" t="str">
        <f t="shared" si="1"/>
        <v>GC24dR</v>
      </c>
      <c r="BC3" t="str">
        <f t="shared" si="1"/>
        <v>GC24d2R</v>
      </c>
      <c r="BD3" t="str">
        <f t="shared" si="1"/>
        <v>GC24dAIP_dF</v>
      </c>
      <c r="BE3" t="str">
        <f t="shared" si="1"/>
        <v>GC24d2AIP</v>
      </c>
      <c r="BF3" t="str">
        <f t="shared" si="1"/>
        <v>GC24delta</v>
      </c>
      <c r="BG3" t="str">
        <f t="shared" si="1"/>
        <v>GC24rand_per_point</v>
      </c>
      <c r="BH3" t="str">
        <f t="shared" si="1"/>
        <v>GC24ModDur</v>
      </c>
      <c r="BI3" t="str">
        <f t="shared" si="1"/>
        <v>GC24DURATION</v>
      </c>
      <c r="BJ3" t="str">
        <f t="shared" si="1"/>
        <v>GC24CONVEXITY</v>
      </c>
    </row>
    <row r="4" spans="1:62" ht="15.75" x14ac:dyDescent="0.25">
      <c r="A4" s="3">
        <v>40816</v>
      </c>
      <c r="B4" s="4">
        <v>8.9</v>
      </c>
      <c r="C4" s="5">
        <v>7.75</v>
      </c>
      <c r="D4" s="6">
        <v>44484</v>
      </c>
      <c r="E4">
        <v>0</v>
      </c>
      <c r="F4">
        <v>0</v>
      </c>
      <c r="G4" s="7">
        <v>0.9573958831977023</v>
      </c>
      <c r="H4" t="b">
        <v>0</v>
      </c>
      <c r="I4" s="8">
        <v>8.1967213114754092E-2</v>
      </c>
      <c r="J4" s="3">
        <v>40800</v>
      </c>
      <c r="K4" s="3">
        <v>40831</v>
      </c>
      <c r="L4" s="3">
        <v>40648</v>
      </c>
      <c r="M4" s="7">
        <v>0.99643764700909587</v>
      </c>
      <c r="N4">
        <v>-15</v>
      </c>
      <c r="O4" s="7">
        <v>-0.3184931506849315</v>
      </c>
      <c r="P4">
        <v>20</v>
      </c>
      <c r="Q4" s="4">
        <v>92.158450633915407</v>
      </c>
      <c r="R4" s="9">
        <v>92.476943784600337</v>
      </c>
      <c r="S4" s="10">
        <v>8.5309764123032816E-2</v>
      </c>
      <c r="T4" s="11">
        <f t="shared" ref="T4:T7" si="2">IF(H4=FALSE,S4*((I4-1)/G4),(((I4*M4)-G4)/(G4^2))*(2*S4))</f>
        <v>-8.1802274148925158E-2</v>
      </c>
      <c r="U4" s="12">
        <f t="shared" ref="U4:U7" si="3">IF(G4&lt;&gt;1,C4/2*(1-(P4-(P4*G4)+1)*(G4^P4))/((1-G4)^2),C4/2*((P4*(P4+1))/2))</f>
        <v>479.61973236827731</v>
      </c>
      <c r="V4" s="12">
        <f t="shared" ref="V4:V7" si="4">IF(G4=1,C4*(P4*(P4^2-1))/3,C4*(2-(P4*(1-G4)*(2+(P4-1)*(1-G4))+2*G4)*G4^(P4-1))/((1-G4)^3))</f>
        <v>11623.249050938641</v>
      </c>
      <c r="W4" s="12">
        <f t="shared" ref="W4:W7" si="5">P4*100*(G4^(P4-1))</f>
        <v>874.519612463729</v>
      </c>
      <c r="X4" s="12">
        <f t="shared" ref="X4:X7" si="6">(P4)*(P4-1)*100*(G4^(P4-2))</f>
        <v>17355.278969148931</v>
      </c>
      <c r="Y4" s="12">
        <f t="shared" ref="Y4:Y7" si="7">(S4*(Q4/M4))+M4*(U4+W4)</f>
        <v>1357.2055455759516</v>
      </c>
      <c r="Z4" s="12">
        <f t="shared" ref="Z4:Z7" si="8">T4*(Q4/M4)+S4*(((M4*Y4)-(Q4*S4))/(M4^2)+U4+W4)+M4*(V4+X4)</f>
        <v>29098.773167699394</v>
      </c>
      <c r="AA4" s="12">
        <f t="shared" ref="AA4:AA7" si="9">-((G4^2)/200)*Y4</f>
        <v>-6.2201196839995578</v>
      </c>
      <c r="AB4" s="13">
        <f t="shared" ref="AB4:AB7" si="10">AA4*100</f>
        <v>-622.01196839995578</v>
      </c>
      <c r="AC4" s="11">
        <f t="shared" ref="AC4:AC7" si="11">-100*(AA4/Q4)</f>
        <v>6.7493752783539955</v>
      </c>
      <c r="AD4" s="11">
        <f t="shared" ref="AD4:AD7" si="12">AC4/G4</f>
        <v>7.0497224782407484</v>
      </c>
      <c r="AE4" s="14">
        <f t="shared" ref="AE4:AE7" si="13">(10000/Q4)*(((Y4)*G4^3)/2+((Z4)*G4^4)/4)/10000</f>
        <v>72.78201165702815</v>
      </c>
      <c r="AF4" s="14"/>
      <c r="AG4" s="15">
        <v>9.5679999999999996</v>
      </c>
      <c r="AH4" s="5">
        <v>10.5</v>
      </c>
      <c r="AI4" s="6">
        <v>45580</v>
      </c>
      <c r="AJ4">
        <v>0</v>
      </c>
      <c r="AK4">
        <v>0</v>
      </c>
      <c r="AL4" s="7">
        <v>0.95434417468315769</v>
      </c>
      <c r="AM4" t="b">
        <v>0</v>
      </c>
      <c r="AN4" s="8">
        <v>8.1967213114754092E-2</v>
      </c>
      <c r="AO4" s="3">
        <v>40800</v>
      </c>
      <c r="AP4" s="3">
        <v>40831</v>
      </c>
      <c r="AQ4" s="3">
        <v>40648</v>
      </c>
      <c r="AR4" s="7">
        <v>0.99617692478826114</v>
      </c>
      <c r="AS4">
        <v>-15</v>
      </c>
      <c r="AT4" s="7">
        <v>-0.4315068493150685</v>
      </c>
      <c r="AU4">
        <v>26</v>
      </c>
      <c r="AV4" s="4">
        <v>106.44212103523719</v>
      </c>
      <c r="AW4" s="9">
        <v>106.87362788455221</v>
      </c>
      <c r="AX4" s="10">
        <v>8.5560166300830451E-2</v>
      </c>
      <c r="AY4" s="11">
        <f t="shared" ref="AY4:AY7" si="14">IF(AM4=FALSE,AX4*((AN4-1)/AL4),(((AN4*AR4)-AL4)/(AL4^2))*(2*AX4))</f>
        <v>-8.2304728209394801E-2</v>
      </c>
      <c r="AZ4" s="12">
        <f t="shared" ref="AZ4:AZ7" si="15">IF(AL4&lt;&gt;1,AH4/2*(1-(AU4-(AU4*AL4)+1)*(AL4^AU4))/((1-AL4)^2),AH4/2*((AU4*(AU4+1))/2))</f>
        <v>884.25127071901136</v>
      </c>
      <c r="BA4" s="12">
        <f t="shared" ref="BA4:BA7" si="16">IF(AL4=1,AH4*(AU4*(AU4^2-1))/3,AH4*(2-(AU4*(1-AL4)*(2+(AU4-1)*(1-AL4))+2*AL4)*AL4^(AU4-1))/((1-AL4)^3))</f>
        <v>27276.586283772253</v>
      </c>
      <c r="BB4" s="12">
        <f t="shared" ref="BB4:BB7" si="17">AU4*100*(AL4^(AU4-1))</f>
        <v>808.34921490806312</v>
      </c>
      <c r="BC4" s="12">
        <f t="shared" ref="BC4:BC7" si="18">(AU4)*(AU4-1)*100*(AL4^(AU4-2))</f>
        <v>21175.516033731623</v>
      </c>
      <c r="BD4" s="12">
        <f t="shared" ref="BD4:BD7" si="19">(AX4*(AV4/AR4))+AR4*(AZ4+BB4)</f>
        <v>1695.2717033970607</v>
      </c>
      <c r="BE4" s="12">
        <f t="shared" ref="BE4:BE7" si="20">AY4*(AV4/AR4)+AX4*(((AR4*BD4)-(AV4*AX4))/(AR4^2)+AZ4+BB4)+AR4*(BA4+BC4)</f>
        <v>48547.710333084608</v>
      </c>
      <c r="BF4" s="12">
        <f t="shared" ref="BF4:BF7" si="21">-((AL4^2)/200)*BD4</f>
        <v>-7.7200368121191145</v>
      </c>
      <c r="BG4" s="13">
        <f t="shared" ref="BG4:BG7" si="22">BF4*100</f>
        <v>-772.0036812119115</v>
      </c>
      <c r="BH4" s="11">
        <f t="shared" ref="BH4:BH7" si="23">-100*(BF4/AV4)</f>
        <v>7.252802496826825</v>
      </c>
      <c r="BI4" s="11">
        <f t="shared" ref="BI4:BI7" si="24">BH4/AL4</f>
        <v>7.5997765682750202</v>
      </c>
      <c r="BJ4" s="14">
        <f t="shared" ref="BJ4:BJ7" si="25">(10000/AV4)*(((BD4)*AL4^3)/2+((BE4)*AL4^4)/4)/10000</f>
        <v>101.50516275021141</v>
      </c>
    </row>
    <row r="5" spans="1:62" ht="15.75" x14ac:dyDescent="0.25">
      <c r="A5" s="3">
        <v>40817</v>
      </c>
      <c r="B5" s="4">
        <v>8.9</v>
      </c>
      <c r="C5" s="5">
        <v>7.75</v>
      </c>
      <c r="D5" s="6">
        <v>44484</v>
      </c>
      <c r="E5">
        <v>0</v>
      </c>
      <c r="F5">
        <v>0</v>
      </c>
      <c r="G5" s="7">
        <v>0.9573958831977023</v>
      </c>
      <c r="H5" t="b">
        <v>0</v>
      </c>
      <c r="I5" s="8">
        <v>7.650273224043716E-2</v>
      </c>
      <c r="J5" s="3">
        <v>40800</v>
      </c>
      <c r="K5" s="3">
        <v>40831</v>
      </c>
      <c r="L5" s="3">
        <v>40648</v>
      </c>
      <c r="M5" s="7">
        <v>0.99667474189632987</v>
      </c>
      <c r="N5">
        <v>-14</v>
      </c>
      <c r="O5" s="7">
        <v>-0.29726027397260268</v>
      </c>
      <c r="P5">
        <v>20</v>
      </c>
      <c r="Q5" s="4">
        <v>92.180379048128074</v>
      </c>
      <c r="R5" s="9">
        <v>92.477639322100671</v>
      </c>
      <c r="S5" s="10">
        <v>7.9641392080601267E-2</v>
      </c>
      <c r="T5" s="11">
        <f t="shared" si="2"/>
        <v>-7.6821521042424998E-2</v>
      </c>
      <c r="U5" s="12">
        <f t="shared" si="3"/>
        <v>479.61973236827731</v>
      </c>
      <c r="V5" s="12">
        <f t="shared" si="4"/>
        <v>11623.249050938641</v>
      </c>
      <c r="W5" s="12">
        <f t="shared" si="5"/>
        <v>874.519612463729</v>
      </c>
      <c r="X5" s="12">
        <f t="shared" si="6"/>
        <v>17355.278969148931</v>
      </c>
      <c r="Y5" s="12">
        <f t="shared" si="7"/>
        <v>1357.0023491213444</v>
      </c>
      <c r="Z5" s="12">
        <f t="shared" si="8"/>
        <v>29090.752956846023</v>
      </c>
      <c r="AA5" s="12">
        <f t="shared" si="9"/>
        <v>-6.2191884276610159</v>
      </c>
      <c r="AB5" s="13">
        <f t="shared" si="10"/>
        <v>-621.91884276610153</v>
      </c>
      <c r="AC5" s="11">
        <f t="shared" si="11"/>
        <v>6.7467594426075541</v>
      </c>
      <c r="AD5" s="11">
        <f t="shared" si="12"/>
        <v>7.0469902378035902</v>
      </c>
      <c r="AE5" s="14">
        <f t="shared" si="13"/>
        <v>72.745455790198875</v>
      </c>
      <c r="AF5" s="14"/>
      <c r="AG5" s="15">
        <v>9.5679999999999996</v>
      </c>
      <c r="AH5" s="5">
        <v>10.5</v>
      </c>
      <c r="AI5" s="6">
        <v>45580</v>
      </c>
      <c r="AJ5">
        <v>0</v>
      </c>
      <c r="AK5">
        <v>0</v>
      </c>
      <c r="AL5" s="7">
        <v>0.95434417468315769</v>
      </c>
      <c r="AM5" t="b">
        <v>0</v>
      </c>
      <c r="AN5" s="8">
        <v>7.650273224043716E-2</v>
      </c>
      <c r="AO5" s="3">
        <v>40800</v>
      </c>
      <c r="AP5" s="3">
        <v>40831</v>
      </c>
      <c r="AQ5" s="3">
        <v>40648</v>
      </c>
      <c r="AR5" s="7">
        <v>0.99643134113270027</v>
      </c>
      <c r="AS5">
        <v>-14</v>
      </c>
      <c r="AT5" s="7">
        <v>-0.40273972602739733</v>
      </c>
      <c r="AU5">
        <v>26</v>
      </c>
      <c r="AV5" s="4">
        <v>106.4693055791212</v>
      </c>
      <c r="AW5" s="9">
        <v>106.8720453051486</v>
      </c>
      <c r="AX5" s="10">
        <v>7.9876549895600238E-2</v>
      </c>
      <c r="AY5" s="11">
        <f t="shared" si="14"/>
        <v>-7.7294730290712432E-2</v>
      </c>
      <c r="AZ5" s="12">
        <f t="shared" si="15"/>
        <v>884.25127071901136</v>
      </c>
      <c r="BA5" s="12">
        <f t="shared" si="16"/>
        <v>27276.586283772253</v>
      </c>
      <c r="BB5" s="12">
        <f t="shared" si="17"/>
        <v>808.34921490806312</v>
      </c>
      <c r="BC5" s="12">
        <f t="shared" si="18"/>
        <v>21175.516033731623</v>
      </c>
      <c r="BD5" s="12">
        <f t="shared" si="19"/>
        <v>1695.0950306942202</v>
      </c>
      <c r="BE5" s="12">
        <f t="shared" si="20"/>
        <v>48541.332477440134</v>
      </c>
      <c r="BF5" s="12">
        <f t="shared" si="21"/>
        <v>-7.7192322686545527</v>
      </c>
      <c r="BG5" s="13">
        <f t="shared" si="22"/>
        <v>-771.92322686545526</v>
      </c>
      <c r="BH5" s="11">
        <f t="shared" si="23"/>
        <v>7.2501949990817884</v>
      </c>
      <c r="BI5" s="11">
        <f t="shared" si="24"/>
        <v>7.5970443278378612</v>
      </c>
      <c r="BJ5" s="14">
        <f t="shared" si="25"/>
        <v>101.46610199180282</v>
      </c>
    </row>
    <row r="6" spans="1:62" ht="15.75" x14ac:dyDescent="0.25">
      <c r="A6" s="3">
        <v>40818</v>
      </c>
      <c r="B6" s="4">
        <v>8.9</v>
      </c>
      <c r="C6" s="5">
        <v>7.75</v>
      </c>
      <c r="D6" s="6">
        <v>44484</v>
      </c>
      <c r="E6">
        <v>0</v>
      </c>
      <c r="F6">
        <v>0</v>
      </c>
      <c r="G6" s="7">
        <v>0.9573958831977023</v>
      </c>
      <c r="H6" t="b">
        <v>0</v>
      </c>
      <c r="I6" s="8">
        <v>7.1038251366120214E-2</v>
      </c>
      <c r="J6" s="3">
        <v>40800</v>
      </c>
      <c r="K6" s="3">
        <v>40831</v>
      </c>
      <c r="L6" s="3">
        <v>40648</v>
      </c>
      <c r="M6" s="7">
        <v>0.99691189319851947</v>
      </c>
      <c r="N6">
        <v>-13</v>
      </c>
      <c r="O6" s="7">
        <v>-0.27602739726027398</v>
      </c>
      <c r="P6">
        <v>20</v>
      </c>
      <c r="Q6" s="4">
        <v>92.202312680042937</v>
      </c>
      <c r="R6" s="9">
        <v>92.478340077303216</v>
      </c>
      <c r="S6" s="10">
        <v>7.3970317714732767E-2</v>
      </c>
      <c r="T6" s="11">
        <f t="shared" si="2"/>
        <v>-7.1773439699543848E-2</v>
      </c>
      <c r="U6" s="12">
        <f t="shared" si="3"/>
        <v>479.61973236827731</v>
      </c>
      <c r="V6" s="12">
        <f t="shared" si="4"/>
        <v>11623.249050938641</v>
      </c>
      <c r="W6" s="12">
        <f t="shared" si="5"/>
        <v>874.519612463729</v>
      </c>
      <c r="X6" s="12">
        <f t="shared" si="6"/>
        <v>17355.278969148931</v>
      </c>
      <c r="Y6" s="12">
        <f t="shared" si="7"/>
        <v>1356.79897912816</v>
      </c>
      <c r="Z6" s="12">
        <f t="shared" si="8"/>
        <v>29082.733289218948</v>
      </c>
      <c r="AA6" s="12">
        <f t="shared" si="9"/>
        <v>-6.218256375989208</v>
      </c>
      <c r="AB6" s="13">
        <f t="shared" si="10"/>
        <v>-621.82563759892082</v>
      </c>
      <c r="AC6" s="11">
        <f t="shared" si="11"/>
        <v>6.7441436068611127</v>
      </c>
      <c r="AD6" s="11">
        <f t="shared" si="12"/>
        <v>7.0442579973664321</v>
      </c>
      <c r="AE6" s="14">
        <f t="shared" si="13"/>
        <v>72.708913608562924</v>
      </c>
      <c r="AF6" s="14"/>
      <c r="AG6" s="15">
        <v>9.5679999999999996</v>
      </c>
      <c r="AH6" s="5">
        <v>10.5</v>
      </c>
      <c r="AI6" s="6">
        <v>45580</v>
      </c>
      <c r="AJ6">
        <v>0</v>
      </c>
      <c r="AK6">
        <v>0</v>
      </c>
      <c r="AL6" s="7">
        <v>0.95434417468315769</v>
      </c>
      <c r="AM6" t="b">
        <v>0</v>
      </c>
      <c r="AN6" s="8">
        <v>7.1038251366120214E-2</v>
      </c>
      <c r="AO6" s="3">
        <v>40800</v>
      </c>
      <c r="AP6" s="3">
        <v>40831</v>
      </c>
      <c r="AQ6" s="3">
        <v>40648</v>
      </c>
      <c r="AR6" s="7">
        <v>0.99668582245322423</v>
      </c>
      <c r="AS6">
        <v>-13</v>
      </c>
      <c r="AT6" s="7">
        <v>-0.37397260273972599</v>
      </c>
      <c r="AU6">
        <v>26</v>
      </c>
      <c r="AV6" s="4">
        <v>106.49649706574</v>
      </c>
      <c r="AW6" s="9">
        <v>106.8704696684798</v>
      </c>
      <c r="AX6" s="10">
        <v>7.4190024801049317E-2</v>
      </c>
      <c r="AY6" s="11">
        <f t="shared" si="14"/>
        <v>-7.2216813387324372E-2</v>
      </c>
      <c r="AZ6" s="12">
        <f t="shared" si="15"/>
        <v>884.25127071901136</v>
      </c>
      <c r="BA6" s="12">
        <f t="shared" si="16"/>
        <v>27276.586283772253</v>
      </c>
      <c r="BB6" s="12">
        <f t="shared" si="17"/>
        <v>808.34921490806312</v>
      </c>
      <c r="BC6" s="12">
        <f t="shared" si="18"/>
        <v>21175.516033731623</v>
      </c>
      <c r="BD6" s="12">
        <f t="shared" si="19"/>
        <v>1694.9181571746783</v>
      </c>
      <c r="BE6" s="12">
        <f t="shared" si="20"/>
        <v>48534.955180711215</v>
      </c>
      <c r="BF6" s="12">
        <f t="shared" si="21"/>
        <v>-7.7184268106980394</v>
      </c>
      <c r="BG6" s="13">
        <f t="shared" si="22"/>
        <v>-771.84268106980392</v>
      </c>
      <c r="BH6" s="11">
        <f t="shared" si="23"/>
        <v>7.2475875013367581</v>
      </c>
      <c r="BI6" s="11">
        <f t="shared" si="24"/>
        <v>7.5943120874007093</v>
      </c>
      <c r="BJ6" s="14">
        <f t="shared" si="25"/>
        <v>101.42705483148329</v>
      </c>
    </row>
    <row r="7" spans="1:62" ht="15.75" x14ac:dyDescent="0.25">
      <c r="A7" s="3">
        <v>40819</v>
      </c>
      <c r="B7" s="4">
        <v>8.9050000000000011</v>
      </c>
      <c r="C7" s="5">
        <v>7.75</v>
      </c>
      <c r="D7" s="6">
        <v>44484</v>
      </c>
      <c r="E7">
        <v>0</v>
      </c>
      <c r="F7">
        <v>0</v>
      </c>
      <c r="G7" s="7">
        <v>0.95737296857423237</v>
      </c>
      <c r="H7" t="b">
        <v>0</v>
      </c>
      <c r="I7" s="8">
        <v>6.5573770491803282E-2</v>
      </c>
      <c r="J7" s="3">
        <v>40800</v>
      </c>
      <c r="K7" s="3">
        <v>40831</v>
      </c>
      <c r="L7" s="3">
        <v>40648</v>
      </c>
      <c r="M7" s="7">
        <v>0.9971475359220876</v>
      </c>
      <c r="N7">
        <v>-12</v>
      </c>
      <c r="O7" s="7">
        <v>-0.25479452054794521</v>
      </c>
      <c r="P7">
        <v>20</v>
      </c>
      <c r="Q7" s="4">
        <v>92.19317176831963</v>
      </c>
      <c r="R7" s="9">
        <v>92.447966288867576</v>
      </c>
      <c r="S7" s="10">
        <v>6.82980675382963E-2</v>
      </c>
      <c r="T7" s="11">
        <f t="shared" si="2"/>
        <v>-6.6661069225246228E-2</v>
      </c>
      <c r="U7" s="12">
        <f t="shared" si="3"/>
        <v>479.48658158806978</v>
      </c>
      <c r="V7" s="12">
        <f t="shared" si="4"/>
        <v>11619.68687607333</v>
      </c>
      <c r="W7" s="12">
        <f t="shared" si="5"/>
        <v>874.1220084352218</v>
      </c>
      <c r="X7" s="12">
        <f t="shared" si="6"/>
        <v>17347.803526355201</v>
      </c>
      <c r="Y7" s="12">
        <f t="shared" si="7"/>
        <v>1356.0620978654379</v>
      </c>
      <c r="Z7" s="12">
        <f t="shared" si="8"/>
        <v>29063.596102503456</v>
      </c>
      <c r="AA7" s="12">
        <f t="shared" si="9"/>
        <v>-6.2145817295155004</v>
      </c>
      <c r="AB7" s="13">
        <f t="shared" si="10"/>
        <v>-621.45817295155007</v>
      </c>
      <c r="AC7" s="11">
        <f t="shared" si="11"/>
        <v>6.7408264737139882</v>
      </c>
      <c r="AD7" s="11">
        <f t="shared" si="12"/>
        <v>7.0409617724561029</v>
      </c>
      <c r="AE7" s="14">
        <f t="shared" si="13"/>
        <v>72.662213269755043</v>
      </c>
      <c r="AF7" s="14"/>
      <c r="AG7" s="15">
        <v>9.593</v>
      </c>
      <c r="AH7" s="5">
        <v>10.5</v>
      </c>
      <c r="AI7" s="6">
        <v>45580</v>
      </c>
      <c r="AJ7">
        <v>0</v>
      </c>
      <c r="AK7">
        <v>0</v>
      </c>
      <c r="AL7" s="7">
        <v>0.9542303416621738</v>
      </c>
      <c r="AM7" t="b">
        <v>0</v>
      </c>
      <c r="AN7" s="8">
        <v>6.5573770491803282E-2</v>
      </c>
      <c r="AO7" s="3">
        <v>40800</v>
      </c>
      <c r="AP7" s="3">
        <v>40831</v>
      </c>
      <c r="AQ7" s="3">
        <v>40648</v>
      </c>
      <c r="AR7" s="7">
        <v>0.99693257070275521</v>
      </c>
      <c r="AS7">
        <v>-12</v>
      </c>
      <c r="AT7" s="7">
        <v>-0.34520547945205482</v>
      </c>
      <c r="AU7">
        <v>26</v>
      </c>
      <c r="AV7" s="4">
        <v>106.331004132812</v>
      </c>
      <c r="AW7" s="9">
        <v>106.6762096122641</v>
      </c>
      <c r="AX7" s="10">
        <v>6.8508225669279527E-2</v>
      </c>
      <c r="AY7" s="11">
        <f t="shared" si="14"/>
        <v>-6.7086404830653631E-2</v>
      </c>
      <c r="AZ7" s="12">
        <f t="shared" si="15"/>
        <v>882.7003281420358</v>
      </c>
      <c r="BA7" s="12">
        <f t="shared" si="16"/>
        <v>27222.29642873973</v>
      </c>
      <c r="BB7" s="12">
        <f t="shared" si="17"/>
        <v>805.94218901365014</v>
      </c>
      <c r="BC7" s="12">
        <f t="shared" si="18"/>
        <v>21114.980152742246</v>
      </c>
      <c r="BD7" s="12">
        <f t="shared" si="19"/>
        <v>1690.7696876421232</v>
      </c>
      <c r="BE7" s="12">
        <f t="shared" si="20"/>
        <v>48413.221895220333</v>
      </c>
      <c r="BF7" s="12">
        <f t="shared" si="21"/>
        <v>-7.6976985715686599</v>
      </c>
      <c r="BG7" s="13">
        <f t="shared" si="22"/>
        <v>-769.76985715686601</v>
      </c>
      <c r="BH7" s="11">
        <f t="shared" si="23"/>
        <v>7.2393735339449092</v>
      </c>
      <c r="BI7" s="11">
        <f t="shared" si="24"/>
        <v>7.5866100855005767</v>
      </c>
      <c r="BJ7" s="14">
        <f t="shared" si="25"/>
        <v>101.28303022179537</v>
      </c>
    </row>
  </sheetData>
  <hyperlinks>
    <hyperlink ref="F2" r:id="rId1" xr:uid="{5DC553C0-E967-4D6A-8539-797441EF6FD3}"/>
    <hyperlink ref="AK2" r:id="rId2" xr:uid="{9DDF13C1-D831-491A-8053-755A055C71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IJG Research</dc:creator>
  <cp:lastModifiedBy>IJG Research</cp:lastModifiedBy>
  <dcterms:created xsi:type="dcterms:W3CDTF">2025-04-14T12:37:26Z</dcterms:created>
  <dcterms:modified xsi:type="dcterms:W3CDTF">2025-04-14T12:40:54Z</dcterms:modified>
</cp:coreProperties>
</file>