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37\RW\Amazon Awards\"/>
    </mc:Choice>
  </mc:AlternateContent>
  <xr:revisionPtr revIDLastSave="0" documentId="13_ncr:20001_{0F3A7328-59EB-45F4-8C35-6A081D7B5331}" xr6:coauthVersionLast="44" xr6:coauthVersionMax="44" xr10:uidLastSave="{00000000-0000-0000-0000-000000000000}"/>
  <bookViews>
    <workbookView xWindow="-120" yWindow="-120" windowWidth="24240" windowHeight="13140" tabRatio="500" xr2:uid="{00000000-000D-0000-FFFF-FFFF00000000}"/>
  </bookViews>
  <sheets>
    <sheet name="gl P add 1" sheetId="1" r:id="rId1"/>
    <sheet name="Sheet1" sheetId="5" r:id="rId2"/>
    <sheet name="data" sheetId="2" r:id="rId3"/>
    <sheet name="lime_result_dataframe4 10 3 pm " sheetId="3" r:id="rId4"/>
    <sheet name="Comparison" sheetId="4" r:id="rId5"/>
  </sheets>
  <definedNames>
    <definedName name="lime_result_dataframe4" localSheetId="0">'gl P add 1'!$A$1:$R$55</definedName>
    <definedName name="_xlnm.Print_Area" localSheetId="0">'gl P add 1'!$A:$A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9" i="2" l="1"/>
  <c r="M59" i="2"/>
  <c r="L59" i="2"/>
  <c r="D6" i="5"/>
  <c r="F6" i="5"/>
  <c r="G6" i="5"/>
  <c r="H6" i="5"/>
  <c r="C6" i="5"/>
  <c r="C5" i="5"/>
  <c r="D5" i="5"/>
  <c r="F5" i="5"/>
  <c r="G5" i="5"/>
  <c r="H5" i="5"/>
  <c r="B5" i="5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" i="2"/>
  <c r="N6" i="2"/>
  <c r="N7" i="2"/>
  <c r="N8" i="2"/>
  <c r="N9" i="2"/>
  <c r="N10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M5" i="2"/>
  <c r="L5" i="2"/>
  <c r="N56" i="4"/>
  <c r="M55" i="4"/>
  <c r="N55" i="4" s="1"/>
  <c r="L55" i="4"/>
  <c r="K55" i="4"/>
  <c r="M54" i="4"/>
  <c r="L54" i="4"/>
  <c r="K54" i="4"/>
  <c r="M53" i="4"/>
  <c r="L53" i="4"/>
  <c r="K53" i="4"/>
  <c r="N53" i="4" s="1"/>
  <c r="M52" i="4"/>
  <c r="N52" i="4" s="1"/>
  <c r="L52" i="4"/>
  <c r="K52" i="4"/>
  <c r="M51" i="4"/>
  <c r="L51" i="4"/>
  <c r="K51" i="4"/>
  <c r="N51" i="4" s="1"/>
  <c r="M50" i="4"/>
  <c r="L50" i="4"/>
  <c r="K50" i="4"/>
  <c r="N50" i="4" s="1"/>
  <c r="N49" i="4"/>
  <c r="M49" i="4"/>
  <c r="L49" i="4"/>
  <c r="K49" i="4"/>
  <c r="M48" i="4"/>
  <c r="L48" i="4"/>
  <c r="K48" i="4"/>
  <c r="N48" i="4" s="1"/>
  <c r="M47" i="4"/>
  <c r="L47" i="4"/>
  <c r="K47" i="4"/>
  <c r="N47" i="4" s="1"/>
  <c r="M46" i="4"/>
  <c r="N46" i="4" s="1"/>
  <c r="L46" i="4"/>
  <c r="K46" i="4"/>
  <c r="M45" i="4"/>
  <c r="L45" i="4"/>
  <c r="K45" i="4"/>
  <c r="M44" i="4"/>
  <c r="L44" i="4"/>
  <c r="K44" i="4"/>
  <c r="N44" i="4" s="1"/>
  <c r="M43" i="4"/>
  <c r="N43" i="4" s="1"/>
  <c r="L43" i="4"/>
  <c r="K43" i="4"/>
  <c r="M42" i="4"/>
  <c r="L42" i="4"/>
  <c r="K42" i="4"/>
  <c r="N42" i="4" s="1"/>
  <c r="M41" i="4"/>
  <c r="L41" i="4"/>
  <c r="K41" i="4"/>
  <c r="N41" i="4" s="1"/>
  <c r="N40" i="4"/>
  <c r="M40" i="4"/>
  <c r="L40" i="4"/>
  <c r="K40" i="4"/>
  <c r="M39" i="4"/>
  <c r="L39" i="4"/>
  <c r="K39" i="4"/>
  <c r="N39" i="4" s="1"/>
  <c r="M38" i="4"/>
  <c r="L38" i="4"/>
  <c r="K38" i="4"/>
  <c r="N38" i="4" s="1"/>
  <c r="M37" i="4"/>
  <c r="N37" i="4" s="1"/>
  <c r="L37" i="4"/>
  <c r="K37" i="4"/>
  <c r="M36" i="4"/>
  <c r="L36" i="4"/>
  <c r="K36" i="4"/>
  <c r="M35" i="4"/>
  <c r="L35" i="4"/>
  <c r="K35" i="4"/>
  <c r="N35" i="4" s="1"/>
  <c r="M34" i="4"/>
  <c r="N34" i="4" s="1"/>
  <c r="L34" i="4"/>
  <c r="K34" i="4"/>
  <c r="M33" i="4"/>
  <c r="L33" i="4"/>
  <c r="K33" i="4"/>
  <c r="N33" i="4" s="1"/>
  <c r="M32" i="4"/>
  <c r="L32" i="4"/>
  <c r="K32" i="4"/>
  <c r="N32" i="4" s="1"/>
  <c r="N31" i="4"/>
  <c r="M31" i="4"/>
  <c r="L31" i="4"/>
  <c r="K31" i="4"/>
  <c r="M30" i="4"/>
  <c r="L30" i="4"/>
  <c r="K30" i="4"/>
  <c r="N30" i="4" s="1"/>
  <c r="M29" i="4"/>
  <c r="L29" i="4"/>
  <c r="K29" i="4"/>
  <c r="N29" i="4" s="1"/>
  <c r="M28" i="4"/>
  <c r="N28" i="4" s="1"/>
  <c r="L28" i="4"/>
  <c r="K28" i="4"/>
  <c r="M27" i="4"/>
  <c r="L27" i="4"/>
  <c r="K27" i="4"/>
  <c r="M26" i="4"/>
  <c r="L26" i="4"/>
  <c r="K26" i="4"/>
  <c r="N26" i="4" s="1"/>
  <c r="M25" i="4"/>
  <c r="N25" i="4" s="1"/>
  <c r="L25" i="4"/>
  <c r="K25" i="4"/>
  <c r="M24" i="4"/>
  <c r="L24" i="4"/>
  <c r="K24" i="4"/>
  <c r="N24" i="4" s="1"/>
  <c r="M23" i="4"/>
  <c r="L23" i="4"/>
  <c r="K23" i="4"/>
  <c r="N23" i="4" s="1"/>
  <c r="N22" i="4"/>
  <c r="M22" i="4"/>
  <c r="L22" i="4"/>
  <c r="K22" i="4"/>
  <c r="M21" i="4"/>
  <c r="L21" i="4"/>
  <c r="K21" i="4"/>
  <c r="N21" i="4" s="1"/>
  <c r="M20" i="4"/>
  <c r="L20" i="4"/>
  <c r="K20" i="4"/>
  <c r="N20" i="4" s="1"/>
  <c r="M19" i="4"/>
  <c r="N19" i="4" s="1"/>
  <c r="L19" i="4"/>
  <c r="K19" i="4"/>
  <c r="M18" i="4"/>
  <c r="L18" i="4"/>
  <c r="K18" i="4"/>
  <c r="M17" i="4"/>
  <c r="L17" i="4"/>
  <c r="K17" i="4"/>
  <c r="N17" i="4" s="1"/>
  <c r="M16" i="4"/>
  <c r="N16" i="4" s="1"/>
  <c r="L16" i="4"/>
  <c r="K16" i="4"/>
  <c r="M15" i="4"/>
  <c r="L15" i="4"/>
  <c r="K15" i="4"/>
  <c r="N15" i="4" s="1"/>
  <c r="M14" i="4"/>
  <c r="L14" i="4"/>
  <c r="K14" i="4"/>
  <c r="N14" i="4" s="1"/>
  <c r="N13" i="4"/>
  <c r="M13" i="4"/>
  <c r="L13" i="4"/>
  <c r="K13" i="4"/>
  <c r="M12" i="4"/>
  <c r="L12" i="4"/>
  <c r="K12" i="4"/>
  <c r="N12" i="4" s="1"/>
  <c r="M11" i="4"/>
  <c r="L11" i="4"/>
  <c r="K11" i="4"/>
  <c r="N11" i="4" s="1"/>
  <c r="M10" i="4"/>
  <c r="N10" i="4" s="1"/>
  <c r="L10" i="4"/>
  <c r="K10" i="4"/>
  <c r="M9" i="4"/>
  <c r="L9" i="4"/>
  <c r="K9" i="4"/>
  <c r="M8" i="4"/>
  <c r="L8" i="4"/>
  <c r="K8" i="4"/>
  <c r="N8" i="4" s="1"/>
  <c r="M7" i="4"/>
  <c r="N7" i="4" s="1"/>
  <c r="L7" i="4"/>
  <c r="K7" i="4"/>
  <c r="M6" i="4"/>
  <c r="L6" i="4"/>
  <c r="K6" i="4"/>
  <c r="N6" i="4" s="1"/>
  <c r="M5" i="4"/>
  <c r="L5" i="4"/>
  <c r="K5" i="4"/>
  <c r="N5" i="4" s="1"/>
  <c r="N4" i="4"/>
  <c r="M4" i="4"/>
  <c r="L4" i="4"/>
  <c r="K4" i="4"/>
  <c r="M3" i="4"/>
  <c r="L3" i="4"/>
  <c r="K3" i="4"/>
  <c r="N3" i="4" s="1"/>
  <c r="M2" i="4"/>
  <c r="L2" i="4"/>
  <c r="K2" i="4"/>
  <c r="N2" i="4" s="1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D1" i="3"/>
  <c r="D61" i="2"/>
  <c r="D59" i="2"/>
  <c r="D60" i="2" s="1"/>
  <c r="J58" i="2"/>
  <c r="I58" i="2"/>
  <c r="H58" i="2"/>
  <c r="F58" i="2"/>
  <c r="E58" i="2"/>
  <c r="R57" i="2"/>
  <c r="Q57" i="2"/>
  <c r="J57" i="2"/>
  <c r="I57" i="2"/>
  <c r="H57" i="2"/>
  <c r="P57" i="2" s="1"/>
  <c r="E57" i="2"/>
  <c r="F57" i="2" s="1"/>
  <c r="Q56" i="2"/>
  <c r="P56" i="2"/>
  <c r="J56" i="2"/>
  <c r="I56" i="2"/>
  <c r="R56" i="2" s="1"/>
  <c r="H56" i="2"/>
  <c r="E56" i="2"/>
  <c r="F56" i="2" s="1"/>
  <c r="J55" i="2"/>
  <c r="I55" i="2"/>
  <c r="H55" i="2"/>
  <c r="E55" i="2"/>
  <c r="F55" i="2" s="1"/>
  <c r="J54" i="2"/>
  <c r="R54" i="2" s="1"/>
  <c r="I54" i="2"/>
  <c r="H54" i="2"/>
  <c r="F54" i="2"/>
  <c r="E54" i="2"/>
  <c r="J53" i="2"/>
  <c r="R53" i="2" s="1"/>
  <c r="I53" i="2"/>
  <c r="H53" i="2"/>
  <c r="P53" i="2" s="1"/>
  <c r="E53" i="2"/>
  <c r="F53" i="2" s="1"/>
  <c r="R52" i="2"/>
  <c r="J52" i="2"/>
  <c r="I52" i="2"/>
  <c r="H52" i="2"/>
  <c r="P52" i="2" s="1"/>
  <c r="F52" i="2"/>
  <c r="E52" i="2"/>
  <c r="R51" i="2"/>
  <c r="Q51" i="2"/>
  <c r="J51" i="2"/>
  <c r="I51" i="2"/>
  <c r="H51" i="2"/>
  <c r="P51" i="2" s="1"/>
  <c r="E51" i="2"/>
  <c r="F51" i="2" s="1"/>
  <c r="Q50" i="2"/>
  <c r="P50" i="2"/>
  <c r="J50" i="2"/>
  <c r="I50" i="2"/>
  <c r="R50" i="2" s="1"/>
  <c r="H50" i="2"/>
  <c r="E50" i="2"/>
  <c r="F50" i="2" s="1"/>
  <c r="J49" i="2"/>
  <c r="R49" i="2" s="1"/>
  <c r="I49" i="2"/>
  <c r="H49" i="2"/>
  <c r="Q49" i="2" s="1"/>
  <c r="E49" i="2"/>
  <c r="F49" i="2" s="1"/>
  <c r="J48" i="2"/>
  <c r="I48" i="2"/>
  <c r="H48" i="2"/>
  <c r="F48" i="2"/>
  <c r="E48" i="2"/>
  <c r="J47" i="2"/>
  <c r="R47" i="2" s="1"/>
  <c r="I47" i="2"/>
  <c r="H47" i="2"/>
  <c r="P47" i="2" s="1"/>
  <c r="E47" i="2"/>
  <c r="F47" i="2" s="1"/>
  <c r="J46" i="2"/>
  <c r="I46" i="2"/>
  <c r="H46" i="2"/>
  <c r="F46" i="2"/>
  <c r="E46" i="2"/>
  <c r="R45" i="2"/>
  <c r="Q45" i="2"/>
  <c r="J45" i="2"/>
  <c r="I45" i="2"/>
  <c r="H45" i="2"/>
  <c r="P45" i="2" s="1"/>
  <c r="E45" i="2"/>
  <c r="F45" i="2" s="1"/>
  <c r="Q44" i="2"/>
  <c r="P44" i="2"/>
  <c r="J44" i="2"/>
  <c r="I44" i="2"/>
  <c r="R44" i="2" s="1"/>
  <c r="H44" i="2"/>
  <c r="E44" i="2"/>
  <c r="F44" i="2" s="1"/>
  <c r="J43" i="2"/>
  <c r="R43" i="2" s="1"/>
  <c r="I43" i="2"/>
  <c r="H43" i="2"/>
  <c r="E43" i="2"/>
  <c r="F43" i="2" s="1"/>
  <c r="J42" i="2"/>
  <c r="I42" i="2"/>
  <c r="H42" i="2"/>
  <c r="F42" i="2"/>
  <c r="E42" i="2"/>
  <c r="J41" i="2"/>
  <c r="R41" i="2" s="1"/>
  <c r="I41" i="2"/>
  <c r="H41" i="2"/>
  <c r="P41" i="2" s="1"/>
  <c r="E41" i="2"/>
  <c r="F41" i="2" s="1"/>
  <c r="R40" i="2"/>
  <c r="J40" i="2"/>
  <c r="I40" i="2"/>
  <c r="H40" i="2"/>
  <c r="P40" i="2" s="1"/>
  <c r="F40" i="2"/>
  <c r="E40" i="2"/>
  <c r="R39" i="2"/>
  <c r="Q39" i="2"/>
  <c r="J39" i="2"/>
  <c r="I39" i="2"/>
  <c r="H39" i="2"/>
  <c r="P39" i="2" s="1"/>
  <c r="E39" i="2"/>
  <c r="F39" i="2" s="1"/>
  <c r="Q38" i="2"/>
  <c r="P38" i="2"/>
  <c r="J38" i="2"/>
  <c r="I38" i="2"/>
  <c r="R38" i="2" s="1"/>
  <c r="H38" i="2"/>
  <c r="E38" i="2"/>
  <c r="F38" i="2" s="1"/>
  <c r="J37" i="2"/>
  <c r="R37" i="2" s="1"/>
  <c r="I37" i="2"/>
  <c r="H37" i="2"/>
  <c r="Q37" i="2" s="1"/>
  <c r="E37" i="2"/>
  <c r="F37" i="2" s="1"/>
  <c r="J36" i="2"/>
  <c r="R36" i="2" s="1"/>
  <c r="I36" i="2"/>
  <c r="H36" i="2"/>
  <c r="F36" i="2"/>
  <c r="E36" i="2"/>
  <c r="J35" i="2"/>
  <c r="R35" i="2" s="1"/>
  <c r="I35" i="2"/>
  <c r="H35" i="2"/>
  <c r="P35" i="2" s="1"/>
  <c r="E35" i="2"/>
  <c r="F35" i="2" s="1"/>
  <c r="R34" i="2"/>
  <c r="J34" i="2"/>
  <c r="I34" i="2"/>
  <c r="Q34" i="2" s="1"/>
  <c r="H34" i="2"/>
  <c r="P34" i="2" s="1"/>
  <c r="F34" i="2"/>
  <c r="E34" i="2"/>
  <c r="R33" i="2"/>
  <c r="Q33" i="2"/>
  <c r="J33" i="2"/>
  <c r="I33" i="2"/>
  <c r="H33" i="2"/>
  <c r="P33" i="2" s="1"/>
  <c r="E33" i="2"/>
  <c r="F33" i="2" s="1"/>
  <c r="Q32" i="2"/>
  <c r="P32" i="2"/>
  <c r="J32" i="2"/>
  <c r="I32" i="2"/>
  <c r="R32" i="2" s="1"/>
  <c r="H32" i="2"/>
  <c r="E32" i="2"/>
  <c r="F32" i="2" s="1"/>
  <c r="J31" i="2"/>
  <c r="I31" i="2"/>
  <c r="H31" i="2"/>
  <c r="E31" i="2"/>
  <c r="F31" i="2" s="1"/>
  <c r="J30" i="2"/>
  <c r="R30" i="2" s="1"/>
  <c r="I30" i="2"/>
  <c r="H30" i="2"/>
  <c r="F30" i="2"/>
  <c r="E30" i="2"/>
  <c r="J29" i="2"/>
  <c r="I29" i="2"/>
  <c r="H29" i="2"/>
  <c r="P29" i="2" s="1"/>
  <c r="E29" i="2"/>
  <c r="F29" i="2" s="1"/>
  <c r="R28" i="2"/>
  <c r="J28" i="2"/>
  <c r="I28" i="2"/>
  <c r="H28" i="2"/>
  <c r="P28" i="2" s="1"/>
  <c r="F28" i="2"/>
  <c r="E28" i="2"/>
  <c r="R27" i="2"/>
  <c r="Q27" i="2"/>
  <c r="J27" i="2"/>
  <c r="I27" i="2"/>
  <c r="H27" i="2"/>
  <c r="P27" i="2" s="1"/>
  <c r="E27" i="2"/>
  <c r="F27" i="2" s="1"/>
  <c r="Q26" i="2"/>
  <c r="P26" i="2"/>
  <c r="J26" i="2"/>
  <c r="I26" i="2"/>
  <c r="R26" i="2" s="1"/>
  <c r="H26" i="2"/>
  <c r="E26" i="2"/>
  <c r="F26" i="2" s="1"/>
  <c r="J25" i="2"/>
  <c r="I25" i="2"/>
  <c r="H25" i="2"/>
  <c r="E25" i="2"/>
  <c r="F25" i="2" s="1"/>
  <c r="J24" i="2"/>
  <c r="I24" i="2"/>
  <c r="H24" i="2"/>
  <c r="F24" i="2"/>
  <c r="E24" i="2"/>
  <c r="J23" i="2"/>
  <c r="I23" i="2"/>
  <c r="H23" i="2"/>
  <c r="P23" i="2" s="1"/>
  <c r="E23" i="2"/>
  <c r="F23" i="2" s="1"/>
  <c r="J22" i="2"/>
  <c r="I22" i="2"/>
  <c r="H22" i="2"/>
  <c r="P22" i="2" s="1"/>
  <c r="F22" i="2"/>
  <c r="E22" i="2"/>
  <c r="R21" i="2"/>
  <c r="Q21" i="2"/>
  <c r="J21" i="2"/>
  <c r="I21" i="2"/>
  <c r="H21" i="2"/>
  <c r="P21" i="2" s="1"/>
  <c r="E21" i="2"/>
  <c r="F21" i="2" s="1"/>
  <c r="Q20" i="2"/>
  <c r="P20" i="2"/>
  <c r="J20" i="2"/>
  <c r="I20" i="2"/>
  <c r="R20" i="2" s="1"/>
  <c r="H20" i="2"/>
  <c r="E20" i="2"/>
  <c r="F20" i="2" s="1"/>
  <c r="P19" i="2"/>
  <c r="J19" i="2"/>
  <c r="R19" i="2" s="1"/>
  <c r="I19" i="2"/>
  <c r="H19" i="2"/>
  <c r="E19" i="2"/>
  <c r="F19" i="2" s="1"/>
  <c r="J18" i="2"/>
  <c r="I18" i="2"/>
  <c r="H18" i="2"/>
  <c r="F18" i="2"/>
  <c r="E18" i="2"/>
  <c r="J17" i="2"/>
  <c r="R17" i="2" s="1"/>
  <c r="I17" i="2"/>
  <c r="H17" i="2"/>
  <c r="P17" i="2" s="1"/>
  <c r="E17" i="2"/>
  <c r="F17" i="2" s="1"/>
  <c r="J16" i="2"/>
  <c r="I16" i="2"/>
  <c r="H16" i="2"/>
  <c r="P16" i="2" s="1"/>
  <c r="F16" i="2"/>
  <c r="E16" i="2"/>
  <c r="R15" i="2"/>
  <c r="Q15" i="2"/>
  <c r="J15" i="2"/>
  <c r="I15" i="2"/>
  <c r="H15" i="2"/>
  <c r="P15" i="2" s="1"/>
  <c r="F15" i="2"/>
  <c r="E15" i="2"/>
  <c r="Q14" i="2"/>
  <c r="P14" i="2"/>
  <c r="J14" i="2"/>
  <c r="R14" i="2" s="1"/>
  <c r="I14" i="2"/>
  <c r="H14" i="2"/>
  <c r="E14" i="2"/>
  <c r="F14" i="2" s="1"/>
  <c r="J13" i="2"/>
  <c r="I13" i="2"/>
  <c r="H13" i="2"/>
  <c r="E13" i="2"/>
  <c r="F13" i="2" s="1"/>
  <c r="J12" i="2"/>
  <c r="I12" i="2"/>
  <c r="Q12" i="2" s="1"/>
  <c r="H12" i="2"/>
  <c r="F12" i="2"/>
  <c r="E12" i="2"/>
  <c r="J11" i="2"/>
  <c r="I11" i="2"/>
  <c r="Q11" i="2" s="1"/>
  <c r="H11" i="2"/>
  <c r="E11" i="2"/>
  <c r="F11" i="2" s="1"/>
  <c r="J10" i="2"/>
  <c r="I10" i="2"/>
  <c r="H10" i="2"/>
  <c r="P10" i="2" s="1"/>
  <c r="F10" i="2"/>
  <c r="E10" i="2"/>
  <c r="R9" i="2"/>
  <c r="Q9" i="2"/>
  <c r="J9" i="2"/>
  <c r="I9" i="2"/>
  <c r="H9" i="2"/>
  <c r="P9" i="2" s="1"/>
  <c r="E9" i="2"/>
  <c r="F9" i="2" s="1"/>
  <c r="Q8" i="2"/>
  <c r="P8" i="2"/>
  <c r="J8" i="2"/>
  <c r="R8" i="2" s="1"/>
  <c r="I8" i="2"/>
  <c r="H8" i="2"/>
  <c r="E8" i="2"/>
  <c r="F8" i="2" s="1"/>
  <c r="J7" i="2"/>
  <c r="R7" i="2" s="1"/>
  <c r="I7" i="2"/>
  <c r="Q7" i="2" s="1"/>
  <c r="H7" i="2"/>
  <c r="E7" i="2"/>
  <c r="F7" i="2" s="1"/>
  <c r="AE6" i="2"/>
  <c r="AD6" i="2"/>
  <c r="Q6" i="2"/>
  <c r="P6" i="2"/>
  <c r="J6" i="2"/>
  <c r="R6" i="2" s="1"/>
  <c r="I6" i="2"/>
  <c r="H6" i="2"/>
  <c r="E6" i="2"/>
  <c r="F6" i="2" s="1"/>
  <c r="P5" i="2"/>
  <c r="J5" i="2"/>
  <c r="R5" i="2" s="1"/>
  <c r="I5" i="2"/>
  <c r="Q5" i="2" s="1"/>
  <c r="H5" i="2"/>
  <c r="E5" i="2"/>
  <c r="F5" i="2" s="1"/>
  <c r="AB55" i="1"/>
  <c r="AC55" i="1" s="1"/>
  <c r="T55" i="1"/>
  <c r="S55" i="1"/>
  <c r="O55" i="1"/>
  <c r="N55" i="1"/>
  <c r="J55" i="1"/>
  <c r="I55" i="1"/>
  <c r="G55" i="1"/>
  <c r="AA55" i="1" s="1"/>
  <c r="AA54" i="1"/>
  <c r="AB54" i="1" s="1"/>
  <c r="AC54" i="1" s="1"/>
  <c r="Z54" i="1"/>
  <c r="U54" i="1"/>
  <c r="V54" i="1" s="1"/>
  <c r="W54" i="1" s="1"/>
  <c r="T54" i="1"/>
  <c r="S54" i="1"/>
  <c r="O54" i="1"/>
  <c r="N54" i="1"/>
  <c r="J54" i="1"/>
  <c r="I54" i="1"/>
  <c r="G54" i="1"/>
  <c r="X54" i="1" s="1"/>
  <c r="Y54" i="1" s="1"/>
  <c r="AA53" i="1"/>
  <c r="AB53" i="1" s="1"/>
  <c r="AC53" i="1" s="1"/>
  <c r="Y53" i="1"/>
  <c r="Z53" i="1" s="1"/>
  <c r="U53" i="1"/>
  <c r="V53" i="1" s="1"/>
  <c r="W53" i="1" s="1"/>
  <c r="T53" i="1"/>
  <c r="S53" i="1"/>
  <c r="O53" i="1"/>
  <c r="N53" i="1"/>
  <c r="J53" i="1"/>
  <c r="I53" i="1"/>
  <c r="G53" i="1"/>
  <c r="X53" i="1" s="1"/>
  <c r="AB52" i="1"/>
  <c r="AC52" i="1" s="1"/>
  <c r="AA52" i="1"/>
  <c r="X52" i="1"/>
  <c r="Y52" i="1" s="1"/>
  <c r="Z52" i="1" s="1"/>
  <c r="U52" i="1"/>
  <c r="V52" i="1" s="1"/>
  <c r="W52" i="1" s="1"/>
  <c r="T52" i="1"/>
  <c r="S52" i="1"/>
  <c r="O52" i="1"/>
  <c r="N52" i="1"/>
  <c r="J52" i="1"/>
  <c r="I52" i="1"/>
  <c r="G52" i="1"/>
  <c r="Y51" i="1"/>
  <c r="Z51" i="1" s="1"/>
  <c r="U51" i="1"/>
  <c r="V51" i="1" s="1"/>
  <c r="W51" i="1" s="1"/>
  <c r="T51" i="1"/>
  <c r="S51" i="1"/>
  <c r="O51" i="1"/>
  <c r="N51" i="1"/>
  <c r="J51" i="1"/>
  <c r="I51" i="1"/>
  <c r="G51" i="1"/>
  <c r="X51" i="1" s="1"/>
  <c r="AA50" i="1"/>
  <c r="AB50" i="1" s="1"/>
  <c r="AC50" i="1" s="1"/>
  <c r="T50" i="1"/>
  <c r="S50" i="1"/>
  <c r="O50" i="1"/>
  <c r="N50" i="1"/>
  <c r="J50" i="1"/>
  <c r="I50" i="1"/>
  <c r="G50" i="1"/>
  <c r="U50" i="1" s="1"/>
  <c r="V50" i="1" s="1"/>
  <c r="W50" i="1" s="1"/>
  <c r="AA49" i="1"/>
  <c r="AB49" i="1" s="1"/>
  <c r="AC49" i="1" s="1"/>
  <c r="X49" i="1"/>
  <c r="Y49" i="1" s="1"/>
  <c r="Z49" i="1" s="1"/>
  <c r="U49" i="1"/>
  <c r="V49" i="1" s="1"/>
  <c r="W49" i="1" s="1"/>
  <c r="T49" i="1"/>
  <c r="S49" i="1"/>
  <c r="O49" i="1"/>
  <c r="N49" i="1"/>
  <c r="J49" i="1"/>
  <c r="I49" i="1"/>
  <c r="G49" i="1"/>
  <c r="T48" i="1"/>
  <c r="S48" i="1"/>
  <c r="O48" i="1"/>
  <c r="N48" i="1"/>
  <c r="J48" i="1"/>
  <c r="I48" i="1"/>
  <c r="G48" i="1"/>
  <c r="W47" i="1"/>
  <c r="T47" i="1"/>
  <c r="S47" i="1"/>
  <c r="O47" i="1"/>
  <c r="N47" i="1"/>
  <c r="J47" i="1"/>
  <c r="I47" i="1"/>
  <c r="G47" i="1"/>
  <c r="U47" i="1" s="1"/>
  <c r="V47" i="1" s="1"/>
  <c r="AA46" i="1"/>
  <c r="AB46" i="1" s="1"/>
  <c r="AC46" i="1" s="1"/>
  <c r="Y46" i="1"/>
  <c r="Z46" i="1" s="1"/>
  <c r="X46" i="1"/>
  <c r="V46" i="1"/>
  <c r="W46" i="1" s="1"/>
  <c r="U46" i="1"/>
  <c r="T46" i="1"/>
  <c r="S46" i="1"/>
  <c r="O46" i="1"/>
  <c r="N46" i="1"/>
  <c r="J46" i="1"/>
  <c r="I46" i="1"/>
  <c r="G46" i="1"/>
  <c r="T45" i="1"/>
  <c r="S45" i="1"/>
  <c r="O45" i="1"/>
  <c r="N45" i="1"/>
  <c r="J45" i="1"/>
  <c r="I45" i="1"/>
  <c r="G45" i="1"/>
  <c r="X45" i="1" s="1"/>
  <c r="Y45" i="1" s="1"/>
  <c r="Z45" i="1" s="1"/>
  <c r="U44" i="1"/>
  <c r="V44" i="1" s="1"/>
  <c r="W44" i="1" s="1"/>
  <c r="T44" i="1"/>
  <c r="S44" i="1"/>
  <c r="O44" i="1"/>
  <c r="N44" i="1"/>
  <c r="J44" i="1"/>
  <c r="I44" i="1"/>
  <c r="G44" i="1"/>
  <c r="X44" i="1" s="1"/>
  <c r="Y44" i="1" s="1"/>
  <c r="Z44" i="1" s="1"/>
  <c r="AB43" i="1"/>
  <c r="AC43" i="1" s="1"/>
  <c r="AA43" i="1"/>
  <c r="X43" i="1"/>
  <c r="Y43" i="1" s="1"/>
  <c r="Z43" i="1" s="1"/>
  <c r="U43" i="1"/>
  <c r="V43" i="1" s="1"/>
  <c r="W43" i="1" s="1"/>
  <c r="T43" i="1"/>
  <c r="S43" i="1"/>
  <c r="O43" i="1"/>
  <c r="N43" i="1"/>
  <c r="J43" i="1"/>
  <c r="I43" i="1"/>
  <c r="G43" i="1"/>
  <c r="Y42" i="1"/>
  <c r="Z42" i="1" s="1"/>
  <c r="U42" i="1"/>
  <c r="V42" i="1" s="1"/>
  <c r="W42" i="1" s="1"/>
  <c r="T42" i="1"/>
  <c r="S42" i="1"/>
  <c r="O42" i="1"/>
  <c r="N42" i="1"/>
  <c r="J42" i="1"/>
  <c r="I42" i="1"/>
  <c r="G42" i="1"/>
  <c r="X42" i="1" s="1"/>
  <c r="X41" i="1"/>
  <c r="Y41" i="1" s="1"/>
  <c r="Z41" i="1" s="1"/>
  <c r="T41" i="1"/>
  <c r="S41" i="1"/>
  <c r="O41" i="1"/>
  <c r="N41" i="1"/>
  <c r="J41" i="1"/>
  <c r="I41" i="1"/>
  <c r="G41" i="1"/>
  <c r="U41" i="1" s="1"/>
  <c r="V41" i="1" s="1"/>
  <c r="W41" i="1" s="1"/>
  <c r="AA40" i="1"/>
  <c r="AB40" i="1" s="1"/>
  <c r="AC40" i="1" s="1"/>
  <c r="X40" i="1"/>
  <c r="Y40" i="1" s="1"/>
  <c r="Z40" i="1" s="1"/>
  <c r="U40" i="1"/>
  <c r="V40" i="1" s="1"/>
  <c r="W40" i="1" s="1"/>
  <c r="T40" i="1"/>
  <c r="S40" i="1"/>
  <c r="O40" i="1"/>
  <c r="N40" i="1"/>
  <c r="J40" i="1"/>
  <c r="I40" i="1"/>
  <c r="G40" i="1"/>
  <c r="T39" i="1"/>
  <c r="S39" i="1"/>
  <c r="O39" i="1"/>
  <c r="N39" i="1"/>
  <c r="J39" i="1"/>
  <c r="I39" i="1"/>
  <c r="G39" i="1"/>
  <c r="T38" i="1"/>
  <c r="S38" i="1"/>
  <c r="O38" i="1"/>
  <c r="N38" i="1"/>
  <c r="J38" i="1"/>
  <c r="I38" i="1"/>
  <c r="G38" i="1"/>
  <c r="U38" i="1" s="1"/>
  <c r="V38" i="1" s="1"/>
  <c r="W38" i="1" s="1"/>
  <c r="AC37" i="1"/>
  <c r="AA37" i="1"/>
  <c r="AB37" i="1" s="1"/>
  <c r="Y37" i="1"/>
  <c r="Z37" i="1" s="1"/>
  <c r="X37" i="1"/>
  <c r="V37" i="1"/>
  <c r="W37" i="1" s="1"/>
  <c r="U37" i="1"/>
  <c r="T37" i="1"/>
  <c r="S37" i="1"/>
  <c r="O37" i="1"/>
  <c r="N37" i="1"/>
  <c r="J37" i="1"/>
  <c r="I37" i="1"/>
  <c r="G37" i="1"/>
  <c r="Z36" i="1"/>
  <c r="T36" i="1"/>
  <c r="S36" i="1"/>
  <c r="O36" i="1"/>
  <c r="N36" i="1"/>
  <c r="J36" i="1"/>
  <c r="I36" i="1"/>
  <c r="G36" i="1"/>
  <c r="X36" i="1" s="1"/>
  <c r="Y36" i="1" s="1"/>
  <c r="U35" i="1"/>
  <c r="V35" i="1" s="1"/>
  <c r="W35" i="1" s="1"/>
  <c r="T35" i="1"/>
  <c r="S35" i="1"/>
  <c r="O35" i="1"/>
  <c r="N35" i="1"/>
  <c r="J35" i="1"/>
  <c r="I35" i="1"/>
  <c r="G35" i="1"/>
  <c r="X35" i="1" s="1"/>
  <c r="Y35" i="1" s="1"/>
  <c r="Z35" i="1" s="1"/>
  <c r="AB34" i="1"/>
  <c r="AC34" i="1" s="1"/>
  <c r="AA34" i="1"/>
  <c r="X34" i="1"/>
  <c r="Y34" i="1" s="1"/>
  <c r="Z34" i="1" s="1"/>
  <c r="U34" i="1"/>
  <c r="V34" i="1" s="1"/>
  <c r="W34" i="1" s="1"/>
  <c r="T34" i="1"/>
  <c r="S34" i="1"/>
  <c r="O34" i="1"/>
  <c r="N34" i="1"/>
  <c r="J34" i="1"/>
  <c r="I34" i="1"/>
  <c r="G34" i="1"/>
  <c r="Y33" i="1"/>
  <c r="Z33" i="1" s="1"/>
  <c r="U33" i="1"/>
  <c r="V33" i="1" s="1"/>
  <c r="W33" i="1" s="1"/>
  <c r="T33" i="1"/>
  <c r="S33" i="1"/>
  <c r="O33" i="1"/>
  <c r="N33" i="1"/>
  <c r="J33" i="1"/>
  <c r="I33" i="1"/>
  <c r="G33" i="1"/>
  <c r="X33" i="1" s="1"/>
  <c r="T32" i="1"/>
  <c r="S32" i="1"/>
  <c r="O32" i="1"/>
  <c r="N32" i="1"/>
  <c r="J32" i="1"/>
  <c r="I32" i="1"/>
  <c r="G32" i="1"/>
  <c r="U32" i="1" s="1"/>
  <c r="V32" i="1" s="1"/>
  <c r="W32" i="1" s="1"/>
  <c r="AA31" i="1"/>
  <c r="AB31" i="1" s="1"/>
  <c r="AC31" i="1" s="1"/>
  <c r="X31" i="1"/>
  <c r="Y31" i="1" s="1"/>
  <c r="Z31" i="1" s="1"/>
  <c r="W31" i="1"/>
  <c r="U31" i="1"/>
  <c r="V31" i="1" s="1"/>
  <c r="T31" i="1"/>
  <c r="S31" i="1"/>
  <c r="O31" i="1"/>
  <c r="N31" i="1"/>
  <c r="J31" i="1"/>
  <c r="I31" i="1"/>
  <c r="G31" i="1"/>
  <c r="AA30" i="1"/>
  <c r="AB30" i="1" s="1"/>
  <c r="AC30" i="1" s="1"/>
  <c r="T30" i="1"/>
  <c r="S30" i="1"/>
  <c r="O30" i="1"/>
  <c r="N30" i="1"/>
  <c r="J30" i="1"/>
  <c r="I30" i="1"/>
  <c r="G30" i="1"/>
  <c r="W29" i="1"/>
  <c r="T29" i="1"/>
  <c r="S29" i="1"/>
  <c r="O29" i="1"/>
  <c r="N29" i="1"/>
  <c r="J29" i="1"/>
  <c r="I29" i="1"/>
  <c r="G29" i="1"/>
  <c r="U29" i="1" s="1"/>
  <c r="V29" i="1" s="1"/>
  <c r="AC28" i="1"/>
  <c r="AA28" i="1"/>
  <c r="AB28" i="1" s="1"/>
  <c r="Y28" i="1"/>
  <c r="Z28" i="1" s="1"/>
  <c r="X28" i="1"/>
  <c r="V28" i="1"/>
  <c r="W28" i="1" s="1"/>
  <c r="U28" i="1"/>
  <c r="T28" i="1"/>
  <c r="S28" i="1"/>
  <c r="O28" i="1"/>
  <c r="N28" i="1"/>
  <c r="J28" i="1"/>
  <c r="I28" i="1"/>
  <c r="G28" i="1"/>
  <c r="Z27" i="1"/>
  <c r="T27" i="1"/>
  <c r="S27" i="1"/>
  <c r="O27" i="1"/>
  <c r="N27" i="1"/>
  <c r="J27" i="1"/>
  <c r="I27" i="1"/>
  <c r="G27" i="1"/>
  <c r="X27" i="1" s="1"/>
  <c r="Y27" i="1" s="1"/>
  <c r="Y26" i="1"/>
  <c r="Z26" i="1" s="1"/>
  <c r="X26" i="1"/>
  <c r="U26" i="1"/>
  <c r="V26" i="1" s="1"/>
  <c r="W26" i="1" s="1"/>
  <c r="T26" i="1"/>
  <c r="S26" i="1"/>
  <c r="O26" i="1"/>
  <c r="N26" i="1"/>
  <c r="J26" i="1"/>
  <c r="I26" i="1"/>
  <c r="G26" i="1"/>
  <c r="AA26" i="1" s="1"/>
  <c r="AB26" i="1" s="1"/>
  <c r="AC26" i="1" s="1"/>
  <c r="AB25" i="1"/>
  <c r="AC25" i="1" s="1"/>
  <c r="AA25" i="1"/>
  <c r="X25" i="1"/>
  <c r="Y25" i="1" s="1"/>
  <c r="Z25" i="1" s="1"/>
  <c r="U25" i="1"/>
  <c r="V25" i="1" s="1"/>
  <c r="W25" i="1" s="1"/>
  <c r="T25" i="1"/>
  <c r="S25" i="1"/>
  <c r="O25" i="1"/>
  <c r="N25" i="1"/>
  <c r="J25" i="1"/>
  <c r="I25" i="1"/>
  <c r="G25" i="1"/>
  <c r="Y24" i="1"/>
  <c r="Z24" i="1" s="1"/>
  <c r="U24" i="1"/>
  <c r="V24" i="1" s="1"/>
  <c r="W24" i="1" s="1"/>
  <c r="T24" i="1"/>
  <c r="S24" i="1"/>
  <c r="O24" i="1"/>
  <c r="N24" i="1"/>
  <c r="J24" i="1"/>
  <c r="I24" i="1"/>
  <c r="G24" i="1"/>
  <c r="X24" i="1" s="1"/>
  <c r="T23" i="1"/>
  <c r="S23" i="1"/>
  <c r="O23" i="1"/>
  <c r="N23" i="1"/>
  <c r="J23" i="1"/>
  <c r="I23" i="1"/>
  <c r="G23" i="1"/>
  <c r="U23" i="1" s="1"/>
  <c r="V23" i="1" s="1"/>
  <c r="W23" i="1" s="1"/>
  <c r="AA22" i="1"/>
  <c r="AB22" i="1" s="1"/>
  <c r="AC22" i="1" s="1"/>
  <c r="X22" i="1"/>
  <c r="Y22" i="1" s="1"/>
  <c r="Z22" i="1" s="1"/>
  <c r="W22" i="1"/>
  <c r="U22" i="1"/>
  <c r="V22" i="1" s="1"/>
  <c r="T22" i="1"/>
  <c r="S22" i="1"/>
  <c r="O22" i="1"/>
  <c r="N22" i="1"/>
  <c r="J22" i="1"/>
  <c r="I22" i="1"/>
  <c r="G22" i="1"/>
  <c r="AA21" i="1"/>
  <c r="AB21" i="1" s="1"/>
  <c r="AC21" i="1" s="1"/>
  <c r="T21" i="1"/>
  <c r="S21" i="1"/>
  <c r="O21" i="1"/>
  <c r="N21" i="1"/>
  <c r="J21" i="1"/>
  <c r="I21" i="1"/>
  <c r="G21" i="1"/>
  <c r="T20" i="1"/>
  <c r="S20" i="1"/>
  <c r="O20" i="1"/>
  <c r="N20" i="1"/>
  <c r="J20" i="1"/>
  <c r="I20" i="1"/>
  <c r="G20" i="1"/>
  <c r="U20" i="1" s="1"/>
  <c r="V20" i="1" s="1"/>
  <c r="W20" i="1" s="1"/>
  <c r="AC19" i="1"/>
  <c r="AA19" i="1"/>
  <c r="AB19" i="1" s="1"/>
  <c r="Y19" i="1"/>
  <c r="Z19" i="1" s="1"/>
  <c r="X19" i="1"/>
  <c r="V19" i="1"/>
  <c r="W19" i="1" s="1"/>
  <c r="U19" i="1"/>
  <c r="T19" i="1"/>
  <c r="S19" i="1"/>
  <c r="O19" i="1"/>
  <c r="N19" i="1"/>
  <c r="J19" i="1"/>
  <c r="I19" i="1"/>
  <c r="G19" i="1"/>
  <c r="Z18" i="1"/>
  <c r="T18" i="1"/>
  <c r="S18" i="1"/>
  <c r="O18" i="1"/>
  <c r="N18" i="1"/>
  <c r="J18" i="1"/>
  <c r="I18" i="1"/>
  <c r="G18" i="1"/>
  <c r="X18" i="1" s="1"/>
  <c r="Y18" i="1" s="1"/>
  <c r="Y17" i="1"/>
  <c r="Z17" i="1" s="1"/>
  <c r="X17" i="1"/>
  <c r="U17" i="1"/>
  <c r="V17" i="1" s="1"/>
  <c r="W17" i="1" s="1"/>
  <c r="T17" i="1"/>
  <c r="S17" i="1"/>
  <c r="O17" i="1"/>
  <c r="N17" i="1"/>
  <c r="J17" i="1"/>
  <c r="I17" i="1"/>
  <c r="G17" i="1"/>
  <c r="AA17" i="1" s="1"/>
  <c r="AB17" i="1" s="1"/>
  <c r="AC17" i="1" s="1"/>
  <c r="AB16" i="1"/>
  <c r="AC16" i="1" s="1"/>
  <c r="T16" i="1"/>
  <c r="S16" i="1"/>
  <c r="O16" i="1"/>
  <c r="N16" i="1"/>
  <c r="J16" i="1"/>
  <c r="I16" i="1"/>
  <c r="G16" i="1"/>
  <c r="AA16" i="1" s="1"/>
  <c r="T15" i="1"/>
  <c r="S15" i="1"/>
  <c r="O15" i="1"/>
  <c r="N15" i="1"/>
  <c r="J15" i="1"/>
  <c r="I15" i="1"/>
  <c r="G15" i="1"/>
  <c r="AA14" i="1"/>
  <c r="AB14" i="1" s="1"/>
  <c r="AC14" i="1" s="1"/>
  <c r="X14" i="1"/>
  <c r="Y14" i="1" s="1"/>
  <c r="Z14" i="1" s="1"/>
  <c r="U14" i="1"/>
  <c r="V14" i="1" s="1"/>
  <c r="W14" i="1" s="1"/>
  <c r="T14" i="1"/>
  <c r="S14" i="1"/>
  <c r="O14" i="1"/>
  <c r="N14" i="1"/>
  <c r="J14" i="1"/>
  <c r="I14" i="1"/>
  <c r="G14" i="1"/>
  <c r="T13" i="1"/>
  <c r="S13" i="1"/>
  <c r="O13" i="1"/>
  <c r="N13" i="1"/>
  <c r="J13" i="1"/>
  <c r="I13" i="1"/>
  <c r="G13" i="1"/>
  <c r="AA13" i="1" s="1"/>
  <c r="AB13" i="1" s="1"/>
  <c r="AC13" i="1" s="1"/>
  <c r="T12" i="1"/>
  <c r="S12" i="1"/>
  <c r="O12" i="1"/>
  <c r="N12" i="1"/>
  <c r="J12" i="1"/>
  <c r="I12" i="1"/>
  <c r="G12" i="1"/>
  <c r="AA11" i="1"/>
  <c r="AB11" i="1" s="1"/>
  <c r="AC11" i="1" s="1"/>
  <c r="X11" i="1"/>
  <c r="Y11" i="1" s="1"/>
  <c r="Z11" i="1" s="1"/>
  <c r="U11" i="1"/>
  <c r="V11" i="1" s="1"/>
  <c r="W11" i="1" s="1"/>
  <c r="T11" i="1"/>
  <c r="S11" i="1"/>
  <c r="O11" i="1"/>
  <c r="N11" i="1"/>
  <c r="J11" i="1"/>
  <c r="I11" i="1"/>
  <c r="G11" i="1"/>
  <c r="AB10" i="1"/>
  <c r="AC10" i="1" s="1"/>
  <c r="T10" i="1"/>
  <c r="S10" i="1"/>
  <c r="O10" i="1"/>
  <c r="N10" i="1"/>
  <c r="J10" i="1"/>
  <c r="I10" i="1"/>
  <c r="G10" i="1"/>
  <c r="AA10" i="1" s="1"/>
  <c r="T9" i="1"/>
  <c r="S9" i="1"/>
  <c r="O9" i="1"/>
  <c r="N9" i="1"/>
  <c r="J9" i="1"/>
  <c r="I9" i="1"/>
  <c r="G9" i="1"/>
  <c r="AA8" i="1"/>
  <c r="AB8" i="1" s="1"/>
  <c r="AC8" i="1" s="1"/>
  <c r="X8" i="1"/>
  <c r="Y8" i="1" s="1"/>
  <c r="Z8" i="1" s="1"/>
  <c r="U8" i="1"/>
  <c r="V8" i="1" s="1"/>
  <c r="W8" i="1" s="1"/>
  <c r="T8" i="1"/>
  <c r="S8" i="1"/>
  <c r="O8" i="1"/>
  <c r="N8" i="1"/>
  <c r="J8" i="1"/>
  <c r="I8" i="1"/>
  <c r="G8" i="1"/>
  <c r="AB7" i="1"/>
  <c r="AC7" i="1" s="1"/>
  <c r="T7" i="1"/>
  <c r="S7" i="1"/>
  <c r="O7" i="1"/>
  <c r="N7" i="1"/>
  <c r="J7" i="1"/>
  <c r="I7" i="1"/>
  <c r="G7" i="1"/>
  <c r="AA7" i="1" s="1"/>
  <c r="T6" i="1"/>
  <c r="S6" i="1"/>
  <c r="O6" i="1"/>
  <c r="N6" i="1"/>
  <c r="J6" i="1"/>
  <c r="I6" i="1"/>
  <c r="G6" i="1"/>
  <c r="AA5" i="1"/>
  <c r="AB5" i="1" s="1"/>
  <c r="AC5" i="1" s="1"/>
  <c r="X5" i="1"/>
  <c r="Y5" i="1" s="1"/>
  <c r="Z5" i="1" s="1"/>
  <c r="U5" i="1"/>
  <c r="V5" i="1" s="1"/>
  <c r="W5" i="1" s="1"/>
  <c r="T5" i="1"/>
  <c r="S5" i="1"/>
  <c r="O5" i="1"/>
  <c r="N5" i="1"/>
  <c r="J5" i="1"/>
  <c r="I5" i="1"/>
  <c r="G5" i="1"/>
  <c r="AB4" i="1"/>
  <c r="AC4" i="1" s="1"/>
  <c r="T4" i="1"/>
  <c r="S4" i="1"/>
  <c r="O4" i="1"/>
  <c r="N4" i="1"/>
  <c r="J4" i="1"/>
  <c r="I4" i="1"/>
  <c r="G4" i="1"/>
  <c r="AA4" i="1" s="1"/>
  <c r="T3" i="1"/>
  <c r="S3" i="1"/>
  <c r="O3" i="1"/>
  <c r="N3" i="1"/>
  <c r="J3" i="1"/>
  <c r="I3" i="1"/>
  <c r="G3" i="1"/>
  <c r="AA2" i="1"/>
  <c r="AB2" i="1" s="1"/>
  <c r="X2" i="1"/>
  <c r="Y2" i="1" s="1"/>
  <c r="U2" i="1"/>
  <c r="V2" i="1" s="1"/>
  <c r="T2" i="1"/>
  <c r="S2" i="1"/>
  <c r="O2" i="1"/>
  <c r="N2" i="1"/>
  <c r="J2" i="1"/>
  <c r="I2" i="1"/>
  <c r="G2" i="1"/>
  <c r="X15" i="1" l="1"/>
  <c r="Y15" i="1" s="1"/>
  <c r="Z15" i="1" s="1"/>
  <c r="AA15" i="1"/>
  <c r="AB15" i="1" s="1"/>
  <c r="AC15" i="1" s="1"/>
  <c r="U15" i="1"/>
  <c r="V15" i="1" s="1"/>
  <c r="W15" i="1" s="1"/>
  <c r="V20" i="2"/>
  <c r="U20" i="2"/>
  <c r="T20" i="2"/>
  <c r="AC2" i="1"/>
  <c r="X21" i="1"/>
  <c r="Y21" i="1" s="1"/>
  <c r="Z21" i="1" s="1"/>
  <c r="U21" i="1"/>
  <c r="V21" i="1" s="1"/>
  <c r="W21" i="1" s="1"/>
  <c r="X32" i="1"/>
  <c r="Y32" i="1" s="1"/>
  <c r="Z32" i="1" s="1"/>
  <c r="R10" i="2"/>
  <c r="U19" i="2"/>
  <c r="Z2" i="1"/>
  <c r="X39" i="1"/>
  <c r="Y39" i="1" s="1"/>
  <c r="Z39" i="1" s="1"/>
  <c r="U39" i="1"/>
  <c r="V39" i="1" s="1"/>
  <c r="W39" i="1" s="1"/>
  <c r="U5" i="2"/>
  <c r="T5" i="2"/>
  <c r="V5" i="2"/>
  <c r="U28" i="2"/>
  <c r="X3" i="1"/>
  <c r="Y3" i="1" s="1"/>
  <c r="U3" i="1"/>
  <c r="V3" i="1" s="1"/>
  <c r="W3" i="1" s="1"/>
  <c r="AA3" i="1"/>
  <c r="AB3" i="1" s="1"/>
  <c r="AC3" i="1" s="1"/>
  <c r="X6" i="1"/>
  <c r="Y6" i="1" s="1"/>
  <c r="Z6" i="1" s="1"/>
  <c r="AA6" i="1"/>
  <c r="AB6" i="1" s="1"/>
  <c r="AC6" i="1" s="1"/>
  <c r="U6" i="1"/>
  <c r="V6" i="1" s="1"/>
  <c r="W6" i="1" s="1"/>
  <c r="X9" i="1"/>
  <c r="Y9" i="1" s="1"/>
  <c r="Z9" i="1" s="1"/>
  <c r="AA9" i="1"/>
  <c r="AB9" i="1" s="1"/>
  <c r="AC9" i="1" s="1"/>
  <c r="U9" i="1"/>
  <c r="V9" i="1" s="1"/>
  <c r="W9" i="1" s="1"/>
  <c r="AA32" i="1"/>
  <c r="AB32" i="1" s="1"/>
  <c r="AC32" i="1" s="1"/>
  <c r="AA39" i="1"/>
  <c r="AB39" i="1" s="1"/>
  <c r="AC39" i="1" s="1"/>
  <c r="X48" i="1"/>
  <c r="Y48" i="1" s="1"/>
  <c r="Z48" i="1" s="1"/>
  <c r="U48" i="1"/>
  <c r="V48" i="1" s="1"/>
  <c r="W48" i="1" s="1"/>
  <c r="R13" i="2"/>
  <c r="P13" i="2"/>
  <c r="V21" i="2"/>
  <c r="U21" i="2"/>
  <c r="T21" i="2"/>
  <c r="X23" i="1"/>
  <c r="Y23" i="1" s="1"/>
  <c r="Z23" i="1" s="1"/>
  <c r="X30" i="1"/>
  <c r="Y30" i="1" s="1"/>
  <c r="Z30" i="1" s="1"/>
  <c r="U30" i="1"/>
  <c r="V30" i="1" s="1"/>
  <c r="W30" i="1" s="1"/>
  <c r="AA41" i="1"/>
  <c r="AB41" i="1" s="1"/>
  <c r="AC41" i="1" s="1"/>
  <c r="AA48" i="1"/>
  <c r="AB48" i="1" s="1"/>
  <c r="AC48" i="1" s="1"/>
  <c r="V39" i="2"/>
  <c r="U39" i="2"/>
  <c r="T39" i="2"/>
  <c r="Q42" i="2"/>
  <c r="P42" i="2"/>
  <c r="X12" i="1"/>
  <c r="Y12" i="1" s="1"/>
  <c r="Z12" i="1" s="1"/>
  <c r="AA12" i="1"/>
  <c r="AB12" i="1" s="1"/>
  <c r="AC12" i="1" s="1"/>
  <c r="U12" i="1"/>
  <c r="V12" i="1" s="1"/>
  <c r="W12" i="1" s="1"/>
  <c r="W2" i="1"/>
  <c r="AA23" i="1"/>
  <c r="AB23" i="1" s="1"/>
  <c r="AC23" i="1" s="1"/>
  <c r="X50" i="1"/>
  <c r="Y50" i="1" s="1"/>
  <c r="Z50" i="1" s="1"/>
  <c r="V6" i="2"/>
  <c r="U6" i="2"/>
  <c r="T6" i="2"/>
  <c r="R31" i="2"/>
  <c r="P31" i="2"/>
  <c r="P46" i="2"/>
  <c r="R46" i="2"/>
  <c r="X20" i="1"/>
  <c r="Y20" i="1" s="1"/>
  <c r="Z20" i="1" s="1"/>
  <c r="X29" i="1"/>
  <c r="Y29" i="1" s="1"/>
  <c r="Z29" i="1" s="1"/>
  <c r="AK16" i="1" s="1"/>
  <c r="X38" i="1"/>
  <c r="Y38" i="1" s="1"/>
  <c r="Z38" i="1" s="1"/>
  <c r="X47" i="1"/>
  <c r="Y47" i="1" s="1"/>
  <c r="Z47" i="1" s="1"/>
  <c r="V15" i="2"/>
  <c r="U15" i="2"/>
  <c r="T15" i="2"/>
  <c r="R22" i="2"/>
  <c r="V32" i="2"/>
  <c r="U32" i="2"/>
  <c r="T32" i="2"/>
  <c r="R42" i="2"/>
  <c r="Q46" i="2"/>
  <c r="V51" i="2"/>
  <c r="U51" i="2"/>
  <c r="T51" i="2"/>
  <c r="P58" i="2"/>
  <c r="R58" i="2"/>
  <c r="X4" i="1"/>
  <c r="Y4" i="1" s="1"/>
  <c r="Z4" i="1" s="1"/>
  <c r="X7" i="1"/>
  <c r="Y7" i="1" s="1"/>
  <c r="Z7" i="1" s="1"/>
  <c r="X10" i="1"/>
  <c r="Y10" i="1" s="1"/>
  <c r="Z10" i="1" s="1"/>
  <c r="X13" i="1"/>
  <c r="Y13" i="1" s="1"/>
  <c r="Z13" i="1" s="1"/>
  <c r="X16" i="1"/>
  <c r="Y16" i="1" s="1"/>
  <c r="Z16" i="1" s="1"/>
  <c r="AA24" i="1"/>
  <c r="AB24" i="1" s="1"/>
  <c r="AC24" i="1" s="1"/>
  <c r="AA33" i="1"/>
  <c r="AB33" i="1" s="1"/>
  <c r="AC33" i="1" s="1"/>
  <c r="AA35" i="1"/>
  <c r="AB35" i="1" s="1"/>
  <c r="AC35" i="1" s="1"/>
  <c r="AA42" i="1"/>
  <c r="AB42" i="1" s="1"/>
  <c r="AC42" i="1" s="1"/>
  <c r="AA44" i="1"/>
  <c r="AB44" i="1" s="1"/>
  <c r="AC44" i="1" s="1"/>
  <c r="AA51" i="1"/>
  <c r="AB51" i="1" s="1"/>
  <c r="AC51" i="1" s="1"/>
  <c r="V9" i="2"/>
  <c r="U9" i="2"/>
  <c r="T9" i="2"/>
  <c r="P11" i="2"/>
  <c r="P12" i="2"/>
  <c r="Q13" i="2"/>
  <c r="Q25" i="2"/>
  <c r="V27" i="2"/>
  <c r="U27" i="2"/>
  <c r="T27" i="2"/>
  <c r="P43" i="2"/>
  <c r="V44" i="2"/>
  <c r="U44" i="2"/>
  <c r="T44" i="2"/>
  <c r="Q54" i="2"/>
  <c r="P54" i="2"/>
  <c r="R55" i="2"/>
  <c r="P55" i="2"/>
  <c r="AA18" i="1"/>
  <c r="AB18" i="1" s="1"/>
  <c r="AC18" i="1" s="1"/>
  <c r="AA20" i="1"/>
  <c r="AB20" i="1" s="1"/>
  <c r="AC20" i="1" s="1"/>
  <c r="AA27" i="1"/>
  <c r="AB27" i="1" s="1"/>
  <c r="AA29" i="1"/>
  <c r="AB29" i="1" s="1"/>
  <c r="AC29" i="1" s="1"/>
  <c r="AA36" i="1"/>
  <c r="AB36" i="1" s="1"/>
  <c r="AC36" i="1" s="1"/>
  <c r="AA38" i="1"/>
  <c r="AB38" i="1" s="1"/>
  <c r="AC38" i="1" s="1"/>
  <c r="AA45" i="1"/>
  <c r="AB45" i="1" s="1"/>
  <c r="AC45" i="1" s="1"/>
  <c r="AA47" i="1"/>
  <c r="AB47" i="1" s="1"/>
  <c r="AC47" i="1" s="1"/>
  <c r="Q10" i="2"/>
  <c r="V10" i="2" s="1"/>
  <c r="R11" i="2"/>
  <c r="R12" i="2"/>
  <c r="Q18" i="2"/>
  <c r="P18" i="2"/>
  <c r="Q23" i="2"/>
  <c r="V23" i="2" s="1"/>
  <c r="Q24" i="2"/>
  <c r="P24" i="2"/>
  <c r="R25" i="2"/>
  <c r="P25" i="2"/>
  <c r="V33" i="2"/>
  <c r="U33" i="2"/>
  <c r="T33" i="2"/>
  <c r="Q48" i="2"/>
  <c r="P48" i="2"/>
  <c r="U4" i="1"/>
  <c r="V4" i="1" s="1"/>
  <c r="W4" i="1" s="1"/>
  <c r="U7" i="1"/>
  <c r="V7" i="1" s="1"/>
  <c r="W7" i="1" s="1"/>
  <c r="U10" i="1"/>
  <c r="V10" i="1" s="1"/>
  <c r="W10" i="1" s="1"/>
  <c r="U13" i="1"/>
  <c r="V13" i="1" s="1"/>
  <c r="W13" i="1" s="1"/>
  <c r="U16" i="1"/>
  <c r="V16" i="1" s="1"/>
  <c r="W16" i="1" s="1"/>
  <c r="U18" i="1"/>
  <c r="V18" i="1" s="1"/>
  <c r="W18" i="1" s="1"/>
  <c r="U27" i="1"/>
  <c r="V27" i="1" s="1"/>
  <c r="U36" i="1"/>
  <c r="V36" i="1" s="1"/>
  <c r="W36" i="1" s="1"/>
  <c r="U45" i="1"/>
  <c r="V45" i="1" s="1"/>
  <c r="W45" i="1" s="1"/>
  <c r="P7" i="2"/>
  <c r="V8" i="2"/>
  <c r="U8" i="2"/>
  <c r="T8" i="2"/>
  <c r="R16" i="2"/>
  <c r="R18" i="2"/>
  <c r="Q22" i="2"/>
  <c r="U22" i="2" s="1"/>
  <c r="R23" i="2"/>
  <c r="R24" i="2"/>
  <c r="R29" i="2"/>
  <c r="Q30" i="2"/>
  <c r="P30" i="2"/>
  <c r="V34" i="2"/>
  <c r="U34" i="2"/>
  <c r="T34" i="2"/>
  <c r="Q35" i="2"/>
  <c r="V35" i="2" s="1"/>
  <c r="Q36" i="2"/>
  <c r="P36" i="2"/>
  <c r="V45" i="2"/>
  <c r="U45" i="2"/>
  <c r="T45" i="2"/>
  <c r="Q47" i="2"/>
  <c r="V47" i="2" s="1"/>
  <c r="V57" i="2"/>
  <c r="U57" i="2"/>
  <c r="T57" i="2"/>
  <c r="V41" i="2"/>
  <c r="R48" i="2"/>
  <c r="U52" i="2"/>
  <c r="V14" i="2"/>
  <c r="U14" i="2"/>
  <c r="T14" i="2"/>
  <c r="Q16" i="2"/>
  <c r="Q17" i="2"/>
  <c r="U17" i="2" s="1"/>
  <c r="Q19" i="2"/>
  <c r="T19" i="2" s="1"/>
  <c r="V26" i="2"/>
  <c r="U26" i="2"/>
  <c r="T26" i="2"/>
  <c r="Q28" i="2"/>
  <c r="V28" i="2" s="1"/>
  <c r="Q29" i="2"/>
  <c r="T29" i="2" s="1"/>
  <c r="Q31" i="2"/>
  <c r="P37" i="2"/>
  <c r="V38" i="2"/>
  <c r="U38" i="2"/>
  <c r="T38" i="2"/>
  <c r="Q40" i="2"/>
  <c r="T40" i="2" s="1"/>
  <c r="Q41" i="2"/>
  <c r="Q43" i="2"/>
  <c r="P49" i="2"/>
  <c r="V50" i="2"/>
  <c r="U50" i="2"/>
  <c r="T50" i="2"/>
  <c r="Q52" i="2"/>
  <c r="T52" i="2" s="1"/>
  <c r="Q53" i="2"/>
  <c r="Q55" i="2"/>
  <c r="V56" i="2"/>
  <c r="U56" i="2"/>
  <c r="T56" i="2"/>
  <c r="Q58" i="2"/>
  <c r="N9" i="4"/>
  <c r="N18" i="4"/>
  <c r="N27" i="4"/>
  <c r="N36" i="4"/>
  <c r="N45" i="4"/>
  <c r="N54" i="4"/>
  <c r="X55" i="1"/>
  <c r="Y55" i="1" s="1"/>
  <c r="Z55" i="1" s="1"/>
  <c r="U55" i="1"/>
  <c r="V55" i="1" s="1"/>
  <c r="W55" i="1" s="1"/>
  <c r="V17" i="2" l="1"/>
  <c r="T10" i="2"/>
  <c r="T35" i="2"/>
  <c r="T16" i="2"/>
  <c r="V52" i="2"/>
  <c r="T36" i="2"/>
  <c r="U36" i="2"/>
  <c r="V36" i="2"/>
  <c r="T30" i="2"/>
  <c r="V30" i="2"/>
  <c r="U30" i="2"/>
  <c r="U7" i="2"/>
  <c r="T7" i="2"/>
  <c r="V7" i="2"/>
  <c r="T47" i="2"/>
  <c r="U43" i="2"/>
  <c r="T43" i="2"/>
  <c r="V43" i="2"/>
  <c r="U16" i="2"/>
  <c r="V29" i="2"/>
  <c r="T42" i="2"/>
  <c r="V42" i="2"/>
  <c r="U42" i="2"/>
  <c r="U10" i="2"/>
  <c r="AJ16" i="1"/>
  <c r="U23" i="2"/>
  <c r="Z3" i="1"/>
  <c r="AK15" i="1" s="1"/>
  <c r="AK11" i="1"/>
  <c r="V19" i="2"/>
  <c r="U55" i="2"/>
  <c r="T55" i="2"/>
  <c r="V55" i="2"/>
  <c r="U29" i="2"/>
  <c r="T17" i="2"/>
  <c r="U47" i="2"/>
  <c r="T22" i="2"/>
  <c r="T54" i="2"/>
  <c r="U54" i="2"/>
  <c r="V54" i="2"/>
  <c r="V16" i="2"/>
  <c r="T23" i="2"/>
  <c r="AG11" i="1"/>
  <c r="T28" i="2"/>
  <c r="AN11" i="1"/>
  <c r="U25" i="2"/>
  <c r="T25" i="2"/>
  <c r="V25" i="2"/>
  <c r="AN12" i="1"/>
  <c r="AC27" i="1"/>
  <c r="AO12" i="1"/>
  <c r="AG15" i="1"/>
  <c r="AF15" i="1"/>
  <c r="AK12" i="1"/>
  <c r="AN15" i="1"/>
  <c r="AO15" i="1"/>
  <c r="U53" i="2"/>
  <c r="T53" i="2"/>
  <c r="U37" i="2"/>
  <c r="T37" i="2"/>
  <c r="V37" i="2"/>
  <c r="U40" i="2"/>
  <c r="AG12" i="1"/>
  <c r="AF12" i="1"/>
  <c r="W27" i="1"/>
  <c r="U35" i="2"/>
  <c r="V22" i="2"/>
  <c r="T12" i="2"/>
  <c r="U12" i="2"/>
  <c r="V12" i="2"/>
  <c r="U31" i="2"/>
  <c r="T31" i="2"/>
  <c r="V31" i="2"/>
  <c r="AJ12" i="1"/>
  <c r="AJ15" i="1"/>
  <c r="AO11" i="1"/>
  <c r="U49" i="2"/>
  <c r="T49" i="2"/>
  <c r="V49" i="2"/>
  <c r="V58" i="2"/>
  <c r="U58" i="2"/>
  <c r="T58" i="2"/>
  <c r="V46" i="2"/>
  <c r="U46" i="2"/>
  <c r="T46" i="2"/>
  <c r="U13" i="2"/>
  <c r="T13" i="2"/>
  <c r="V13" i="2"/>
  <c r="U41" i="2"/>
  <c r="T41" i="2"/>
  <c r="V53" i="2"/>
  <c r="V40" i="2"/>
  <c r="T48" i="2"/>
  <c r="U48" i="2"/>
  <c r="V48" i="2"/>
  <c r="T24" i="2"/>
  <c r="U24" i="2"/>
  <c r="V24" i="2"/>
  <c r="T18" i="2"/>
  <c r="V18" i="2"/>
  <c r="U18" i="2"/>
  <c r="V11" i="2"/>
  <c r="U11" i="2"/>
  <c r="T11" i="2"/>
  <c r="AJ11" i="1"/>
  <c r="AF11" i="1"/>
  <c r="AF16" i="1" l="1"/>
  <c r="AG16" i="1"/>
  <c r="AO16" i="1"/>
  <c r="AN16" i="1"/>
</calcChain>
</file>

<file path=xl/sharedStrings.xml><?xml version="1.0" encoding="utf-8"?>
<sst xmlns="http://schemas.openxmlformats.org/spreadsheetml/2006/main" count="775" uniqueCount="239">
  <si>
    <t>LIME IDs</t>
  </si>
  <si>
    <t>Ref ID</t>
  </si>
  <si>
    <t>Score</t>
  </si>
  <si>
    <t xml:space="preserve"> Job Status</t>
  </si>
  <si>
    <t>Job Probability</t>
  </si>
  <si>
    <t>SUM</t>
  </si>
  <si>
    <t>Global probability</t>
  </si>
  <si>
    <t>Absolute Distance</t>
  </si>
  <si>
    <t>Percentage Difference</t>
  </si>
  <si>
    <t>Credit Score</t>
  </si>
  <si>
    <t>Credit Score Probability</t>
  </si>
  <si>
    <t>Global Probability</t>
  </si>
  <si>
    <t>Debts</t>
  </si>
  <si>
    <t>Probability score (Debt)</t>
  </si>
  <si>
    <t>Job Probability (Calculated)</t>
  </si>
  <si>
    <t>Absolute Distance (between probabilities)</t>
  </si>
  <si>
    <t>Percentage (between probabilities)</t>
  </si>
  <si>
    <t>Credit Score Probability (Calculated)</t>
  </si>
  <si>
    <t>Debt Probability (Calculated)</t>
  </si>
  <si>
    <t>Average Abs Dist (job)</t>
  </si>
  <si>
    <t>Std Deviation Abs Dist
(job)</t>
  </si>
  <si>
    <t>Average Abs Dist
(Credit Score )</t>
  </si>
  <si>
    <t>Std Deviation Abs Dist
(Credit Score )</t>
  </si>
  <si>
    <t>Average Abs Dist
(Debts)</t>
  </si>
  <si>
    <t>Std Deviation Abs Dist
(Debts)</t>
  </si>
  <si>
    <t>Rejected</t>
  </si>
  <si>
    <t>Approved</t>
  </si>
  <si>
    <t>Average Percentage
(job)</t>
  </si>
  <si>
    <t>Std Deviation Percentage
(job)</t>
  </si>
  <si>
    <t>Average Percentage
(Credit Score)</t>
  </si>
  <si>
    <t>Std Deviation Percentage
(Credit Score )</t>
  </si>
  <si>
    <t>Average Percentage
(Debts)</t>
  </si>
  <si>
    <t>Std Deviation Percentage
(Debts)</t>
  </si>
  <si>
    <t>Example 1 : Features are non linear ( varying values)</t>
  </si>
  <si>
    <r>
      <rPr>
        <b/>
        <sz val="11"/>
        <color rgb="FF000000"/>
        <rFont val="Calibri"/>
        <family val="2"/>
        <charset val="1"/>
      </rPr>
      <t>If  X</t>
    </r>
    <r>
      <rPr>
        <b/>
        <vertAlign val="subscript"/>
        <sz val="11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>&gt;2 :  Y = (8(x</t>
    </r>
    <r>
      <rPr>
        <b/>
        <vertAlign val="subscript"/>
        <sz val="11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>-2)</t>
    </r>
    <r>
      <rPr>
        <b/>
        <vertAlign val="subscript"/>
        <sz val="11"/>
        <color rgb="FF000000"/>
        <rFont val="Calibri"/>
        <family val="2"/>
        <charset val="1"/>
      </rPr>
      <t xml:space="preserve"> </t>
    </r>
    <r>
      <rPr>
        <b/>
        <vertAlign val="superscript"/>
        <sz val="11"/>
        <color rgb="FF000000"/>
        <rFont val="Calibri"/>
        <family val="2"/>
        <charset val="1"/>
      </rPr>
      <t xml:space="preserve">2 </t>
    </r>
    <r>
      <rPr>
        <b/>
        <sz val="11"/>
        <color rgb="FF000000"/>
        <rFont val="Calibri"/>
        <family val="2"/>
        <charset val="1"/>
      </rPr>
      <t>+ 1) + (3x</t>
    </r>
    <r>
      <rPr>
        <b/>
        <vertAlign val="subscript"/>
        <sz val="11"/>
        <color rgb="FF000000"/>
        <rFont val="Calibri"/>
        <family val="2"/>
        <charset val="1"/>
      </rPr>
      <t>2</t>
    </r>
    <r>
      <rPr>
        <b/>
        <vertAlign val="superscript"/>
        <sz val="11"/>
        <color rgb="FF000000"/>
        <rFont val="Calibri"/>
        <family val="2"/>
        <charset val="1"/>
      </rPr>
      <t>3</t>
    </r>
    <r>
      <rPr>
        <b/>
        <sz val="11"/>
        <color rgb="FF000000"/>
        <rFont val="Calibri"/>
        <family val="2"/>
        <charset val="1"/>
      </rPr>
      <t xml:space="preserve"> + 5) – (x</t>
    </r>
    <r>
      <rPr>
        <b/>
        <vertAlign val="subscript"/>
        <sz val="11"/>
        <color rgb="FF000000"/>
        <rFont val="Calibri"/>
        <family val="2"/>
        <charset val="1"/>
      </rPr>
      <t>3</t>
    </r>
    <r>
      <rPr>
        <b/>
        <vertAlign val="superscript"/>
        <sz val="11"/>
        <color rgb="FF000000"/>
        <rFont val="Calibri"/>
        <family val="2"/>
        <charset val="1"/>
      </rPr>
      <t xml:space="preserve">4 </t>
    </r>
    <r>
      <rPr>
        <b/>
        <sz val="11"/>
        <color rgb="FF000000"/>
        <rFont val="Calibri"/>
        <family val="2"/>
        <charset val="1"/>
      </rPr>
      <t>+ 2)
If X</t>
    </r>
    <r>
      <rPr>
        <b/>
        <vertAlign val="subscript"/>
        <sz val="11"/>
        <color rgb="FF000000"/>
        <rFont val="Calibri"/>
        <family val="2"/>
        <charset val="1"/>
      </rPr>
      <t>2</t>
    </r>
    <r>
      <rPr>
        <b/>
        <sz val="11"/>
        <color rgb="FF000000"/>
        <rFont val="Calibri"/>
        <family val="2"/>
        <charset val="1"/>
      </rPr>
      <t>=2 : Y = (5) + (3x</t>
    </r>
    <r>
      <rPr>
        <b/>
        <vertAlign val="subscript"/>
        <sz val="11"/>
        <color rgb="FF000000"/>
        <rFont val="Calibri"/>
        <family val="2"/>
        <charset val="1"/>
      </rPr>
      <t>2</t>
    </r>
    <r>
      <rPr>
        <b/>
        <vertAlign val="superscript"/>
        <sz val="11"/>
        <color rgb="FF000000"/>
        <rFont val="Calibri"/>
        <family val="2"/>
        <charset val="1"/>
      </rPr>
      <t>3</t>
    </r>
    <r>
      <rPr>
        <b/>
        <sz val="11"/>
        <color rgb="FF000000"/>
        <rFont val="Calibri"/>
        <family val="2"/>
        <charset val="1"/>
      </rPr>
      <t xml:space="preserve"> + 5) – (x</t>
    </r>
    <r>
      <rPr>
        <b/>
        <vertAlign val="subscript"/>
        <sz val="11"/>
        <color rgb="FF000000"/>
        <rFont val="Calibri"/>
        <family val="2"/>
        <charset val="1"/>
      </rPr>
      <t>3</t>
    </r>
    <r>
      <rPr>
        <b/>
        <vertAlign val="superscript"/>
        <sz val="11"/>
        <color rgb="FF000000"/>
        <rFont val="Calibri"/>
        <family val="2"/>
        <charset val="1"/>
      </rPr>
      <t xml:space="preserve">4 </t>
    </r>
    <r>
      <rPr>
        <b/>
        <sz val="11"/>
        <color rgb="FF000000"/>
        <rFont val="Calibri"/>
        <family val="2"/>
        <charset val="1"/>
      </rPr>
      <t>+ 2)</t>
    </r>
  </si>
  <si>
    <r>
      <rPr>
        <b/>
        <sz val="11"/>
        <color rgb="FF000000"/>
        <rFont val="Calibri"/>
        <family val="2"/>
        <charset val="1"/>
      </rPr>
      <t>X</t>
    </r>
    <r>
      <rPr>
        <b/>
        <vertAlign val="subscript"/>
        <sz val="11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– How long has the applicant had a job?
( 2 – no current job
  3 – less than a year at current job
  4 – less than three years at current job
  5 – more than 5 years at current job)</t>
    </r>
  </si>
  <si>
    <r>
      <rPr>
        <b/>
        <sz val="11"/>
        <color rgb="FF000000"/>
        <rFont val="Calibri"/>
        <family val="2"/>
        <charset val="1"/>
      </rPr>
      <t>X</t>
    </r>
    <r>
      <rPr>
        <b/>
        <vertAlign val="subscript"/>
        <sz val="11"/>
        <color rgb="FF000000"/>
        <rFont val="Calibri"/>
        <family val="2"/>
        <charset val="1"/>
      </rPr>
      <t xml:space="preserve">2 </t>
    </r>
    <r>
      <rPr>
        <b/>
        <sz val="11"/>
        <color rgb="FF000000"/>
        <rFont val="Calibri"/>
        <family val="2"/>
        <charset val="1"/>
      </rPr>
      <t>– Applicant’s Credit Score
( 0 – lesser than 580
  1 – lesser than 650
  2 – lesser than 750
  3 – more than 750 )</t>
    </r>
  </si>
  <si>
    <r>
      <rPr>
        <b/>
        <sz val="11"/>
        <color rgb="FF000000"/>
        <rFont val="Calibri"/>
        <family val="2"/>
        <charset val="1"/>
      </rPr>
      <t>X</t>
    </r>
    <r>
      <rPr>
        <b/>
        <vertAlign val="subscript"/>
        <sz val="11"/>
        <color rgb="FF000000"/>
        <rFont val="Calibri"/>
        <family val="2"/>
        <charset val="1"/>
      </rPr>
      <t>3 –</t>
    </r>
    <r>
      <rPr>
        <b/>
        <sz val="11"/>
        <color rgb="FF000000"/>
        <rFont val="Calibri"/>
        <family val="2"/>
        <charset val="1"/>
      </rPr>
      <t xml:space="preserve"> Applicant Debts
( 0 – lesser than 25% of monthly income
  1 – lesser than 50% of monthly income
  2 – lesser than 75% of monthly income
  3 – more than 75% of monthly income)</t>
    </r>
  </si>
  <si>
    <t>Y (Threshold 32)</t>
  </si>
  <si>
    <t>Result</t>
  </si>
  <si>
    <t>job</t>
  </si>
  <si>
    <t>credit</t>
  </si>
  <si>
    <t>debt</t>
  </si>
  <si>
    <t>reject</t>
  </si>
  <si>
    <t>approve</t>
  </si>
  <si>
    <t>approv</t>
  </si>
  <si>
    <t>if the same then 0</t>
  </si>
  <si>
    <t>if different then 1</t>
  </si>
  <si>
    <t>i</t>
  </si>
  <si>
    <t>d</t>
  </si>
  <si>
    <t>c</t>
  </si>
  <si>
    <t>"('How long has the applicant had a job?=2'</t>
  </si>
  <si>
    <t xml:space="preserve"> -0.3415402690273946)"</t>
  </si>
  <si>
    <t>"('Applicant Debts=0'</t>
  </si>
  <si>
    <t xml:space="preserve"> 0.30365070273159)"</t>
  </si>
  <si>
    <t>"('Applicant‚Äôs Credit Score=0'</t>
  </si>
  <si>
    <t xml:space="preserve"> -0.263222717226055)"</t>
  </si>
  <si>
    <t xml:space="preserve"> -0.36370475759430493)"</t>
  </si>
  <si>
    <t xml:space="preserve"> -0.26287921904009875)"</t>
  </si>
  <si>
    <t>"('Applicant Debts=1'</t>
  </si>
  <si>
    <t xml:space="preserve"> 0.1940297434692053)"</t>
  </si>
  <si>
    <t xml:space="preserve"> -0.3783028701757635)"</t>
  </si>
  <si>
    <t xml:space="preserve"> -0.2597642886109163)"</t>
  </si>
  <si>
    <t>"('Applicant Debts=2'</t>
  </si>
  <si>
    <t xml:space="preserve"> -0.053715907305609205)"</t>
  </si>
  <si>
    <t>"('Applicant Debts=3'</t>
  </si>
  <si>
    <t xml:space="preserve"> -0.4602617170926516)"</t>
  </si>
  <si>
    <t xml:space="preserve"> -0.34647634978032915)"</t>
  </si>
  <si>
    <t xml:space="preserve"> -0.2231827922574849)"</t>
  </si>
  <si>
    <t xml:space="preserve"> -0.34306525123847487)"</t>
  </si>
  <si>
    <t>"('Applicant‚Äôs Credit Score=1'</t>
  </si>
  <si>
    <t xml:space="preserve"> -0.33662222360673416)"</t>
  </si>
  <si>
    <t xml:space="preserve"> 0.28003823231246233)"</t>
  </si>
  <si>
    <t xml:space="preserve"> -0.3622138186876767)"</t>
  </si>
  <si>
    <t xml:space="preserve"> -0.3011586528144259)"</t>
  </si>
  <si>
    <t xml:space="preserve"> 0.1873073341670063)"</t>
  </si>
  <si>
    <t xml:space="preserve"> -0.36863612987824845)"</t>
  </si>
  <si>
    <t xml:space="preserve"> -0.2878360809011172)"</t>
  </si>
  <si>
    <t xml:space="preserve"> -0.06953024585185613)"</t>
  </si>
  <si>
    <t xml:space="preserve"> -0.47973278534050295)"</t>
  </si>
  <si>
    <t xml:space="preserve"> -0.3408229775126274)"</t>
  </si>
  <si>
    <t xml:space="preserve"> -0.3108498486059686)"</t>
  </si>
  <si>
    <t xml:space="preserve"> -0.3659890001833394)"</t>
  </si>
  <si>
    <t xml:space="preserve"> 0.2794057553706291)"</t>
  </si>
  <si>
    <t>"('Applicant‚Äôs Credit Score=2'</t>
  </si>
  <si>
    <t xml:space="preserve"> 0.0340942063849339)"</t>
  </si>
  <si>
    <t xml:space="preserve"> -0.3463414089037823)"</t>
  </si>
  <si>
    <t xml:space="preserve"> 0.16741196052339)"</t>
  </si>
  <si>
    <t xml:space="preserve"> 0.03198153562338715)"</t>
  </si>
  <si>
    <t xml:space="preserve"> -0.319739859405378)"</t>
  </si>
  <si>
    <t xml:space="preserve"> -0.05022813568057858)"</t>
  </si>
  <si>
    <t xml:space="preserve"> 0.0402219243911475)"</t>
  </si>
  <si>
    <t xml:space="preserve"> -0.4654531507259266)"</t>
  </si>
  <si>
    <t xml:space="preserve"> -0.35546138811723615)"</t>
  </si>
  <si>
    <t xml:space="preserve"> 0.01624830230290765)"</t>
  </si>
  <si>
    <t>"('Applicant‚Äôs Credit Score=3'</t>
  </si>
  <si>
    <t xml:space="preserve"> 0.49782868414956055)"</t>
  </si>
  <si>
    <t xml:space="preserve"> -0.354319459766408)"</t>
  </si>
  <si>
    <t xml:space="preserve"> 0.28075133418721904)"</t>
  </si>
  <si>
    <t xml:space="preserve"> 0.5017927620920197)"</t>
  </si>
  <si>
    <t xml:space="preserve"> -0.3526473299808196)"</t>
  </si>
  <si>
    <t xml:space="preserve"> 0.1643917027431228)"</t>
  </si>
  <si>
    <t xml:space="preserve"> 0.5145832283891911)"</t>
  </si>
  <si>
    <t xml:space="preserve"> -0.34867477029482)"</t>
  </si>
  <si>
    <t xml:space="preserve"> -0.05630844910994364)"</t>
  </si>
  <si>
    <t xml:space="preserve"> 0.2659863899171108)"</t>
  </si>
  <si>
    <t xml:space="preserve"> -0.23550942283155318)"</t>
  </si>
  <si>
    <t>"('How long has the applicant had a job?=3'</t>
  </si>
  <si>
    <t xml:space="preserve"> -0.21052515380667342)"</t>
  </si>
  <si>
    <t xml:space="preserve"> -0.22762036857221754)"</t>
  </si>
  <si>
    <t xml:space="preserve"> -0.2239966464273281)"</t>
  </si>
  <si>
    <t xml:space="preserve"> -0.04769555402197812)"</t>
  </si>
  <si>
    <t xml:space="preserve"> -0.47537624029563)"</t>
  </si>
  <si>
    <t xml:space="preserve"> -0.24179402516731707)"</t>
  </si>
  <si>
    <t xml:space="preserve"> -0.2222785430627304)"</t>
  </si>
  <si>
    <t xml:space="preserve"> -0.31270642566864576)"</t>
  </si>
  <si>
    <t xml:space="preserve"> 0.2707487922549866)"</t>
  </si>
  <si>
    <t xml:space="preserve"> -0.21602604266118625)"</t>
  </si>
  <si>
    <t xml:space="preserve"> -0.29366278371635857)"</t>
  </si>
  <si>
    <t xml:space="preserve"> -0.24766003296301245)"</t>
  </si>
  <si>
    <t xml:space="preserve"> 0.17204669577470635)"</t>
  </si>
  <si>
    <t xml:space="preserve"> -0.3309938813623956)"</t>
  </si>
  <si>
    <t xml:space="preserve"> -0.221796584139776)"</t>
  </si>
  <si>
    <t xml:space="preserve"> -0.06275020460007506)"</t>
  </si>
  <si>
    <t xml:space="preserve"> -0.4808848097593491)"</t>
  </si>
  <si>
    <t xml:space="preserve"> -0.3320602084453871)"</t>
  </si>
  <si>
    <t xml:space="preserve"> -0.22846265505127084)"</t>
  </si>
  <si>
    <t xml:space="preserve"> 0.2730922601813221)"</t>
  </si>
  <si>
    <t xml:space="preserve"> -0.21630520436944695)"</t>
  </si>
  <si>
    <t xml:space="preserve"> 0.03818970165323977)"</t>
  </si>
  <si>
    <t xml:space="preserve"> -0.197652938554717)"</t>
  </si>
  <si>
    <t xml:space="preserve"> 0.18399473169276637)"</t>
  </si>
  <si>
    <t xml:space="preserve"> 0.02265357005362411)"</t>
  </si>
  <si>
    <t xml:space="preserve"> -0.23477124370723262)"</t>
  </si>
  <si>
    <t xml:space="preserve"> -0.051500935795225945)"</t>
  </si>
  <si>
    <t xml:space="preserve"> 0.0456774148599329)"</t>
  </si>
  <si>
    <t xml:space="preserve"> -0.4509269059035279)"</t>
  </si>
  <si>
    <t xml:space="preserve"> -0.22800358580451488)"</t>
  </si>
  <si>
    <t xml:space="preserve"> 0.0371358268070128)"</t>
  </si>
  <si>
    <t xml:space="preserve"> 0.49251676854937604)"</t>
  </si>
  <si>
    <t xml:space="preserve"> 0.2580158884954453)"</t>
  </si>
  <si>
    <t xml:space="preserve"> -0.20738471800082317)"</t>
  </si>
  <si>
    <t xml:space="preserve"> 0.4839919929702977)"</t>
  </si>
  <si>
    <t xml:space="preserve"> -0.2203109765440388)"</t>
  </si>
  <si>
    <t xml:space="preserve"> 0.16975032507114152)"</t>
  </si>
  <si>
    <t xml:space="preserve"> 0.5157021177016261)"</t>
  </si>
  <si>
    <t xml:space="preserve"> -0.21435868088345308)"</t>
  </si>
  <si>
    <t xml:space="preserve"> -0.06302659259703136)"</t>
  </si>
  <si>
    <t xml:space="preserve"> -0.3134328776241122)"</t>
  </si>
  <si>
    <t xml:space="preserve"> 0.2744703782897145)"</t>
  </si>
  <si>
    <t>"('How long has the applicant had a job?=4'</t>
  </si>
  <si>
    <t xml:space="preserve"> 0.2596901488990293)"</t>
  </si>
  <si>
    <t xml:space="preserve"> -0.30833118312892244)"</t>
  </si>
  <si>
    <t xml:space="preserve"> 0.2644792619740134)"</t>
  </si>
  <si>
    <t xml:space="preserve"> 0.1753886353614212)"</t>
  </si>
  <si>
    <t xml:space="preserve"> -0.313433846036235)"</t>
  </si>
  <si>
    <t xml:space="preserve"> 0.2586450442100134)"</t>
  </si>
  <si>
    <t xml:space="preserve"> -0.0574716299150094)"</t>
  </si>
  <si>
    <t xml:space="preserve"> -0.4709202781795591)"</t>
  </si>
  <si>
    <t xml:space="preserve"> -0.30044834557155187)"</t>
  </si>
  <si>
    <t xml:space="preserve"> 0.2765443275910127)"</t>
  </si>
  <si>
    <t xml:space="preserve"> 0.267405174924361)"</t>
  </si>
  <si>
    <t xml:space="preserve"> 0.24244302580582894)"</t>
  </si>
  <si>
    <t xml:space="preserve"> 0.023631423164049047)"</t>
  </si>
  <si>
    <t xml:space="preserve"> 0.27351818744825795)"</t>
  </si>
  <si>
    <t xml:space="preserve"> 0.15568568191168478)"</t>
  </si>
  <si>
    <t xml:space="preserve"> 0.038775586116997274)"</t>
  </si>
  <si>
    <t xml:space="preserve"> 0.24383983552266525)"</t>
  </si>
  <si>
    <t xml:space="preserve"> -0.07118117523183502)"</t>
  </si>
  <si>
    <t xml:space="preserve"> 0.046484579091650095)"</t>
  </si>
  <si>
    <t xml:space="preserve"> -0.48944248008369373)"</t>
  </si>
  <si>
    <t xml:space="preserve"> 0.26621028759235243)"</t>
  </si>
  <si>
    <t xml:space="preserve"> 0.05281832267644551)"</t>
  </si>
  <si>
    <t xml:space="preserve"> 0.49651051660100004)"</t>
  </si>
  <si>
    <t xml:space="preserve"> 0.2707093833143942)"</t>
  </si>
  <si>
    <t xml:space="preserve"> 0.25637572864498837)"</t>
  </si>
  <si>
    <t xml:space="preserve"> 0.5049194640383438)"</t>
  </si>
  <si>
    <t xml:space="preserve"> 0.24034903547690578)"</t>
  </si>
  <si>
    <t xml:space="preserve"> 0.171402373209243)"</t>
  </si>
  <si>
    <t xml:space="preserve"> 0.49055801509658065)"</t>
  </si>
  <si>
    <t xml:space="preserve"> 0.2624422247602666)"</t>
  </si>
  <si>
    <t xml:space="preserve"> -0.048831949342844516)"</t>
  </si>
  <si>
    <t xml:space="preserve"> 0.5113725074517531)"</t>
  </si>
  <si>
    <t xml:space="preserve"> -0.47440513051584965)"</t>
  </si>
  <si>
    <t xml:space="preserve"> 0.2574804160966137)"</t>
  </si>
  <si>
    <t>"('How long has the applicant had a job?=5'</t>
  </si>
  <si>
    <t xml:space="preserve"> 0.3663432150521934)"</t>
  </si>
  <si>
    <t xml:space="preserve"> 0.28079268722690975)"</t>
  </si>
  <si>
    <t xml:space="preserve"> -0.24620408962968307)"</t>
  </si>
  <si>
    <t xml:space="preserve"> 0.3689347221002936)"</t>
  </si>
  <si>
    <t xml:space="preserve"> -0.25151180048436095)"</t>
  </si>
  <si>
    <t xml:space="preserve"> 0.14545689153729394)"</t>
  </si>
  <si>
    <t xml:space="preserve"> 0.36412176840325733)"</t>
  </si>
  <si>
    <t xml:space="preserve"> -0.3086956468446)"</t>
  </si>
  <si>
    <t xml:space="preserve"> 0.2782732721873371)"</t>
  </si>
  <si>
    <t xml:space="preserve"> 0.3739507728119795)"</t>
  </si>
  <si>
    <t xml:space="preserve"> -0.30852447793895627)"</t>
  </si>
  <si>
    <t xml:space="preserve"> 0.18875417453187582)"</t>
  </si>
  <si>
    <t xml:space="preserve"> 0.35464432102113347)"</t>
  </si>
  <si>
    <t xml:space="preserve"> -0.3268034634614242)"</t>
  </si>
  <si>
    <t xml:space="preserve"> -0.03656387078203996)"</t>
  </si>
  <si>
    <t xml:space="preserve"> -0.45720566883788233)"</t>
  </si>
  <si>
    <t xml:space="preserve"> 0.390169612144189)"</t>
  </si>
  <si>
    <t xml:space="preserve"> -0.3121596848555773)"</t>
  </si>
  <si>
    <t xml:space="preserve"> 0.384256158739933)"</t>
  </si>
  <si>
    <t xml:space="preserve"> 0.26619043593742236)"</t>
  </si>
  <si>
    <t xml:space="preserve"> 0.024168463836400807)"</t>
  </si>
  <si>
    <t xml:space="preserve"> 0.36502300005543087)"</t>
  </si>
  <si>
    <t xml:space="preserve"> 0.15696988544287954)"</t>
  </si>
  <si>
    <t xml:space="preserve"> 0.042165929924074044)"</t>
  </si>
  <si>
    <t xml:space="preserve"> 0.3955791319086325)"</t>
  </si>
  <si>
    <t xml:space="preserve"> -0.047459051007771424)"</t>
  </si>
  <si>
    <t xml:space="preserve"> 0.016753195452096553)"</t>
  </si>
  <si>
    <t xml:space="preserve"> -0.4620118123650162)"</t>
  </si>
  <si>
    <t xml:space="preserve"> 0.37963642231282685)"</t>
  </si>
  <si>
    <t xml:space="preserve"> 0.0366737337749925)"</t>
  </si>
  <si>
    <t xml:space="preserve"> 0.49748356146548595)"</t>
  </si>
  <si>
    <t xml:space="preserve"> 0.3687499907501627)"</t>
  </si>
  <si>
    <t xml:space="preserve"> 0.280850969896756)"</t>
  </si>
  <si>
    <t xml:space="preserve"> 0.48730215609044736)"</t>
  </si>
  <si>
    <t xml:space="preserve"> 0.37701417238992685)"</t>
  </si>
  <si>
    <t xml:space="preserve"> 0.17448107684566985)"</t>
  </si>
  <si>
    <t xml:space="preserve"> 0.502324291259861)"</t>
  </si>
  <si>
    <t xml:space="preserve"> 0.3674388111628865)"</t>
  </si>
  <si>
    <t xml:space="preserve"> -0.07049028935847752)"</t>
  </si>
  <si>
    <t>REF ID</t>
  </si>
  <si>
    <t>Data</t>
  </si>
  <si>
    <t>Calculated</t>
  </si>
  <si>
    <t>LIME</t>
  </si>
  <si>
    <t>Edit Distance</t>
  </si>
  <si>
    <t>Credit score</t>
  </si>
  <si>
    <t>debts</t>
  </si>
  <si>
    <t>Instance 8</t>
  </si>
  <si>
    <t>Instance 25</t>
  </si>
  <si>
    <t>Job</t>
  </si>
  <si>
    <t>Debt</t>
  </si>
  <si>
    <t>Ground-truth</t>
  </si>
  <si>
    <t>Difference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</si>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</sst>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mm/dd/yy"/>
  </numFmts>
  <fonts count="9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vertAlign val="subscript"/>
      <sz val="11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72BF44"/>
        <bgColor rgb="FF969696"/>
      </patternFill>
    </fill>
    <fill>
      <patternFill patternType="solid">
        <fgColor rgb="FF00A65D"/>
        <bgColor rgb="FF008080"/>
      </patternFill>
    </fill>
    <fill>
      <patternFill patternType="solid">
        <fgColor rgb="FFFFF2CC"/>
        <bgColor rgb="FFFBE5D6"/>
      </patternFill>
    </fill>
    <fill>
      <patternFill patternType="solid">
        <fgColor rgb="FFFAA61A"/>
        <bgColor rgb="FFFFCC00"/>
      </patternFill>
    </fill>
    <fill>
      <patternFill patternType="solid">
        <fgColor rgb="FFDAE3F3"/>
        <bgColor rgb="FFEDEDED"/>
      </patternFill>
    </fill>
    <fill>
      <patternFill patternType="solid">
        <fgColor rgb="FFEDEDED"/>
        <bgColor rgb="FFEEEEEE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DEDED"/>
      </patternFill>
    </fill>
    <fill>
      <patternFill patternType="solid">
        <fgColor rgb="FFB2B2B2"/>
        <bgColor rgb="FF969696"/>
      </patternFill>
    </fill>
    <fill>
      <patternFill patternType="solid">
        <fgColor rgb="FFEEEEEE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136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0" borderId="1" xfId="0" applyBorder="1"/>
    <xf numFmtId="0" fontId="0" fillId="3" borderId="1" xfId="0" applyFont="1" applyFill="1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1" fillId="5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2" fillId="0" borderId="1" xfId="1" applyBorder="1" applyAlignment="1" applyProtection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/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166" fontId="1" fillId="5" borderId="1" xfId="0" applyNumberFormat="1" applyFont="1" applyFill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wrapText="1"/>
    </xf>
    <xf numFmtId="10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1" fillId="0" borderId="2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1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0" fillId="0" borderId="0" xfId="0" applyNumberForma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67" fontId="3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12" borderId="1" xfId="0" applyFont="1" applyFill="1" applyBorder="1"/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0" fontId="0" fillId="13" borderId="0" xfId="0" applyFill="1"/>
    <xf numFmtId="0" fontId="0" fillId="13" borderId="0" xfId="0" applyFont="1" applyFill="1" applyAlignment="1">
      <alignment horizontal="center"/>
    </xf>
    <xf numFmtId="0" fontId="0" fillId="14" borderId="0" xfId="0" applyFill="1"/>
    <xf numFmtId="0" fontId="0" fillId="0" borderId="2" xfId="0" applyBorder="1"/>
    <xf numFmtId="164" fontId="0" fillId="0" borderId="2" xfId="0" applyNumberFormat="1" applyBorder="1" applyAlignment="1">
      <alignment horizontal="center" vertical="center"/>
    </xf>
    <xf numFmtId="166" fontId="1" fillId="5" borderId="2" xfId="0" applyNumberFormat="1" applyFont="1" applyFill="1" applyBorder="1" applyAlignment="1">
      <alignment horizontal="center" vertical="center"/>
    </xf>
    <xf numFmtId="9" fontId="2" fillId="0" borderId="2" xfId="1" applyBorder="1" applyAlignment="1" applyProtection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0" fillId="0" borderId="8" xfId="0" applyBorder="1"/>
    <xf numFmtId="164" fontId="0" fillId="0" borderId="8" xfId="0" applyNumberFormat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66" fontId="1" fillId="0" borderId="19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6" fontId="1" fillId="0" borderId="18" xfId="0" applyNumberFormat="1" applyFont="1" applyBorder="1" applyAlignment="1">
      <alignment horizontal="center" vertical="center"/>
    </xf>
    <xf numFmtId="166" fontId="1" fillId="0" borderId="22" xfId="0" applyNumberFormat="1" applyFont="1" applyBorder="1" applyAlignment="1">
      <alignment horizontal="center" vertical="center"/>
    </xf>
    <xf numFmtId="9" fontId="2" fillId="0" borderId="8" xfId="1" applyBorder="1" applyAlignment="1" applyProtection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23" xfId="0" applyFont="1" applyBorder="1" applyAlignment="1">
      <alignment horizontal="center"/>
    </xf>
    <xf numFmtId="164" fontId="0" fillId="0" borderId="23" xfId="0" applyNumberForma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0" fillId="0" borderId="23" xfId="0" applyBorder="1"/>
    <xf numFmtId="165" fontId="0" fillId="0" borderId="23" xfId="0" applyNumberFormat="1" applyBorder="1" applyAlignment="1">
      <alignment horizontal="center"/>
    </xf>
    <xf numFmtId="166" fontId="1" fillId="5" borderId="23" xfId="0" applyNumberFormat="1" applyFont="1" applyFill="1" applyBorder="1" applyAlignment="1">
      <alignment horizontal="center" vertical="center"/>
    </xf>
    <xf numFmtId="166" fontId="1" fillId="0" borderId="23" xfId="0" applyNumberFormat="1" applyFont="1" applyBorder="1" applyAlignment="1">
      <alignment horizontal="center" vertical="center"/>
    </xf>
    <xf numFmtId="9" fontId="2" fillId="0" borderId="23" xfId="1" applyBorder="1" applyAlignment="1" applyProtection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0" fontId="0" fillId="0" borderId="24" xfId="0" applyBorder="1"/>
    <xf numFmtId="0" fontId="8" fillId="0" borderId="10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8" fillId="0" borderId="25" xfId="0" applyFont="1" applyBorder="1" applyAlignment="1">
      <alignment horizontal="justify" vertical="center" wrapText="1"/>
    </xf>
    <xf numFmtId="0" fontId="8" fillId="0" borderId="18" xfId="0" applyFont="1" applyBorder="1" applyAlignment="1">
      <alignment horizontal="justify" vertical="center" wrapText="1"/>
    </xf>
    <xf numFmtId="9" fontId="2" fillId="0" borderId="0" xfId="1"/>
    <xf numFmtId="0" fontId="7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9" fontId="2" fillId="0" borderId="1" xfId="1" applyBorder="1"/>
  </cellXfs>
  <cellStyles count="2">
    <cellStyle name="Normal" xfId="0" builtinId="0"/>
    <cellStyle name="Percent" xfId="1" builtinId="5"/>
  </cellStyles>
  <dxfs count="13">
    <dxf>
      <font>
        <b val="0"/>
        <i val="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EEEEE"/>
      <rgbColor rgb="FFCC0000"/>
      <rgbColor rgb="FF00FF00"/>
      <rgbColor rgb="FF0000FF"/>
      <rgbColor rgb="FFFFF2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E2F0D9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CFFCC"/>
      <rgbColor rgb="FFFBE5D6"/>
      <rgbColor rgb="FF99CCFF"/>
      <rgbColor rgb="FFFFC7CE"/>
      <rgbColor rgb="FFCC99FF"/>
      <rgbColor rgb="FFFFCCCC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5"/>
  <sheetViews>
    <sheetView tabSelected="1" topLeftCell="Y1" zoomScaleNormal="100" workbookViewId="0">
      <pane ySplit="1" topLeftCell="A20" activePane="bottomLeft" state="frozen"/>
      <selection pane="bottomLeft" activeCell="AN37" sqref="AN37"/>
    </sheetView>
  </sheetViews>
  <sheetFormatPr defaultRowHeight="15.75" x14ac:dyDescent="0.25"/>
  <cols>
    <col min="1" max="1" width="10.375" customWidth="1"/>
    <col min="2" max="2" width="9.375" customWidth="1"/>
    <col min="3" max="3" width="9.25" customWidth="1"/>
    <col min="4" max="4" width="4.125" customWidth="1"/>
    <col min="5" max="5" width="9.25" customWidth="1"/>
    <col min="6" max="7" width="17.5" customWidth="1"/>
    <col min="8" max="8" width="18" customWidth="1"/>
    <col min="9" max="11" width="13" hidden="1" customWidth="1"/>
    <col min="12" max="12" width="19.75" customWidth="1"/>
    <col min="13" max="13" width="19.5" customWidth="1"/>
    <col min="14" max="14" width="13.25" hidden="1" customWidth="1"/>
    <col min="15" max="15" width="12.125" hidden="1" customWidth="1"/>
    <col min="16" max="16" width="8.125" hidden="1" customWidth="1"/>
    <col min="17" max="17" width="15.625" customWidth="1"/>
    <col min="18" max="18" width="23.625" customWidth="1"/>
    <col min="19" max="30" width="11" customWidth="1"/>
    <col min="31" max="31" width="10.75" customWidth="1"/>
    <col min="32" max="32" width="11.875" customWidth="1"/>
    <col min="33" max="1025" width="11" customWidth="1"/>
  </cols>
  <sheetData>
    <row r="1" spans="1:41" ht="78.75" x14ac:dyDescent="0.25">
      <c r="A1" s="7" t="s">
        <v>0</v>
      </c>
      <c r="B1" s="7" t="s">
        <v>1</v>
      </c>
      <c r="C1" s="8" t="s">
        <v>2</v>
      </c>
      <c r="D1" s="7"/>
      <c r="E1" s="7" t="s">
        <v>3</v>
      </c>
      <c r="F1" s="9" t="s">
        <v>4</v>
      </c>
      <c r="G1" s="9" t="s">
        <v>5</v>
      </c>
      <c r="H1" s="8" t="s">
        <v>6</v>
      </c>
      <c r="I1" s="10" t="s">
        <v>7</v>
      </c>
      <c r="J1" s="10" t="s">
        <v>8</v>
      </c>
      <c r="K1" s="7" t="s">
        <v>9</v>
      </c>
      <c r="L1" s="7" t="s">
        <v>10</v>
      </c>
      <c r="M1" s="8" t="s">
        <v>11</v>
      </c>
      <c r="N1" s="10" t="s">
        <v>7</v>
      </c>
      <c r="O1" s="10" t="s">
        <v>8</v>
      </c>
      <c r="P1" s="7" t="s">
        <v>12</v>
      </c>
      <c r="Q1" s="9" t="s">
        <v>13</v>
      </c>
      <c r="R1" s="8" t="s">
        <v>11</v>
      </c>
      <c r="S1" s="10" t="s">
        <v>7</v>
      </c>
      <c r="T1" s="10" t="s">
        <v>8</v>
      </c>
      <c r="U1" s="9" t="s">
        <v>14</v>
      </c>
      <c r="V1" s="11" t="s">
        <v>15</v>
      </c>
      <c r="W1" s="11" t="s">
        <v>16</v>
      </c>
      <c r="X1" s="9" t="s">
        <v>17</v>
      </c>
      <c r="Y1" s="11" t="s">
        <v>15</v>
      </c>
      <c r="Z1" s="11" t="s">
        <v>16</v>
      </c>
      <c r="AA1" s="9" t="s">
        <v>18</v>
      </c>
      <c r="AB1" s="11" t="s">
        <v>15</v>
      </c>
      <c r="AC1" s="11" t="s">
        <v>16</v>
      </c>
      <c r="AE1" s="12"/>
      <c r="AF1" s="13"/>
      <c r="AG1" s="13"/>
      <c r="AI1" s="12"/>
      <c r="AJ1" s="13"/>
      <c r="AK1" s="13"/>
      <c r="AN1" s="13"/>
      <c r="AO1" s="13"/>
    </row>
    <row r="2" spans="1:41" x14ac:dyDescent="0.25">
      <c r="A2" s="12">
        <v>8</v>
      </c>
      <c r="B2" s="7">
        <v>10</v>
      </c>
      <c r="C2" s="14">
        <v>-73</v>
      </c>
      <c r="D2" s="15"/>
      <c r="E2" s="12">
        <v>2</v>
      </c>
      <c r="F2" s="16">
        <v>-0.34634140890378201</v>
      </c>
      <c r="G2" s="16">
        <f t="shared" ref="G2:G33" si="0">H2+M2+R2</f>
        <v>2.0101190476190469</v>
      </c>
      <c r="H2" s="17">
        <v>0.73333333333333295</v>
      </c>
      <c r="I2" s="18">
        <f t="shared" ref="I2:I33" si="1">ABS(ABS(H2)-ABS(F2))</f>
        <v>0.38699192442955094</v>
      </c>
      <c r="J2" s="18">
        <f t="shared" ref="J2:J33" si="2">ABS((H2/F2))</f>
        <v>2.11737122527287</v>
      </c>
      <c r="K2" s="7">
        <v>2</v>
      </c>
      <c r="L2" s="16">
        <v>3.1981535623387201E-2</v>
      </c>
      <c r="M2" s="18">
        <v>0.5625</v>
      </c>
      <c r="N2" s="18">
        <f t="shared" ref="N2:N33" si="3">ABS(ABS(M2)-ABS(L2))</f>
        <v>0.53051846437661276</v>
      </c>
      <c r="O2" s="18">
        <f t="shared" ref="O2:O33" si="4">ABS((M2/L2))</f>
        <v>17.588273640889824</v>
      </c>
      <c r="P2" s="7">
        <v>1</v>
      </c>
      <c r="Q2" s="16">
        <v>0.16741196052339</v>
      </c>
      <c r="R2" s="18">
        <v>0.71428571428571397</v>
      </c>
      <c r="S2" s="18">
        <f t="shared" ref="S2:S33" si="5">ABS(ABS(R2)-ABS(Q2))</f>
        <v>0.54687375376232394</v>
      </c>
      <c r="T2" s="18">
        <f t="shared" ref="T2:T33" si="6">ABS((R2/Q2))</f>
        <v>4.2666349050127597</v>
      </c>
      <c r="U2" s="18">
        <f t="shared" ref="U2:U33" si="7">H2/G2</f>
        <v>0.3648208469055374</v>
      </c>
      <c r="V2" s="18">
        <f t="shared" ref="V2:V33" si="8">ABS(ABS(U2)-ABS(F2))</f>
        <v>1.8479438001755388E-2</v>
      </c>
      <c r="W2" s="19">
        <f t="shared" ref="W2:W33" si="9">ABS(V2/F2)</f>
        <v>5.335613220563299E-2</v>
      </c>
      <c r="X2" s="18">
        <f t="shared" ref="X2:X33" si="10">M2/G2</f>
        <v>0.27983417234231578</v>
      </c>
      <c r="Y2" s="18">
        <f t="shared" ref="Y2:Y33" si="11">ABS(ABS(X2)-ABS(L2))</f>
        <v>0.24785263671892857</v>
      </c>
      <c r="Z2" s="20">
        <f t="shared" ref="Z2:Z33" si="12">ABS(Y2/L2)</f>
        <v>7.7498666617396843</v>
      </c>
      <c r="AA2" s="18">
        <f t="shared" ref="AA2:AA33" si="13">R2/G2</f>
        <v>0.35534498075214682</v>
      </c>
      <c r="AB2" s="18">
        <f t="shared" ref="AB2:AB33" si="14">ABS(ABS(AA2)-ABS(Q2))</f>
        <v>0.18793302022875683</v>
      </c>
      <c r="AC2" s="20">
        <f t="shared" ref="AC2:AC33" si="15">ABS(AB2/Q2)</f>
        <v>1.1225782174774765</v>
      </c>
      <c r="AE2" s="21"/>
      <c r="AF2" s="22"/>
      <c r="AG2" s="16"/>
      <c r="AI2" s="21"/>
      <c r="AJ2" s="22"/>
      <c r="AK2" s="16"/>
      <c r="AM2" s="21"/>
      <c r="AN2" s="22"/>
      <c r="AO2" s="16"/>
    </row>
    <row r="3" spans="1:41" ht="18" customHeight="1" x14ac:dyDescent="0.25">
      <c r="A3" s="12">
        <v>9</v>
      </c>
      <c r="B3" s="7">
        <v>11</v>
      </c>
      <c r="C3" s="14">
        <v>-70</v>
      </c>
      <c r="D3" s="23"/>
      <c r="E3" s="12">
        <v>2</v>
      </c>
      <c r="F3" s="16">
        <v>-0.31973985940537802</v>
      </c>
      <c r="G3" s="16">
        <f t="shared" si="0"/>
        <v>1.7958333333333329</v>
      </c>
      <c r="H3" s="17">
        <v>0.73333333333333295</v>
      </c>
      <c r="I3" s="18">
        <f t="shared" si="1"/>
        <v>0.41359347392795492</v>
      </c>
      <c r="J3" s="18">
        <f t="shared" si="2"/>
        <v>2.2935311684227204</v>
      </c>
      <c r="K3" s="7">
        <v>2</v>
      </c>
      <c r="L3" s="16">
        <v>4.0221924391147502E-2</v>
      </c>
      <c r="M3" s="18">
        <v>0.5625</v>
      </c>
      <c r="N3" s="18">
        <f t="shared" si="3"/>
        <v>0.52227807560885253</v>
      </c>
      <c r="O3" s="18">
        <f t="shared" si="4"/>
        <v>13.984910183059302</v>
      </c>
      <c r="P3" s="7">
        <v>2</v>
      </c>
      <c r="Q3" s="16">
        <v>-5.0228135680578601E-2</v>
      </c>
      <c r="R3" s="18">
        <v>0.5</v>
      </c>
      <c r="S3" s="18">
        <f t="shared" si="5"/>
        <v>0.4497718643194214</v>
      </c>
      <c r="T3" s="18">
        <f t="shared" si="6"/>
        <v>9.9545801018717057</v>
      </c>
      <c r="U3" s="18">
        <f t="shared" si="7"/>
        <v>0.40835266821345695</v>
      </c>
      <c r="V3" s="18">
        <f t="shared" si="8"/>
        <v>8.8612808808078924E-2</v>
      </c>
      <c r="W3" s="19">
        <f t="shared" si="9"/>
        <v>0.27714032580383519</v>
      </c>
      <c r="X3" s="18">
        <f t="shared" si="10"/>
        <v>0.31322505800464046</v>
      </c>
      <c r="Y3" s="18">
        <f t="shared" si="11"/>
        <v>0.27300313361349293</v>
      </c>
      <c r="Z3" s="20">
        <f t="shared" si="12"/>
        <v>6.7874209836061095</v>
      </c>
      <c r="AA3" s="18">
        <f t="shared" si="13"/>
        <v>0.2784222737819026</v>
      </c>
      <c r="AB3" s="18">
        <f t="shared" si="14"/>
        <v>0.228194138101324</v>
      </c>
      <c r="AC3" s="20">
        <f t="shared" si="15"/>
        <v>4.5431536530144081</v>
      </c>
      <c r="AE3" s="21"/>
      <c r="AF3" s="24"/>
      <c r="AG3" s="16"/>
      <c r="AI3" s="21"/>
      <c r="AJ3" s="24"/>
      <c r="AK3" s="16"/>
      <c r="AM3" s="21"/>
      <c r="AN3" s="24"/>
      <c r="AO3" s="16"/>
    </row>
    <row r="4" spans="1:41" x14ac:dyDescent="0.25">
      <c r="A4" s="12">
        <v>17</v>
      </c>
      <c r="B4" s="7">
        <v>24</v>
      </c>
      <c r="C4" s="14">
        <v>-69</v>
      </c>
      <c r="D4" s="15"/>
      <c r="E4" s="12">
        <v>3</v>
      </c>
      <c r="F4" s="16">
        <v>-0.22846265505127</v>
      </c>
      <c r="G4" s="16">
        <f t="shared" si="0"/>
        <v>2.239448051948052</v>
      </c>
      <c r="H4" s="17">
        <v>0.64285714285714302</v>
      </c>
      <c r="I4" s="18">
        <f t="shared" si="1"/>
        <v>0.41439448780587301</v>
      </c>
      <c r="J4" s="18">
        <f t="shared" si="2"/>
        <v>2.8138390614119295</v>
      </c>
      <c r="K4" s="7">
        <v>1</v>
      </c>
      <c r="L4" s="16">
        <v>-0.33206020844538697</v>
      </c>
      <c r="M4" s="18">
        <v>0.6875</v>
      </c>
      <c r="N4" s="18">
        <f t="shared" si="3"/>
        <v>0.35543979155461303</v>
      </c>
      <c r="O4" s="18">
        <f t="shared" si="4"/>
        <v>2.070407662570239</v>
      </c>
      <c r="P4" s="7">
        <v>3</v>
      </c>
      <c r="Q4" s="16">
        <v>-0.480884809759349</v>
      </c>
      <c r="R4" s="18">
        <v>0.90909090909090895</v>
      </c>
      <c r="S4" s="18">
        <f t="shared" si="5"/>
        <v>0.42820609933155995</v>
      </c>
      <c r="T4" s="18">
        <f t="shared" si="6"/>
        <v>1.8904546174911383</v>
      </c>
      <c r="U4" s="18">
        <f t="shared" si="7"/>
        <v>0.28706052917723818</v>
      </c>
      <c r="V4" s="18">
        <f t="shared" si="8"/>
        <v>5.8597874125968175E-2</v>
      </c>
      <c r="W4" s="19">
        <f t="shared" si="9"/>
        <v>0.25648775775987565</v>
      </c>
      <c r="X4" s="18">
        <f t="shared" si="10"/>
        <v>0.30699528814787969</v>
      </c>
      <c r="Y4" s="18">
        <f t="shared" si="11"/>
        <v>2.5064920297507287E-2</v>
      </c>
      <c r="Z4" s="20">
        <f t="shared" si="12"/>
        <v>7.5483058975522044E-2</v>
      </c>
      <c r="AA4" s="18">
        <f t="shared" si="13"/>
        <v>0.40594418267488214</v>
      </c>
      <c r="AB4" s="18">
        <f t="shared" si="14"/>
        <v>7.494062708446686E-2</v>
      </c>
      <c r="AC4" s="20">
        <f t="shared" si="15"/>
        <v>0.15583903996046305</v>
      </c>
      <c r="AE4" s="25"/>
      <c r="AF4" s="26"/>
      <c r="AG4" s="26"/>
    </row>
    <row r="5" spans="1:41" ht="17.649999999999999" customHeight="1" x14ac:dyDescent="0.25">
      <c r="A5" s="12">
        <v>18</v>
      </c>
      <c r="B5" s="7">
        <v>27</v>
      </c>
      <c r="C5" s="14">
        <v>-66</v>
      </c>
      <c r="D5" s="23"/>
      <c r="E5" s="12">
        <v>3</v>
      </c>
      <c r="F5" s="16">
        <v>-0.23477124370723201</v>
      </c>
      <c r="G5" s="16">
        <f t="shared" si="0"/>
        <v>1.705357142857143</v>
      </c>
      <c r="H5" s="17">
        <v>0.64285714285714302</v>
      </c>
      <c r="I5" s="18">
        <f t="shared" si="1"/>
        <v>0.408085899149911</v>
      </c>
      <c r="J5" s="18">
        <f t="shared" si="2"/>
        <v>2.7382277859327968</v>
      </c>
      <c r="K5" s="7">
        <v>2</v>
      </c>
      <c r="L5" s="16">
        <v>4.5677414859932902E-2</v>
      </c>
      <c r="M5" s="18">
        <v>0.5625</v>
      </c>
      <c r="N5" s="18">
        <f t="shared" si="3"/>
        <v>0.51682258514006707</v>
      </c>
      <c r="O5" s="18">
        <f t="shared" si="4"/>
        <v>12.314619855893183</v>
      </c>
      <c r="P5" s="7">
        <v>2</v>
      </c>
      <c r="Q5" s="16">
        <v>-5.1500935795225897E-2</v>
      </c>
      <c r="R5" s="18">
        <v>0.5</v>
      </c>
      <c r="S5" s="18">
        <f t="shared" si="5"/>
        <v>0.44849906420477409</v>
      </c>
      <c r="T5" s="18">
        <f t="shared" si="6"/>
        <v>9.7085614519328729</v>
      </c>
      <c r="U5" s="18">
        <f t="shared" si="7"/>
        <v>0.37696335078534038</v>
      </c>
      <c r="V5" s="18">
        <f t="shared" si="8"/>
        <v>0.14219210707810837</v>
      </c>
      <c r="W5" s="19">
        <f t="shared" si="9"/>
        <v>0.60566236662027872</v>
      </c>
      <c r="X5" s="18">
        <f t="shared" si="10"/>
        <v>0.32984293193717273</v>
      </c>
      <c r="Y5" s="18">
        <f t="shared" si="11"/>
        <v>0.2841655170772398</v>
      </c>
      <c r="Z5" s="20">
        <f t="shared" si="12"/>
        <v>6.2211383448169428</v>
      </c>
      <c r="AA5" s="18">
        <f t="shared" si="13"/>
        <v>0.29319371727748689</v>
      </c>
      <c r="AB5" s="18">
        <f t="shared" si="14"/>
        <v>0.24169278148226098</v>
      </c>
      <c r="AC5" s="20">
        <f t="shared" si="15"/>
        <v>4.6929784430182284</v>
      </c>
      <c r="AE5" s="12"/>
      <c r="AF5" s="13"/>
      <c r="AG5" s="13"/>
      <c r="AI5" s="12"/>
      <c r="AJ5" s="13"/>
      <c r="AK5" s="13"/>
      <c r="AN5" s="13"/>
      <c r="AO5" s="13"/>
    </row>
    <row r="6" spans="1:41" x14ac:dyDescent="0.25">
      <c r="A6" s="12">
        <v>10</v>
      </c>
      <c r="B6" s="7">
        <v>12</v>
      </c>
      <c r="C6" s="14">
        <v>-49</v>
      </c>
      <c r="D6" s="15"/>
      <c r="E6" s="12">
        <v>2</v>
      </c>
      <c r="F6" s="16">
        <v>-0.35546138811723599</v>
      </c>
      <c r="G6" s="16">
        <f t="shared" si="0"/>
        <v>2.2049242424242417</v>
      </c>
      <c r="H6" s="17">
        <v>0.73333333333333295</v>
      </c>
      <c r="I6" s="18">
        <f t="shared" si="1"/>
        <v>0.37787194521609696</v>
      </c>
      <c r="J6" s="18">
        <f t="shared" si="2"/>
        <v>2.0630463894195721</v>
      </c>
      <c r="K6" s="7">
        <v>2</v>
      </c>
      <c r="L6" s="16">
        <v>1.6248302302907601E-2</v>
      </c>
      <c r="M6" s="18">
        <v>0.5625</v>
      </c>
      <c r="N6" s="18">
        <f t="shared" si="3"/>
        <v>0.54625169769709236</v>
      </c>
      <c r="O6" s="18">
        <f t="shared" si="4"/>
        <v>34.619001389415416</v>
      </c>
      <c r="P6" s="7">
        <v>3</v>
      </c>
      <c r="Q6" s="16">
        <v>-0.46545315072592702</v>
      </c>
      <c r="R6" s="18">
        <v>0.90909090909090895</v>
      </c>
      <c r="S6" s="18">
        <f t="shared" si="5"/>
        <v>0.44363775836498193</v>
      </c>
      <c r="T6" s="18">
        <f t="shared" si="6"/>
        <v>1.9531308525317284</v>
      </c>
      <c r="U6" s="18">
        <f t="shared" si="7"/>
        <v>0.33258890225047238</v>
      </c>
      <c r="V6" s="18">
        <f t="shared" si="8"/>
        <v>2.2872485866763603E-2</v>
      </c>
      <c r="W6" s="19">
        <f t="shared" si="9"/>
        <v>6.4345908251559378E-2</v>
      </c>
      <c r="X6" s="18">
        <f t="shared" si="10"/>
        <v>0.25511080570348749</v>
      </c>
      <c r="Y6" s="18">
        <f t="shared" si="11"/>
        <v>0.23886250340057988</v>
      </c>
      <c r="Z6" s="20">
        <f t="shared" si="12"/>
        <v>14.70076682151808</v>
      </c>
      <c r="AA6" s="18">
        <f t="shared" si="13"/>
        <v>0.4123002920460403</v>
      </c>
      <c r="AB6" s="18">
        <f t="shared" si="14"/>
        <v>5.3152858679886728E-2</v>
      </c>
      <c r="AC6" s="20">
        <f t="shared" si="15"/>
        <v>0.11419593700674023</v>
      </c>
      <c r="AE6" s="21"/>
      <c r="AF6" s="22"/>
      <c r="AG6" s="16"/>
      <c r="AI6" s="21"/>
      <c r="AJ6" s="22"/>
      <c r="AK6" s="16"/>
      <c r="AM6" s="21"/>
      <c r="AN6" s="22"/>
      <c r="AO6" s="16"/>
    </row>
    <row r="7" spans="1:41" x14ac:dyDescent="0.25">
      <c r="A7" s="12">
        <v>19</v>
      </c>
      <c r="B7" s="7">
        <v>28</v>
      </c>
      <c r="C7" s="14">
        <v>-45</v>
      </c>
      <c r="D7" s="15"/>
      <c r="E7" s="12">
        <v>3</v>
      </c>
      <c r="F7" s="16">
        <v>-0.22800358580451399</v>
      </c>
      <c r="G7" s="16">
        <f t="shared" si="0"/>
        <v>2.114448051948052</v>
      </c>
      <c r="H7" s="17">
        <v>0.64285714285714302</v>
      </c>
      <c r="I7" s="18">
        <f t="shared" si="1"/>
        <v>0.41485355705262905</v>
      </c>
      <c r="J7" s="18">
        <f t="shared" si="2"/>
        <v>2.8195045292327845</v>
      </c>
      <c r="K7" s="7">
        <v>2</v>
      </c>
      <c r="L7" s="16">
        <v>3.7135826807012801E-2</v>
      </c>
      <c r="M7" s="18">
        <v>0.5625</v>
      </c>
      <c r="N7" s="18">
        <f t="shared" si="3"/>
        <v>0.52536417319298723</v>
      </c>
      <c r="O7" s="18">
        <f t="shared" si="4"/>
        <v>15.147097785736561</v>
      </c>
      <c r="P7" s="7">
        <v>3</v>
      </c>
      <c r="Q7" s="16">
        <v>-0.45092690590352802</v>
      </c>
      <c r="R7" s="18">
        <v>0.90909090909090895</v>
      </c>
      <c r="S7" s="18">
        <f t="shared" si="5"/>
        <v>0.45816400318738093</v>
      </c>
      <c r="T7" s="18">
        <f t="shared" si="6"/>
        <v>2.0160493800416539</v>
      </c>
      <c r="U7" s="18">
        <f t="shared" si="7"/>
        <v>0.3040307101727448</v>
      </c>
      <c r="V7" s="18">
        <f t="shared" si="8"/>
        <v>7.6027124368230808E-2</v>
      </c>
      <c r="W7" s="19">
        <f t="shared" si="9"/>
        <v>0.33344705566786587</v>
      </c>
      <c r="X7" s="18">
        <f t="shared" si="10"/>
        <v>0.26602687140115161</v>
      </c>
      <c r="Y7" s="18">
        <f t="shared" si="11"/>
        <v>0.22889104459413881</v>
      </c>
      <c r="Z7" s="20">
        <f t="shared" si="12"/>
        <v>6.1636178395498815</v>
      </c>
      <c r="AA7" s="18">
        <f t="shared" si="13"/>
        <v>0.42994241842610359</v>
      </c>
      <c r="AB7" s="18">
        <f t="shared" si="14"/>
        <v>2.0984487477424429E-2</v>
      </c>
      <c r="AC7" s="20">
        <f t="shared" si="15"/>
        <v>4.6536339266288716E-2</v>
      </c>
      <c r="AE7" s="21"/>
      <c r="AF7" s="24"/>
      <c r="AG7" s="16"/>
      <c r="AI7" s="21"/>
      <c r="AJ7" s="24"/>
      <c r="AK7" s="16"/>
      <c r="AM7" s="21"/>
      <c r="AN7" s="24"/>
      <c r="AO7" s="16"/>
    </row>
    <row r="8" spans="1:41" x14ac:dyDescent="0.25">
      <c r="A8" s="12">
        <v>21</v>
      </c>
      <c r="B8" s="7">
        <v>40</v>
      </c>
      <c r="C8" s="14">
        <v>-42</v>
      </c>
      <c r="D8" s="15"/>
      <c r="E8" s="12">
        <v>4</v>
      </c>
      <c r="F8" s="16">
        <v>0.276544327591012</v>
      </c>
      <c r="G8" s="16">
        <f t="shared" si="0"/>
        <v>2.2632575757575761</v>
      </c>
      <c r="H8" s="18">
        <v>0.66666666666666696</v>
      </c>
      <c r="I8" s="18">
        <f t="shared" si="1"/>
        <v>0.39012233907565497</v>
      </c>
      <c r="J8" s="18">
        <f t="shared" si="2"/>
        <v>2.4107045422845057</v>
      </c>
      <c r="K8" s="7">
        <v>1</v>
      </c>
      <c r="L8" s="16">
        <v>-0.30044834557155198</v>
      </c>
      <c r="M8" s="18">
        <v>0.6875</v>
      </c>
      <c r="N8" s="18">
        <f t="shared" si="3"/>
        <v>0.38705165442844802</v>
      </c>
      <c r="O8" s="18">
        <f t="shared" si="4"/>
        <v>2.2882469154294989</v>
      </c>
      <c r="P8" s="7">
        <v>3</v>
      </c>
      <c r="Q8" s="16">
        <v>-0.470920278179559</v>
      </c>
      <c r="R8" s="18">
        <v>0.90909090909090895</v>
      </c>
      <c r="S8" s="18">
        <f t="shared" si="5"/>
        <v>0.43817063091134995</v>
      </c>
      <c r="T8" s="18">
        <f t="shared" si="6"/>
        <v>1.9304560691359274</v>
      </c>
      <c r="U8" s="18">
        <f t="shared" si="7"/>
        <v>0.29456066945606701</v>
      </c>
      <c r="V8" s="18">
        <f t="shared" si="8"/>
        <v>1.8016341865055019E-2</v>
      </c>
      <c r="W8" s="19">
        <f t="shared" si="9"/>
        <v>6.5148115754157923E-2</v>
      </c>
      <c r="X8" s="18">
        <f t="shared" si="10"/>
        <v>0.30376569037656898</v>
      </c>
      <c r="Y8" s="18">
        <f t="shared" si="11"/>
        <v>3.3173448050169974E-3</v>
      </c>
      <c r="Z8" s="20">
        <f t="shared" si="12"/>
        <v>1.1041314934539952E-2</v>
      </c>
      <c r="AA8" s="18">
        <f t="shared" si="13"/>
        <v>0.4016736401673639</v>
      </c>
      <c r="AB8" s="18">
        <f t="shared" si="14"/>
        <v>6.9246638012195105E-2</v>
      </c>
      <c r="AC8" s="20">
        <f t="shared" si="15"/>
        <v>0.14704535187969076</v>
      </c>
    </row>
    <row r="9" spans="1:41" x14ac:dyDescent="0.25">
      <c r="A9" s="12">
        <v>22</v>
      </c>
      <c r="B9" s="7">
        <v>44</v>
      </c>
      <c r="C9" s="14">
        <v>-21</v>
      </c>
      <c r="D9" s="15"/>
      <c r="E9" s="12">
        <v>4</v>
      </c>
      <c r="F9" s="16">
        <v>0.26621028759235199</v>
      </c>
      <c r="G9" s="16">
        <f t="shared" si="0"/>
        <v>2.1382575757575761</v>
      </c>
      <c r="H9" s="18">
        <v>0.66666666666666696</v>
      </c>
      <c r="I9" s="18">
        <f t="shared" si="1"/>
        <v>0.40045637907431497</v>
      </c>
      <c r="J9" s="18">
        <f t="shared" si="2"/>
        <v>2.5042858887840356</v>
      </c>
      <c r="K9" s="7">
        <v>2</v>
      </c>
      <c r="L9" s="16">
        <v>5.2818322676445498E-2</v>
      </c>
      <c r="M9" s="18">
        <v>0.5625</v>
      </c>
      <c r="N9" s="18">
        <f t="shared" si="3"/>
        <v>0.50968167732355452</v>
      </c>
      <c r="O9" s="18">
        <f t="shared" si="4"/>
        <v>10.649713423233122</v>
      </c>
      <c r="P9" s="7">
        <v>3</v>
      </c>
      <c r="Q9" s="16">
        <v>-0.48944248008369401</v>
      </c>
      <c r="R9" s="18">
        <v>0.90909090909090895</v>
      </c>
      <c r="S9" s="18">
        <f t="shared" si="5"/>
        <v>0.41964842900721494</v>
      </c>
      <c r="T9" s="18">
        <f t="shared" si="6"/>
        <v>1.85740091243297</v>
      </c>
      <c r="U9" s="18">
        <f t="shared" si="7"/>
        <v>0.31178033658104526</v>
      </c>
      <c r="V9" s="18">
        <f t="shared" si="8"/>
        <v>4.5570048988693268E-2</v>
      </c>
      <c r="W9" s="19">
        <f t="shared" si="9"/>
        <v>0.17118064595037258</v>
      </c>
      <c r="X9" s="18">
        <f t="shared" si="10"/>
        <v>0.26306465899025683</v>
      </c>
      <c r="Y9" s="18">
        <f t="shared" si="11"/>
        <v>0.21024633631381134</v>
      </c>
      <c r="Z9" s="20">
        <f t="shared" si="12"/>
        <v>3.9805568533809459</v>
      </c>
      <c r="AA9" s="18">
        <f t="shared" si="13"/>
        <v>0.4251550044286978</v>
      </c>
      <c r="AB9" s="18">
        <f t="shared" si="14"/>
        <v>6.4287475654996207E-2</v>
      </c>
      <c r="AC9" s="20">
        <f t="shared" si="15"/>
        <v>0.13134837753356254</v>
      </c>
    </row>
    <row r="10" spans="1:41" s="34" customFormat="1" ht="32.25" customHeight="1" x14ac:dyDescent="0.25">
      <c r="A10" s="27">
        <v>5</v>
      </c>
      <c r="B10" s="28">
        <v>6</v>
      </c>
      <c r="C10" s="29">
        <v>-8</v>
      </c>
      <c r="D10" s="30"/>
      <c r="E10" s="27">
        <v>2</v>
      </c>
      <c r="F10" s="31">
        <v>-0.36221381868767599</v>
      </c>
      <c r="G10" s="31">
        <f t="shared" si="0"/>
        <v>2.1351190476190469</v>
      </c>
      <c r="H10" s="32">
        <v>0.73333333333333295</v>
      </c>
      <c r="I10" s="33">
        <f t="shared" si="1"/>
        <v>0.37111951464565696</v>
      </c>
      <c r="J10" s="33">
        <f t="shared" si="2"/>
        <v>2.0245868475980484</v>
      </c>
      <c r="K10" s="28">
        <v>1</v>
      </c>
      <c r="L10" s="31">
        <v>-0.301158652814426</v>
      </c>
      <c r="M10" s="33">
        <v>0.6875</v>
      </c>
      <c r="N10" s="33">
        <f t="shared" si="3"/>
        <v>0.386341347185574</v>
      </c>
      <c r="O10" s="33">
        <f t="shared" si="4"/>
        <v>2.2828498984674286</v>
      </c>
      <c r="P10" s="28">
        <v>1</v>
      </c>
      <c r="Q10" s="31">
        <v>0.18730733416700601</v>
      </c>
      <c r="R10" s="33">
        <v>0.71428571428571397</v>
      </c>
      <c r="S10" s="33">
        <f t="shared" si="5"/>
        <v>0.52697838011870801</v>
      </c>
      <c r="T10" s="33">
        <f t="shared" si="6"/>
        <v>3.8134423164062876</v>
      </c>
      <c r="U10" s="33">
        <f t="shared" si="7"/>
        <v>0.34346250348480617</v>
      </c>
      <c r="V10" s="33">
        <f t="shared" si="8"/>
        <v>1.8751315202869823E-2</v>
      </c>
      <c r="W10" s="19">
        <f t="shared" si="9"/>
        <v>5.1768635638493987E-2</v>
      </c>
      <c r="X10" s="33">
        <f t="shared" si="10"/>
        <v>0.32199609701700593</v>
      </c>
      <c r="Y10" s="33">
        <f t="shared" si="11"/>
        <v>2.0837444202579936E-2</v>
      </c>
      <c r="Z10" s="20">
        <f t="shared" si="12"/>
        <v>6.9190919828625921E-2</v>
      </c>
      <c r="AA10" s="33">
        <f t="shared" si="13"/>
        <v>0.33454139949818784</v>
      </c>
      <c r="AB10" s="33">
        <f t="shared" si="14"/>
        <v>0.14723406533118183</v>
      </c>
      <c r="AC10" s="20">
        <f t="shared" si="15"/>
        <v>0.78605606121063976</v>
      </c>
      <c r="AE10" s="27"/>
      <c r="AF10" s="35" t="s">
        <v>19</v>
      </c>
      <c r="AG10" s="36" t="s">
        <v>20</v>
      </c>
      <c r="AI10" s="27"/>
      <c r="AJ10" s="36" t="s">
        <v>21</v>
      </c>
      <c r="AK10" s="36" t="s">
        <v>22</v>
      </c>
      <c r="AN10" s="36" t="s">
        <v>23</v>
      </c>
      <c r="AO10" s="36" t="s">
        <v>24</v>
      </c>
    </row>
    <row r="11" spans="1:41" x14ac:dyDescent="0.25">
      <c r="A11" s="12">
        <v>6</v>
      </c>
      <c r="B11" s="7">
        <v>7</v>
      </c>
      <c r="C11" s="14">
        <v>-5</v>
      </c>
      <c r="D11" s="15"/>
      <c r="E11" s="12">
        <v>2</v>
      </c>
      <c r="F11" s="16">
        <v>-0.36863612987824801</v>
      </c>
      <c r="G11" s="16">
        <f t="shared" si="0"/>
        <v>1.9208333333333329</v>
      </c>
      <c r="H11" s="17">
        <v>0.73333333333333295</v>
      </c>
      <c r="I11" s="18">
        <f t="shared" si="1"/>
        <v>0.36469720345508494</v>
      </c>
      <c r="J11" s="18">
        <f t="shared" si="2"/>
        <v>1.9893148660592113</v>
      </c>
      <c r="K11" s="7">
        <v>1</v>
      </c>
      <c r="L11" s="16">
        <v>-0.28783608090111701</v>
      </c>
      <c r="M11" s="18">
        <v>0.6875</v>
      </c>
      <c r="N11" s="18">
        <f t="shared" si="3"/>
        <v>0.39966391909888299</v>
      </c>
      <c r="O11" s="18">
        <f t="shared" si="4"/>
        <v>2.3885122318497078</v>
      </c>
      <c r="P11" s="7">
        <v>2</v>
      </c>
      <c r="Q11" s="16">
        <v>-6.9530245851856104E-2</v>
      </c>
      <c r="R11" s="18">
        <v>0.5</v>
      </c>
      <c r="S11" s="18">
        <f t="shared" si="5"/>
        <v>0.43046975414814392</v>
      </c>
      <c r="T11" s="18">
        <f t="shared" si="6"/>
        <v>7.1911150877464145</v>
      </c>
      <c r="U11" s="18">
        <f t="shared" si="7"/>
        <v>0.38177874186550964</v>
      </c>
      <c r="V11" s="18">
        <f t="shared" si="8"/>
        <v>1.3142611987261632E-2</v>
      </c>
      <c r="W11" s="19">
        <f t="shared" si="9"/>
        <v>3.5651991006964867E-2</v>
      </c>
      <c r="X11" s="18">
        <f t="shared" si="10"/>
        <v>0.35791757049891548</v>
      </c>
      <c r="Y11" s="18">
        <f t="shared" si="11"/>
        <v>7.0081489597798474E-2</v>
      </c>
      <c r="Z11" s="20">
        <f t="shared" si="12"/>
        <v>0.24347708382631231</v>
      </c>
      <c r="AA11" s="18">
        <f t="shared" si="13"/>
        <v>0.26030368763557488</v>
      </c>
      <c r="AB11" s="18">
        <f t="shared" si="14"/>
        <v>0.19077344178371877</v>
      </c>
      <c r="AC11" s="20">
        <f t="shared" si="15"/>
        <v>2.7437475511044247</v>
      </c>
      <c r="AE11" s="21" t="s">
        <v>25</v>
      </c>
      <c r="AF11" s="22">
        <f>AVERAGE(V2:V26)</f>
        <v>5.3611669198296782E-2</v>
      </c>
      <c r="AG11" s="22">
        <f>STDEV(V2:V26)</f>
        <v>4.0244685178966746E-2</v>
      </c>
      <c r="AI11" s="21" t="s">
        <v>25</v>
      </c>
      <c r="AJ11" s="22">
        <f>AVERAGE(Y2:Y26)</f>
        <v>0.11309440587501159</v>
      </c>
      <c r="AK11" s="16">
        <f>STDEV(Y2:Y26)</f>
        <v>9.2182174239667319E-2</v>
      </c>
      <c r="AM11" s="21" t="s">
        <v>25</v>
      </c>
      <c r="AN11" s="22">
        <f>AVERAGE(AB2:AB26)</f>
        <v>0.12278187530810863</v>
      </c>
      <c r="AO11" s="16">
        <f>STDEV(AB2:AB26)</f>
        <v>6.9604757200308107E-2</v>
      </c>
    </row>
    <row r="12" spans="1:41" x14ac:dyDescent="0.25">
      <c r="A12" s="12">
        <v>14</v>
      </c>
      <c r="B12" s="7">
        <v>21</v>
      </c>
      <c r="C12" s="14">
        <v>-4</v>
      </c>
      <c r="D12" s="15"/>
      <c r="E12" s="12">
        <v>3</v>
      </c>
      <c r="F12" s="16">
        <v>-0.216026042661186</v>
      </c>
      <c r="G12" s="16">
        <f t="shared" si="0"/>
        <v>2.0636904761904757</v>
      </c>
      <c r="H12" s="17">
        <v>0.64285714285714302</v>
      </c>
      <c r="I12" s="18">
        <f t="shared" si="1"/>
        <v>0.42683110019595705</v>
      </c>
      <c r="J12" s="18">
        <f t="shared" si="2"/>
        <v>2.9758316864851171</v>
      </c>
      <c r="K12" s="7">
        <v>1</v>
      </c>
      <c r="L12" s="16">
        <v>-0.31270642566864598</v>
      </c>
      <c r="M12" s="18">
        <v>0.6875</v>
      </c>
      <c r="N12" s="18">
        <f t="shared" si="3"/>
        <v>0.37479357433135402</v>
      </c>
      <c r="O12" s="18">
        <f t="shared" si="4"/>
        <v>2.198547722612191</v>
      </c>
      <c r="P12" s="7">
        <v>0</v>
      </c>
      <c r="Q12" s="16">
        <v>0.27074879225498699</v>
      </c>
      <c r="R12" s="18">
        <v>0.73333333333333295</v>
      </c>
      <c r="S12" s="18">
        <f t="shared" si="5"/>
        <v>0.46258454107834596</v>
      </c>
      <c r="T12" s="18">
        <f t="shared" si="6"/>
        <v>2.7085377822948553</v>
      </c>
      <c r="U12" s="18">
        <f t="shared" si="7"/>
        <v>0.31150850879723119</v>
      </c>
      <c r="V12" s="18">
        <f t="shared" si="8"/>
        <v>9.5482466136045191E-2</v>
      </c>
      <c r="W12" s="19">
        <f t="shared" si="9"/>
        <v>0.44199516391548838</v>
      </c>
      <c r="X12" s="18">
        <f t="shared" si="10"/>
        <v>0.33314104413037215</v>
      </c>
      <c r="Y12" s="18">
        <f t="shared" si="11"/>
        <v>2.0434618461726173E-2</v>
      </c>
      <c r="Z12" s="20">
        <f t="shared" si="12"/>
        <v>6.5347612918512155E-2</v>
      </c>
      <c r="AA12" s="18">
        <f t="shared" si="13"/>
        <v>0.35535044707239677</v>
      </c>
      <c r="AB12" s="18">
        <f t="shared" si="14"/>
        <v>8.4601654817409777E-2</v>
      </c>
      <c r="AC12" s="20">
        <f t="shared" si="15"/>
        <v>0.31247287979675736</v>
      </c>
      <c r="AE12" s="21" t="s">
        <v>26</v>
      </c>
      <c r="AF12" s="22">
        <f>AVERAGE(V27:V55)</f>
        <v>4.8134495236652086E-2</v>
      </c>
      <c r="AG12" s="22">
        <f>STDEV(V27:V55)</f>
        <v>3.8829232029832197E-2</v>
      </c>
      <c r="AI12" s="21" t="s">
        <v>26</v>
      </c>
      <c r="AJ12" s="24">
        <f>AVERAGE(Y27:Y55)</f>
        <v>0.12254488701394031</v>
      </c>
      <c r="AK12" s="16">
        <f>STDEV(Y27:Y55)</f>
        <v>9.5966708224954261E-2</v>
      </c>
      <c r="AM12" s="21" t="s">
        <v>26</v>
      </c>
      <c r="AN12" s="24">
        <f>AVERAGE(AB27:AB55)</f>
        <v>0.12362966093070722</v>
      </c>
      <c r="AO12" s="16">
        <f>STDEV(AB27:AB55)</f>
        <v>6.3311924774066136E-2</v>
      </c>
    </row>
    <row r="13" spans="1:41" x14ac:dyDescent="0.25">
      <c r="A13" s="12">
        <v>23</v>
      </c>
      <c r="B13" s="7">
        <v>56</v>
      </c>
      <c r="C13" s="14">
        <v>-2</v>
      </c>
      <c r="D13" s="15"/>
      <c r="E13" s="12">
        <v>5</v>
      </c>
      <c r="F13" s="16">
        <v>0.39016961214418899</v>
      </c>
      <c r="G13" s="16">
        <f t="shared" si="0"/>
        <v>2.442744755244755</v>
      </c>
      <c r="H13" s="18">
        <v>0.84615384615384603</v>
      </c>
      <c r="I13" s="18">
        <f t="shared" si="1"/>
        <v>0.45598423400965704</v>
      </c>
      <c r="J13" s="18">
        <f t="shared" si="2"/>
        <v>2.1686820803490612</v>
      </c>
      <c r="K13" s="7">
        <v>1</v>
      </c>
      <c r="L13" s="16">
        <v>-0.31215968485557699</v>
      </c>
      <c r="M13" s="18">
        <v>0.6875</v>
      </c>
      <c r="N13" s="18">
        <f t="shared" si="3"/>
        <v>0.37534031514442301</v>
      </c>
      <c r="O13" s="18">
        <f t="shared" si="4"/>
        <v>2.2023984305278788</v>
      </c>
      <c r="P13" s="7">
        <v>3</v>
      </c>
      <c r="Q13" s="16">
        <v>-0.457205668837882</v>
      </c>
      <c r="R13" s="18">
        <v>0.90909090909090895</v>
      </c>
      <c r="S13" s="18">
        <f t="shared" si="5"/>
        <v>0.45188524025302695</v>
      </c>
      <c r="T13" s="18">
        <f t="shared" si="6"/>
        <v>1.9883631613790389</v>
      </c>
      <c r="U13" s="18">
        <f t="shared" si="7"/>
        <v>0.34639470388262655</v>
      </c>
      <c r="V13" s="18">
        <f t="shared" si="8"/>
        <v>4.377490826156244E-2</v>
      </c>
      <c r="W13" s="19">
        <f t="shared" si="9"/>
        <v>0.1121945607731881</v>
      </c>
      <c r="X13" s="18">
        <f t="shared" si="10"/>
        <v>0.28144569690463411</v>
      </c>
      <c r="Y13" s="18">
        <f t="shared" si="11"/>
        <v>3.0713987950942878E-2</v>
      </c>
      <c r="Z13" s="20">
        <f t="shared" si="12"/>
        <v>9.8391911066776402E-2</v>
      </c>
      <c r="AA13" s="18">
        <f t="shared" si="13"/>
        <v>0.37215959921273928</v>
      </c>
      <c r="AB13" s="18">
        <f t="shared" si="14"/>
        <v>8.5046069625142717E-2</v>
      </c>
      <c r="AC13" s="20">
        <f t="shared" si="15"/>
        <v>0.1860127190489817</v>
      </c>
      <c r="AE13" s="25"/>
      <c r="AF13" s="26"/>
      <c r="AG13" s="26"/>
    </row>
    <row r="14" spans="1:41" ht="78.75" x14ac:dyDescent="0.25">
      <c r="A14" s="12">
        <v>15</v>
      </c>
      <c r="B14" s="7">
        <v>22</v>
      </c>
      <c r="C14" s="14">
        <v>-1</v>
      </c>
      <c r="D14" s="15"/>
      <c r="E14" s="12">
        <v>3</v>
      </c>
      <c r="F14" s="16">
        <v>-0.24766003296301201</v>
      </c>
      <c r="G14" s="16">
        <f t="shared" si="0"/>
        <v>2.0446428571428568</v>
      </c>
      <c r="H14" s="17">
        <v>0.64285714285714302</v>
      </c>
      <c r="I14" s="18">
        <f t="shared" si="1"/>
        <v>0.39519710989413104</v>
      </c>
      <c r="J14" s="18">
        <f t="shared" si="2"/>
        <v>2.5957242077616685</v>
      </c>
      <c r="K14" s="7">
        <v>1</v>
      </c>
      <c r="L14" s="16">
        <v>-0.29366278371635901</v>
      </c>
      <c r="M14" s="18">
        <v>0.6875</v>
      </c>
      <c r="N14" s="18">
        <f t="shared" si="3"/>
        <v>0.39383721628364099</v>
      </c>
      <c r="O14" s="18">
        <f t="shared" si="4"/>
        <v>2.3411206258401398</v>
      </c>
      <c r="P14" s="7">
        <v>1</v>
      </c>
      <c r="Q14" s="16">
        <v>0.17204669577470599</v>
      </c>
      <c r="R14" s="18">
        <v>0.71428571428571397</v>
      </c>
      <c r="S14" s="18">
        <f t="shared" si="5"/>
        <v>0.54223901851100798</v>
      </c>
      <c r="T14" s="18">
        <f t="shared" si="6"/>
        <v>4.1516967883013942</v>
      </c>
      <c r="U14" s="18">
        <f t="shared" si="7"/>
        <v>0.3144104803493451</v>
      </c>
      <c r="V14" s="18">
        <f t="shared" si="8"/>
        <v>6.6750447386333095E-2</v>
      </c>
      <c r="W14" s="19">
        <f t="shared" si="9"/>
        <v>0.2695245033594188</v>
      </c>
      <c r="X14" s="18">
        <f t="shared" si="10"/>
        <v>0.33624454148471622</v>
      </c>
      <c r="Y14" s="18">
        <f t="shared" si="11"/>
        <v>4.2581757768357209E-2</v>
      </c>
      <c r="Z14" s="20">
        <f t="shared" si="12"/>
        <v>0.14500222748513406</v>
      </c>
      <c r="AA14" s="18">
        <f t="shared" si="13"/>
        <v>0.34934497816593879</v>
      </c>
      <c r="AB14" s="18">
        <f t="shared" si="14"/>
        <v>0.1772982823912328</v>
      </c>
      <c r="AC14" s="20">
        <f t="shared" si="15"/>
        <v>1.0305241934050493</v>
      </c>
      <c r="AE14" s="12"/>
      <c r="AF14" s="37" t="s">
        <v>27</v>
      </c>
      <c r="AG14" s="37" t="s">
        <v>28</v>
      </c>
      <c r="AI14" s="12"/>
      <c r="AJ14" s="37" t="s">
        <v>29</v>
      </c>
      <c r="AK14" s="37" t="s">
        <v>30</v>
      </c>
      <c r="AN14" s="37" t="s">
        <v>31</v>
      </c>
      <c r="AO14" s="37" t="s">
        <v>32</v>
      </c>
    </row>
    <row r="15" spans="1:41" x14ac:dyDescent="0.25">
      <c r="A15" s="12">
        <v>2</v>
      </c>
      <c r="B15" s="7">
        <v>3</v>
      </c>
      <c r="C15" s="14">
        <v>7</v>
      </c>
      <c r="D15" s="15"/>
      <c r="E15" s="12">
        <v>2</v>
      </c>
      <c r="F15" s="16">
        <v>-0.37830287017576297</v>
      </c>
      <c r="G15" s="16">
        <f t="shared" si="0"/>
        <v>2.0111111111111111</v>
      </c>
      <c r="H15" s="17">
        <v>0.73333333333333295</v>
      </c>
      <c r="I15" s="18">
        <f t="shared" si="1"/>
        <v>0.35503046315756998</v>
      </c>
      <c r="J15" s="18">
        <f t="shared" si="2"/>
        <v>1.9384820765240813</v>
      </c>
      <c r="K15" s="7">
        <v>0</v>
      </c>
      <c r="L15" s="16">
        <v>-0.25976428861091599</v>
      </c>
      <c r="M15" s="18">
        <v>0.77777777777777801</v>
      </c>
      <c r="N15" s="18">
        <f t="shared" si="3"/>
        <v>0.51801348916686196</v>
      </c>
      <c r="O15" s="18">
        <f t="shared" si="4"/>
        <v>2.9941674505642331</v>
      </c>
      <c r="P15" s="7">
        <v>2</v>
      </c>
      <c r="Q15" s="16">
        <v>-5.3715907305609198E-2</v>
      </c>
      <c r="R15" s="18">
        <v>0.5</v>
      </c>
      <c r="S15" s="18">
        <f t="shared" si="5"/>
        <v>0.44628409269439079</v>
      </c>
      <c r="T15" s="18">
        <f t="shared" si="6"/>
        <v>9.3082296302903238</v>
      </c>
      <c r="U15" s="18">
        <f t="shared" si="7"/>
        <v>0.36464088397790034</v>
      </c>
      <c r="V15" s="18">
        <f t="shared" si="8"/>
        <v>1.366198619786263E-2</v>
      </c>
      <c r="W15" s="19">
        <f t="shared" si="9"/>
        <v>3.6113884601285597E-2</v>
      </c>
      <c r="X15" s="18">
        <f t="shared" si="10"/>
        <v>0.38674033149171283</v>
      </c>
      <c r="Y15" s="18">
        <f t="shared" si="11"/>
        <v>0.12697604288079684</v>
      </c>
      <c r="Z15" s="20">
        <f t="shared" si="12"/>
        <v>0.48881254447945299</v>
      </c>
      <c r="AA15" s="18">
        <f t="shared" si="13"/>
        <v>0.24861878453038674</v>
      </c>
      <c r="AB15" s="18">
        <f t="shared" si="14"/>
        <v>0.19490287722477756</v>
      </c>
      <c r="AC15" s="20">
        <f t="shared" si="15"/>
        <v>3.628401473625023</v>
      </c>
      <c r="AE15" s="21" t="s">
        <v>25</v>
      </c>
      <c r="AF15" s="39">
        <f>AVERAGE(W2:W26)</f>
        <v>0.21145366132958035</v>
      </c>
      <c r="AG15" s="39">
        <f>STDEV(W2:W26)</f>
        <v>0.18627004032532066</v>
      </c>
      <c r="AI15" s="21" t="s">
        <v>25</v>
      </c>
      <c r="AJ15" s="39">
        <f>AVERAGE(Z2:Z26)</f>
        <v>2.224686769199669</v>
      </c>
      <c r="AK15" s="16">
        <f>STDEV(Z2:Z26)</f>
        <v>3.6767615261294422</v>
      </c>
      <c r="AM15" s="21" t="s">
        <v>25</v>
      </c>
      <c r="AN15" s="38">
        <f>AVERAGE(AC2:AC26)</f>
        <v>1.3228431446411673</v>
      </c>
      <c r="AO15" s="16">
        <f>STDEV(AC2:AC26)</f>
        <v>1.685655019292539</v>
      </c>
    </row>
    <row r="16" spans="1:41" x14ac:dyDescent="0.25">
      <c r="A16" s="12">
        <v>0</v>
      </c>
      <c r="B16" s="7">
        <v>1</v>
      </c>
      <c r="C16" s="14">
        <v>8</v>
      </c>
      <c r="D16" s="15"/>
      <c r="E16" s="12">
        <v>2</v>
      </c>
      <c r="F16" s="16">
        <v>-0.34154026902739398</v>
      </c>
      <c r="G16" s="16">
        <f t="shared" si="0"/>
        <v>2.244444444444444</v>
      </c>
      <c r="H16" s="17">
        <v>0.73333333333333295</v>
      </c>
      <c r="I16" s="18">
        <f t="shared" si="1"/>
        <v>0.39179306430593897</v>
      </c>
      <c r="J16" s="18">
        <f t="shared" si="2"/>
        <v>2.1471357840808936</v>
      </c>
      <c r="K16" s="7">
        <v>0</v>
      </c>
      <c r="L16" s="16">
        <v>-0.263222717226055</v>
      </c>
      <c r="M16" s="18">
        <v>0.77777777777777801</v>
      </c>
      <c r="N16" s="18">
        <f t="shared" si="3"/>
        <v>0.51455506055172306</v>
      </c>
      <c r="O16" s="18">
        <f t="shared" si="4"/>
        <v>2.9548277062645183</v>
      </c>
      <c r="P16" s="7">
        <v>0</v>
      </c>
      <c r="Q16" s="16">
        <v>0.30365070273159001</v>
      </c>
      <c r="R16" s="18">
        <v>0.73333333333333295</v>
      </c>
      <c r="S16" s="18">
        <f t="shared" si="5"/>
        <v>0.42968263060174294</v>
      </c>
      <c r="T16" s="18">
        <f t="shared" si="6"/>
        <v>2.4150556107276921</v>
      </c>
      <c r="U16" s="18">
        <f t="shared" si="7"/>
        <v>0.32673267326732663</v>
      </c>
      <c r="V16" s="18">
        <f t="shared" si="8"/>
        <v>1.4807595760067349E-2</v>
      </c>
      <c r="W16" s="19">
        <f t="shared" si="9"/>
        <v>4.3355343726334282E-2</v>
      </c>
      <c r="X16" s="18">
        <f t="shared" si="10"/>
        <v>0.34653465346534673</v>
      </c>
      <c r="Y16" s="18">
        <f t="shared" si="11"/>
        <v>8.3311936239291728E-2</v>
      </c>
      <c r="Z16" s="20">
        <f t="shared" si="12"/>
        <v>0.31650739388023125</v>
      </c>
      <c r="AA16" s="18">
        <f t="shared" si="13"/>
        <v>0.32673267326732663</v>
      </c>
      <c r="AB16" s="18">
        <f t="shared" si="14"/>
        <v>2.3081970535736629E-2</v>
      </c>
      <c r="AC16" s="20">
        <f t="shared" si="15"/>
        <v>7.6014876066793705E-2</v>
      </c>
      <c r="AE16" s="21" t="s">
        <v>26</v>
      </c>
      <c r="AF16" s="39">
        <f>AVERAGE(W27:W55)</f>
        <v>0.18619003030308354</v>
      </c>
      <c r="AG16" s="39">
        <f>STDEV(W27:W55)</f>
        <v>0.18250586733695154</v>
      </c>
      <c r="AI16" s="21" t="s">
        <v>26</v>
      </c>
      <c r="AJ16" s="39">
        <f>AVERAGE(Z27:Z55)</f>
        <v>2.8935304456077811</v>
      </c>
      <c r="AK16" s="16">
        <f>STDEV(Z27:Z55)</f>
        <v>4.6165043812013034</v>
      </c>
      <c r="AM16" s="21" t="s">
        <v>26</v>
      </c>
      <c r="AN16" s="39">
        <f>AVERAGE(AC27:AC55)</f>
        <v>1.2581530822633555</v>
      </c>
      <c r="AO16" s="16">
        <f>STDEV(AC27:AC55)</f>
        <v>1.4696273780622249</v>
      </c>
    </row>
    <row r="17" spans="1:41" x14ac:dyDescent="0.25">
      <c r="A17" s="12">
        <v>3</v>
      </c>
      <c r="B17" s="7">
        <v>4</v>
      </c>
      <c r="C17" s="14">
        <v>10</v>
      </c>
      <c r="D17" s="15"/>
      <c r="E17" s="12">
        <v>2</v>
      </c>
      <c r="F17" s="16">
        <v>-0.34647634978032898</v>
      </c>
      <c r="G17" s="16">
        <f t="shared" si="0"/>
        <v>2.4202020202020202</v>
      </c>
      <c r="H17" s="17">
        <v>0.73333333333333295</v>
      </c>
      <c r="I17" s="18">
        <f t="shared" si="1"/>
        <v>0.38685698355300396</v>
      </c>
      <c r="J17" s="18">
        <f t="shared" si="2"/>
        <v>2.1165465804470549</v>
      </c>
      <c r="K17" s="7">
        <v>0</v>
      </c>
      <c r="L17" s="16">
        <v>-0.223182792257485</v>
      </c>
      <c r="M17" s="18">
        <v>0.77777777777777801</v>
      </c>
      <c r="N17" s="18">
        <f t="shared" si="3"/>
        <v>0.55459498552029296</v>
      </c>
      <c r="O17" s="18">
        <f t="shared" si="4"/>
        <v>3.4849361364762355</v>
      </c>
      <c r="P17" s="7">
        <v>3</v>
      </c>
      <c r="Q17" s="16">
        <v>-0.46026171709265201</v>
      </c>
      <c r="R17" s="18">
        <v>0.90909090909090895</v>
      </c>
      <c r="S17" s="18">
        <f t="shared" si="5"/>
        <v>0.44882919199825694</v>
      </c>
      <c r="T17" s="18">
        <f t="shared" si="6"/>
        <v>1.9751608168356665</v>
      </c>
      <c r="U17" s="18">
        <f t="shared" si="7"/>
        <v>0.30300500834724525</v>
      </c>
      <c r="V17" s="18">
        <f t="shared" si="8"/>
        <v>4.3471341433083732E-2</v>
      </c>
      <c r="W17" s="19">
        <f t="shared" si="9"/>
        <v>0.12546698053314517</v>
      </c>
      <c r="X17" s="18">
        <f t="shared" si="10"/>
        <v>0.32136894824707857</v>
      </c>
      <c r="Y17" s="18">
        <f t="shared" si="11"/>
        <v>9.8186155989593571E-2</v>
      </c>
      <c r="Z17" s="20">
        <f t="shared" si="12"/>
        <v>0.43993604971263484</v>
      </c>
      <c r="AA17" s="18">
        <f t="shared" si="13"/>
        <v>0.37562604340567607</v>
      </c>
      <c r="AB17" s="18">
        <f t="shared" si="14"/>
        <v>8.4635673686975943E-2</v>
      </c>
      <c r="AC17" s="20">
        <f t="shared" si="15"/>
        <v>0.18388597301030479</v>
      </c>
    </row>
    <row r="18" spans="1:41" x14ac:dyDescent="0.25">
      <c r="A18" s="12">
        <v>1</v>
      </c>
      <c r="B18" s="7">
        <v>2</v>
      </c>
      <c r="C18" s="14">
        <v>11</v>
      </c>
      <c r="D18" s="15"/>
      <c r="E18" s="12">
        <v>2</v>
      </c>
      <c r="F18" s="16">
        <v>-0.36370475759430398</v>
      </c>
      <c r="G18" s="16">
        <f t="shared" si="0"/>
        <v>2.225396825396825</v>
      </c>
      <c r="H18" s="17">
        <v>0.73333333333333295</v>
      </c>
      <c r="I18" s="18">
        <f t="shared" si="1"/>
        <v>0.36962857573902896</v>
      </c>
      <c r="J18" s="18">
        <f t="shared" si="2"/>
        <v>2.0162874365018144</v>
      </c>
      <c r="K18" s="7">
        <v>0</v>
      </c>
      <c r="L18" s="16">
        <v>-0.26287921904009898</v>
      </c>
      <c r="M18" s="18">
        <v>0.77777777777777801</v>
      </c>
      <c r="N18" s="18">
        <f t="shared" si="3"/>
        <v>0.51489855873767909</v>
      </c>
      <c r="O18" s="18">
        <f t="shared" si="4"/>
        <v>2.9586887111800864</v>
      </c>
      <c r="P18" s="7">
        <v>1</v>
      </c>
      <c r="Q18" s="16">
        <v>0.19402974346920501</v>
      </c>
      <c r="R18" s="18">
        <v>0.71428571428571397</v>
      </c>
      <c r="S18" s="18">
        <f t="shared" si="5"/>
        <v>0.52025597081650898</v>
      </c>
      <c r="T18" s="18">
        <f t="shared" si="6"/>
        <v>3.6813207166821833</v>
      </c>
      <c r="U18" s="18">
        <f t="shared" si="7"/>
        <v>0.32952924393723243</v>
      </c>
      <c r="V18" s="18">
        <f t="shared" si="8"/>
        <v>3.4175513657071555E-2</v>
      </c>
      <c r="W18" s="19">
        <f t="shared" si="9"/>
        <v>9.3964989303749427E-2</v>
      </c>
      <c r="X18" s="18">
        <f t="shared" si="10"/>
        <v>0.34950071326676191</v>
      </c>
      <c r="Y18" s="18">
        <f t="shared" si="11"/>
        <v>8.6621494226662932E-2</v>
      </c>
      <c r="Z18" s="20">
        <f t="shared" si="12"/>
        <v>0.32951061914654384</v>
      </c>
      <c r="AA18" s="18">
        <f t="shared" si="13"/>
        <v>0.32097004279600561</v>
      </c>
      <c r="AB18" s="18">
        <f t="shared" si="14"/>
        <v>0.12694029932680059</v>
      </c>
      <c r="AC18" s="20">
        <f t="shared" si="15"/>
        <v>0.65423113517102405</v>
      </c>
    </row>
    <row r="19" spans="1:41" x14ac:dyDescent="0.25">
      <c r="A19" s="12">
        <v>11</v>
      </c>
      <c r="B19" s="7">
        <v>17</v>
      </c>
      <c r="C19" s="14">
        <v>12</v>
      </c>
      <c r="D19" s="15"/>
      <c r="E19" s="12">
        <v>3</v>
      </c>
      <c r="F19" s="16">
        <v>-0.210525153806673</v>
      </c>
      <c r="G19" s="16">
        <f t="shared" si="0"/>
        <v>2.1539682539682539</v>
      </c>
      <c r="H19" s="17">
        <v>0.64285714285714302</v>
      </c>
      <c r="I19" s="18">
        <f t="shared" si="1"/>
        <v>0.43233198905046999</v>
      </c>
      <c r="J19" s="18">
        <f t="shared" si="2"/>
        <v>3.0535882826024867</v>
      </c>
      <c r="K19" s="7">
        <v>0</v>
      </c>
      <c r="L19" s="16">
        <v>-0.23550942283155299</v>
      </c>
      <c r="M19" s="18">
        <v>0.77777777777777801</v>
      </c>
      <c r="N19" s="18">
        <f t="shared" si="3"/>
        <v>0.54226835494622505</v>
      </c>
      <c r="O19" s="18">
        <f t="shared" si="4"/>
        <v>3.3025335819963346</v>
      </c>
      <c r="P19" s="7">
        <v>0</v>
      </c>
      <c r="Q19" s="16">
        <v>0.26598638991711099</v>
      </c>
      <c r="R19" s="18">
        <v>0.73333333333333295</v>
      </c>
      <c r="S19" s="18">
        <f t="shared" si="5"/>
        <v>0.46734694341622196</v>
      </c>
      <c r="T19" s="18">
        <f t="shared" si="6"/>
        <v>2.7570332961842925</v>
      </c>
      <c r="U19" s="18">
        <f t="shared" si="7"/>
        <v>0.29845246868091385</v>
      </c>
      <c r="V19" s="18">
        <f t="shared" si="8"/>
        <v>8.7927314874240853E-2</v>
      </c>
      <c r="W19" s="19">
        <f t="shared" si="9"/>
        <v>0.41765705087661514</v>
      </c>
      <c r="X19" s="18">
        <f t="shared" si="10"/>
        <v>0.36109064112011802</v>
      </c>
      <c r="Y19" s="18">
        <f t="shared" si="11"/>
        <v>0.12558121828856503</v>
      </c>
      <c r="Z19" s="20">
        <f t="shared" si="12"/>
        <v>0.53323224514199763</v>
      </c>
      <c r="AA19" s="18">
        <f t="shared" si="13"/>
        <v>0.34045689019896813</v>
      </c>
      <c r="AB19" s="18">
        <f t="shared" si="14"/>
        <v>7.4470500281857144E-2</v>
      </c>
      <c r="AC19" s="20">
        <f t="shared" si="15"/>
        <v>0.27997861208261182</v>
      </c>
      <c r="AF19" s="39">
        <v>0.21145366132958035</v>
      </c>
      <c r="AG19" s="39">
        <v>0.18627004032532066</v>
      </c>
    </row>
    <row r="20" spans="1:41" x14ac:dyDescent="0.25">
      <c r="A20" s="12">
        <v>13</v>
      </c>
      <c r="B20" s="7">
        <v>20</v>
      </c>
      <c r="C20" s="14">
        <v>14</v>
      </c>
      <c r="D20" s="15"/>
      <c r="E20" s="12">
        <v>3</v>
      </c>
      <c r="F20" s="16">
        <v>-0.22227854306273001</v>
      </c>
      <c r="G20" s="16">
        <f t="shared" si="0"/>
        <v>2.3297258297258301</v>
      </c>
      <c r="H20" s="17">
        <v>0.64285714285714302</v>
      </c>
      <c r="I20" s="18">
        <f t="shared" si="1"/>
        <v>0.42057859979441303</v>
      </c>
      <c r="J20" s="18">
        <f t="shared" si="2"/>
        <v>2.8921241519732295</v>
      </c>
      <c r="K20" s="7">
        <v>0</v>
      </c>
      <c r="L20" s="16">
        <v>-0.24179402516731699</v>
      </c>
      <c r="M20" s="18">
        <v>0.77777777777777801</v>
      </c>
      <c r="N20" s="18">
        <f t="shared" si="3"/>
        <v>0.53598375261046105</v>
      </c>
      <c r="O20" s="18">
        <f t="shared" si="4"/>
        <v>3.2166956037874392</v>
      </c>
      <c r="P20" s="7">
        <v>3</v>
      </c>
      <c r="Q20" s="16">
        <v>-0.47537624029563003</v>
      </c>
      <c r="R20" s="18">
        <v>0.90909090909090895</v>
      </c>
      <c r="S20" s="18">
        <f t="shared" si="5"/>
        <v>0.43371466879527892</v>
      </c>
      <c r="T20" s="18">
        <f t="shared" si="6"/>
        <v>1.9123608460649142</v>
      </c>
      <c r="U20" s="18">
        <f t="shared" si="7"/>
        <v>0.27593682254567981</v>
      </c>
      <c r="V20" s="18">
        <f t="shared" si="8"/>
        <v>5.3658279482949794E-2</v>
      </c>
      <c r="W20" s="19">
        <f t="shared" si="9"/>
        <v>0.24140107607150682</v>
      </c>
      <c r="X20" s="18">
        <f t="shared" si="10"/>
        <v>0.33384948900588424</v>
      </c>
      <c r="Y20" s="18">
        <f t="shared" si="11"/>
        <v>9.2055463838567247E-2</v>
      </c>
      <c r="Z20" s="20">
        <f t="shared" si="12"/>
        <v>0.38071852178674215</v>
      </c>
      <c r="AA20" s="18">
        <f t="shared" si="13"/>
        <v>0.3902136884484359</v>
      </c>
      <c r="AB20" s="18">
        <f t="shared" si="14"/>
        <v>8.5162551847194123E-2</v>
      </c>
      <c r="AC20" s="20">
        <f t="shared" si="15"/>
        <v>0.17914768267390202</v>
      </c>
      <c r="AJ20" s="22">
        <v>0.11309440587501159</v>
      </c>
      <c r="AK20" s="16">
        <v>9.2182174239667319E-2</v>
      </c>
      <c r="AM20" s="21" t="s">
        <v>25</v>
      </c>
      <c r="AN20" s="22">
        <v>0.12278187530810863</v>
      </c>
      <c r="AO20" s="16">
        <v>6.9604757200308107E-2</v>
      </c>
    </row>
    <row r="21" spans="1:41" x14ac:dyDescent="0.25">
      <c r="A21" s="12">
        <v>12</v>
      </c>
      <c r="B21" s="7">
        <v>19</v>
      </c>
      <c r="C21" s="14">
        <v>15</v>
      </c>
      <c r="D21" s="15"/>
      <c r="E21" s="12">
        <v>3</v>
      </c>
      <c r="F21" s="16">
        <v>-0.223996646427328</v>
      </c>
      <c r="G21" s="16">
        <f t="shared" si="0"/>
        <v>1.9206349206349209</v>
      </c>
      <c r="H21" s="17">
        <v>0.64285714285714302</v>
      </c>
      <c r="I21" s="18">
        <f t="shared" si="1"/>
        <v>0.41886049642981504</v>
      </c>
      <c r="J21" s="18">
        <f t="shared" si="2"/>
        <v>2.8699409259491184</v>
      </c>
      <c r="K21" s="7">
        <v>0</v>
      </c>
      <c r="L21" s="16">
        <v>-0.22762036857221801</v>
      </c>
      <c r="M21" s="18">
        <v>0.77777777777777801</v>
      </c>
      <c r="N21" s="18">
        <f t="shared" si="3"/>
        <v>0.55015740920556</v>
      </c>
      <c r="O21" s="18">
        <f t="shared" si="4"/>
        <v>3.4169955116780746</v>
      </c>
      <c r="P21" s="7">
        <v>2</v>
      </c>
      <c r="Q21" s="16">
        <v>-4.7695554021978101E-2</v>
      </c>
      <c r="R21" s="18">
        <v>0.5</v>
      </c>
      <c r="S21" s="18">
        <f t="shared" si="5"/>
        <v>0.45230444597802189</v>
      </c>
      <c r="T21" s="18">
        <f t="shared" si="6"/>
        <v>10.48315739805853</v>
      </c>
      <c r="U21" s="18">
        <f t="shared" si="7"/>
        <v>0.33471074380165294</v>
      </c>
      <c r="V21" s="18">
        <f t="shared" si="8"/>
        <v>0.11071409737432494</v>
      </c>
      <c r="W21" s="19">
        <f t="shared" si="9"/>
        <v>0.49426676309747475</v>
      </c>
      <c r="X21" s="18">
        <f t="shared" si="10"/>
        <v>0.40495867768595045</v>
      </c>
      <c r="Y21" s="18">
        <f t="shared" si="11"/>
        <v>0.17733830911373244</v>
      </c>
      <c r="Z21" s="20">
        <f t="shared" si="12"/>
        <v>0.77909683665883189</v>
      </c>
      <c r="AA21" s="18">
        <f t="shared" si="13"/>
        <v>0.26033057851239666</v>
      </c>
      <c r="AB21" s="18">
        <f t="shared" si="14"/>
        <v>0.21263502449041854</v>
      </c>
      <c r="AC21" s="20">
        <f t="shared" si="15"/>
        <v>4.4581728601461759</v>
      </c>
      <c r="AF21" s="39">
        <v>0.21145366132958035</v>
      </c>
      <c r="AJ21" s="24">
        <v>0.12254488701394031</v>
      </c>
      <c r="AK21" s="16">
        <v>9.5966708224954261E-2</v>
      </c>
      <c r="AM21" s="21" t="s">
        <v>26</v>
      </c>
      <c r="AN21" s="24">
        <v>0.12362966093070722</v>
      </c>
      <c r="AO21" s="16">
        <v>6.3311924774066136E-2</v>
      </c>
    </row>
    <row r="22" spans="1:41" x14ac:dyDescent="0.25">
      <c r="A22" s="12">
        <v>7</v>
      </c>
      <c r="B22" s="7">
        <v>8</v>
      </c>
      <c r="C22" s="14">
        <v>16</v>
      </c>
      <c r="D22" s="15"/>
      <c r="E22" s="12">
        <v>2</v>
      </c>
      <c r="F22" s="16">
        <v>-0.34082297751262702</v>
      </c>
      <c r="G22" s="16">
        <f t="shared" si="0"/>
        <v>2.3299242424242417</v>
      </c>
      <c r="H22" s="17">
        <v>0.73333333333333295</v>
      </c>
      <c r="I22" s="18">
        <f t="shared" si="1"/>
        <v>0.39251035582070593</v>
      </c>
      <c r="J22" s="18">
        <f t="shared" si="2"/>
        <v>2.1516546175533717</v>
      </c>
      <c r="K22" s="7">
        <v>1</v>
      </c>
      <c r="L22" s="16">
        <v>-0.31084984860596898</v>
      </c>
      <c r="M22" s="18">
        <v>0.6875</v>
      </c>
      <c r="N22" s="18">
        <f t="shared" si="3"/>
        <v>0.37665015139403102</v>
      </c>
      <c r="O22" s="18">
        <f t="shared" si="4"/>
        <v>2.2116787351936917</v>
      </c>
      <c r="P22" s="7">
        <v>3</v>
      </c>
      <c r="Q22" s="16">
        <v>-0.47973278534050301</v>
      </c>
      <c r="R22" s="18">
        <v>0.90909090909090895</v>
      </c>
      <c r="S22" s="18">
        <f t="shared" si="5"/>
        <v>0.42935812375040594</v>
      </c>
      <c r="T22" s="18">
        <f t="shared" si="6"/>
        <v>1.8949943319918352</v>
      </c>
      <c r="U22" s="18">
        <f t="shared" si="7"/>
        <v>0.31474556982604446</v>
      </c>
      <c r="V22" s="18">
        <f t="shared" si="8"/>
        <v>2.6077407686582565E-2</v>
      </c>
      <c r="W22" s="19">
        <f t="shared" si="9"/>
        <v>7.6513056358168907E-2</v>
      </c>
      <c r="X22" s="18">
        <f t="shared" si="10"/>
        <v>0.29507397171191685</v>
      </c>
      <c r="Y22" s="18">
        <f t="shared" si="11"/>
        <v>1.5775876894052132E-2</v>
      </c>
      <c r="Z22" s="20">
        <f t="shared" si="12"/>
        <v>5.0750794844521607E-2</v>
      </c>
      <c r="AA22" s="18">
        <f t="shared" si="13"/>
        <v>0.39018045846203875</v>
      </c>
      <c r="AB22" s="18">
        <f t="shared" si="14"/>
        <v>8.9552326878464261E-2</v>
      </c>
      <c r="AC22" s="20">
        <f t="shared" si="15"/>
        <v>0.18667126703650685</v>
      </c>
      <c r="AF22" s="39">
        <v>0.18627004032532066</v>
      </c>
    </row>
    <row r="23" spans="1:41" x14ac:dyDescent="0.25">
      <c r="A23" s="12">
        <v>24</v>
      </c>
      <c r="B23" s="7">
        <v>60</v>
      </c>
      <c r="C23" s="14">
        <v>19</v>
      </c>
      <c r="D23" s="15"/>
      <c r="E23" s="12">
        <v>5</v>
      </c>
      <c r="F23" s="16">
        <v>0.37963642231282602</v>
      </c>
      <c r="G23" s="16">
        <f t="shared" si="0"/>
        <v>2.317744755244755</v>
      </c>
      <c r="H23" s="18">
        <v>0.84615384615384603</v>
      </c>
      <c r="I23" s="18">
        <f t="shared" si="1"/>
        <v>0.46651742384102002</v>
      </c>
      <c r="J23" s="18">
        <f t="shared" si="2"/>
        <v>2.2288531774662093</v>
      </c>
      <c r="K23" s="7">
        <v>2</v>
      </c>
      <c r="L23" s="16">
        <v>3.6673733774992501E-2</v>
      </c>
      <c r="M23" s="18">
        <v>0.5625</v>
      </c>
      <c r="N23" s="18">
        <f t="shared" si="3"/>
        <v>0.5258262662250075</v>
      </c>
      <c r="O23" s="18">
        <f t="shared" si="4"/>
        <v>15.33795286433485</v>
      </c>
      <c r="P23" s="7">
        <v>3</v>
      </c>
      <c r="Q23" s="16">
        <v>-0.46201181236501598</v>
      </c>
      <c r="R23" s="18">
        <v>0.90909090909090895</v>
      </c>
      <c r="S23" s="18">
        <f t="shared" si="5"/>
        <v>0.44707909672589297</v>
      </c>
      <c r="T23" s="18">
        <f t="shared" si="6"/>
        <v>1.9676789310587468</v>
      </c>
      <c r="U23" s="18">
        <f t="shared" si="7"/>
        <v>0.3650763718649821</v>
      </c>
      <c r="V23" s="18">
        <f t="shared" si="8"/>
        <v>1.456005044784392E-2</v>
      </c>
      <c r="W23" s="19">
        <f t="shared" si="9"/>
        <v>3.8352617378335271E-2</v>
      </c>
      <c r="X23" s="18">
        <f t="shared" si="10"/>
        <v>0.24269281538751653</v>
      </c>
      <c r="Y23" s="18">
        <f t="shared" si="11"/>
        <v>0.20601908161252402</v>
      </c>
      <c r="Z23" s="20">
        <f t="shared" si="12"/>
        <v>5.6176194896470193</v>
      </c>
      <c r="AA23" s="18">
        <f t="shared" si="13"/>
        <v>0.39223081274750138</v>
      </c>
      <c r="AB23" s="18">
        <f t="shared" si="14"/>
        <v>6.9780999617514605E-2</v>
      </c>
      <c r="AC23" s="20">
        <f t="shared" si="15"/>
        <v>0.15103726300916218</v>
      </c>
      <c r="AJ23" s="37"/>
      <c r="AK23" s="37"/>
      <c r="AN23" s="37"/>
      <c r="AO23" s="37"/>
    </row>
    <row r="24" spans="1:41" x14ac:dyDescent="0.25">
      <c r="A24" s="12">
        <v>16</v>
      </c>
      <c r="B24" s="7">
        <v>23</v>
      </c>
      <c r="C24" s="14">
        <v>20</v>
      </c>
      <c r="D24" s="15"/>
      <c r="E24" s="12">
        <v>3</v>
      </c>
      <c r="F24" s="16">
        <v>-0.22179658413977599</v>
      </c>
      <c r="G24" s="16">
        <f t="shared" si="0"/>
        <v>1.830357142857143</v>
      </c>
      <c r="H24" s="17">
        <v>0.64285714285714302</v>
      </c>
      <c r="I24" s="18">
        <f t="shared" si="1"/>
        <v>0.42106055871736703</v>
      </c>
      <c r="J24" s="18">
        <f t="shared" si="2"/>
        <v>2.8984086718486841</v>
      </c>
      <c r="K24" s="7">
        <v>1</v>
      </c>
      <c r="L24" s="16">
        <v>-0.33099388136239599</v>
      </c>
      <c r="M24" s="18">
        <v>0.6875</v>
      </c>
      <c r="N24" s="18">
        <f t="shared" si="3"/>
        <v>0.35650611863760401</v>
      </c>
      <c r="O24" s="18">
        <f t="shared" si="4"/>
        <v>2.0770776703490643</v>
      </c>
      <c r="P24" s="7">
        <v>2</v>
      </c>
      <c r="Q24" s="16">
        <v>-6.2750204600075105E-2</v>
      </c>
      <c r="R24" s="18">
        <v>0.5</v>
      </c>
      <c r="S24" s="18">
        <f t="shared" si="5"/>
        <v>0.43724979539992492</v>
      </c>
      <c r="T24" s="18">
        <f t="shared" si="6"/>
        <v>7.9681015095750229</v>
      </c>
      <c r="U24" s="18">
        <f t="shared" si="7"/>
        <v>0.35121951219512199</v>
      </c>
      <c r="V24" s="18">
        <f t="shared" si="8"/>
        <v>0.129422928055346</v>
      </c>
      <c r="W24" s="19">
        <f t="shared" si="9"/>
        <v>0.58352083535147592</v>
      </c>
      <c r="X24" s="18">
        <f t="shared" si="10"/>
        <v>0.37560975609756092</v>
      </c>
      <c r="Y24" s="18">
        <f t="shared" si="11"/>
        <v>4.4615874735164929E-2</v>
      </c>
      <c r="Z24" s="20">
        <f t="shared" si="12"/>
        <v>0.13479365404436661</v>
      </c>
      <c r="AA24" s="18">
        <f t="shared" si="13"/>
        <v>0.27317073170731704</v>
      </c>
      <c r="AB24" s="18">
        <f t="shared" si="14"/>
        <v>0.21042052710724193</v>
      </c>
      <c r="AC24" s="20">
        <f t="shared" si="15"/>
        <v>3.3533042393775729</v>
      </c>
      <c r="AJ24" s="39">
        <v>2.224686769199669</v>
      </c>
      <c r="AK24" s="16">
        <v>3.6767615261294422</v>
      </c>
      <c r="AM24" s="21" t="s">
        <v>25</v>
      </c>
      <c r="AN24" s="38">
        <v>1.3228431446411673</v>
      </c>
      <c r="AO24" s="16">
        <v>1.685655019292539</v>
      </c>
    </row>
    <row r="25" spans="1:41" x14ac:dyDescent="0.25">
      <c r="A25" s="12">
        <v>20</v>
      </c>
      <c r="B25" s="7">
        <v>39</v>
      </c>
      <c r="C25" s="14">
        <v>23</v>
      </c>
      <c r="D25" s="15"/>
      <c r="E25" s="12">
        <v>4</v>
      </c>
      <c r="F25" s="16">
        <v>0.258645044210013</v>
      </c>
      <c r="G25" s="16">
        <f t="shared" si="0"/>
        <v>1.854166666666667</v>
      </c>
      <c r="H25" s="18">
        <v>0.66666666666666696</v>
      </c>
      <c r="I25" s="18">
        <f t="shared" si="1"/>
        <v>0.40802162245665397</v>
      </c>
      <c r="J25" s="18">
        <f t="shared" si="2"/>
        <v>2.5775350488654678</v>
      </c>
      <c r="K25" s="7">
        <v>1</v>
      </c>
      <c r="L25" s="16">
        <v>-0.31343384603623498</v>
      </c>
      <c r="M25" s="18">
        <v>0.6875</v>
      </c>
      <c r="N25" s="18">
        <f t="shared" si="3"/>
        <v>0.37406615396376502</v>
      </c>
      <c r="O25" s="18">
        <f t="shared" si="4"/>
        <v>2.1934453113290151</v>
      </c>
      <c r="P25" s="7">
        <v>2</v>
      </c>
      <c r="Q25" s="16">
        <v>-5.7471629915009398E-2</v>
      </c>
      <c r="R25" s="18">
        <v>0.5</v>
      </c>
      <c r="S25" s="18">
        <f t="shared" si="5"/>
        <v>0.44252837008499057</v>
      </c>
      <c r="T25" s="18">
        <f t="shared" si="6"/>
        <v>8.6999446638178437</v>
      </c>
      <c r="U25" s="18">
        <f t="shared" si="7"/>
        <v>0.35955056179775291</v>
      </c>
      <c r="V25" s="18">
        <f t="shared" si="8"/>
        <v>0.10090551758773991</v>
      </c>
      <c r="W25" s="19">
        <f t="shared" si="9"/>
        <v>0.3901312623094656</v>
      </c>
      <c r="X25" s="18">
        <f t="shared" si="10"/>
        <v>0.37078651685393255</v>
      </c>
      <c r="Y25" s="18">
        <f t="shared" si="11"/>
        <v>5.7352670817697571E-2</v>
      </c>
      <c r="Z25" s="20">
        <f t="shared" si="12"/>
        <v>0.18298174094149114</v>
      </c>
      <c r="AA25" s="18">
        <f t="shared" si="13"/>
        <v>0.26966292134831454</v>
      </c>
      <c r="AB25" s="18">
        <f t="shared" si="14"/>
        <v>0.21219129143330515</v>
      </c>
      <c r="AC25" s="20">
        <f t="shared" si="15"/>
        <v>3.6921049872276002</v>
      </c>
      <c r="AJ25" s="39">
        <v>2.8935304456077811</v>
      </c>
      <c r="AK25" s="16">
        <v>4.6165043812013034</v>
      </c>
      <c r="AM25" s="21" t="s">
        <v>26</v>
      </c>
      <c r="AN25" s="39">
        <v>1.2581530822633555</v>
      </c>
      <c r="AO25" s="16">
        <v>1.4696273780622249</v>
      </c>
    </row>
    <row r="26" spans="1:41" ht="16.5" thickBot="1" x14ac:dyDescent="0.3">
      <c r="A26" s="98">
        <v>4</v>
      </c>
      <c r="B26" s="40">
        <v>5</v>
      </c>
      <c r="C26" s="99">
        <v>31</v>
      </c>
      <c r="D26" s="75"/>
      <c r="E26" s="98">
        <v>2</v>
      </c>
      <c r="F26" s="41">
        <v>-0.34306525123847398</v>
      </c>
      <c r="G26" s="41">
        <f t="shared" si="0"/>
        <v>2.1541666666666659</v>
      </c>
      <c r="H26" s="100">
        <v>0.73333333333333295</v>
      </c>
      <c r="I26" s="42">
        <f t="shared" si="1"/>
        <v>0.39026808209485897</v>
      </c>
      <c r="J26" s="42">
        <f t="shared" si="2"/>
        <v>2.1375914077161169</v>
      </c>
      <c r="K26" s="40">
        <v>1</v>
      </c>
      <c r="L26" s="41">
        <v>-0.33662222360673399</v>
      </c>
      <c r="M26" s="42">
        <v>0.6875</v>
      </c>
      <c r="N26" s="42">
        <f t="shared" si="3"/>
        <v>0.35087777639326601</v>
      </c>
      <c r="O26" s="42">
        <f t="shared" si="4"/>
        <v>2.0423488165272961</v>
      </c>
      <c r="P26" s="40">
        <v>0</v>
      </c>
      <c r="Q26" s="41">
        <v>0.280038232312462</v>
      </c>
      <c r="R26" s="42">
        <v>0.73333333333333295</v>
      </c>
      <c r="S26" s="42">
        <f t="shared" si="5"/>
        <v>0.45329510102087095</v>
      </c>
      <c r="T26" s="42">
        <f t="shared" si="6"/>
        <v>2.6186900527035601</v>
      </c>
      <c r="U26" s="42">
        <f t="shared" si="7"/>
        <v>0.34042553191489355</v>
      </c>
      <c r="V26" s="42">
        <f t="shared" si="8"/>
        <v>2.639719323580425E-3</v>
      </c>
      <c r="W26" s="101">
        <f t="shared" si="9"/>
        <v>7.6945109248196183E-3</v>
      </c>
      <c r="X26" s="42">
        <f t="shared" si="10"/>
        <v>0.31914893617021289</v>
      </c>
      <c r="Y26" s="42">
        <f t="shared" si="11"/>
        <v>1.7473287436521101E-2</v>
      </c>
      <c r="Z26" s="102">
        <f t="shared" si="12"/>
        <v>5.1907706060829298E-2</v>
      </c>
      <c r="AA26" s="42">
        <f t="shared" si="13"/>
        <v>0.34042553191489355</v>
      </c>
      <c r="AB26" s="42">
        <f t="shared" si="14"/>
        <v>6.0387299602431554E-2</v>
      </c>
      <c r="AC26" s="102">
        <f t="shared" si="15"/>
        <v>0.21563948287979626</v>
      </c>
    </row>
    <row r="27" spans="1:41" s="123" customFormat="1" ht="16.5" thickBot="1" x14ac:dyDescent="0.3">
      <c r="A27" s="113">
        <v>25</v>
      </c>
      <c r="B27" s="114">
        <v>9</v>
      </c>
      <c r="C27" s="115">
        <v>32</v>
      </c>
      <c r="D27" s="116"/>
      <c r="E27" s="117">
        <v>2</v>
      </c>
      <c r="F27" s="118">
        <v>-0.36598900018333902</v>
      </c>
      <c r="G27" s="118">
        <f t="shared" si="0"/>
        <v>2.0291666666666659</v>
      </c>
      <c r="H27" s="119">
        <v>0.73333333333333295</v>
      </c>
      <c r="I27" s="120">
        <f t="shared" si="1"/>
        <v>0.36734433314999393</v>
      </c>
      <c r="J27" s="120">
        <f t="shared" si="2"/>
        <v>2.0037032068340195</v>
      </c>
      <c r="K27" s="114">
        <v>2</v>
      </c>
      <c r="L27" s="118">
        <v>3.4094206384933899E-2</v>
      </c>
      <c r="M27" s="120">
        <v>0.5625</v>
      </c>
      <c r="N27" s="120">
        <f t="shared" si="3"/>
        <v>0.52840579361506612</v>
      </c>
      <c r="O27" s="120">
        <f t="shared" si="4"/>
        <v>16.498404264032573</v>
      </c>
      <c r="P27" s="114">
        <v>0</v>
      </c>
      <c r="Q27" s="118">
        <v>0.27940575537062901</v>
      </c>
      <c r="R27" s="120">
        <v>0.73333333333333295</v>
      </c>
      <c r="S27" s="120">
        <f t="shared" si="5"/>
        <v>0.45392757796270394</v>
      </c>
      <c r="T27" s="120">
        <f t="shared" si="6"/>
        <v>2.6246178514131659</v>
      </c>
      <c r="U27" s="120">
        <f t="shared" si="7"/>
        <v>0.36139630390143734</v>
      </c>
      <c r="V27" s="120">
        <f t="shared" si="8"/>
        <v>4.5926962819016759E-3</v>
      </c>
      <c r="W27" s="121">
        <f t="shared" si="9"/>
        <v>1.2548727638265096E-2</v>
      </c>
      <c r="X27" s="120">
        <f t="shared" si="10"/>
        <v>0.27720739219712537</v>
      </c>
      <c r="Y27" s="120">
        <f t="shared" si="11"/>
        <v>0.24311318581219146</v>
      </c>
      <c r="Z27" s="122">
        <f t="shared" si="12"/>
        <v>7.1306304381269383</v>
      </c>
      <c r="AA27" s="120">
        <f t="shared" si="13"/>
        <v>0.36139630390143734</v>
      </c>
      <c r="AB27" s="120">
        <f t="shared" si="14"/>
        <v>8.1990548530808338E-2</v>
      </c>
      <c r="AC27" s="122">
        <f t="shared" si="15"/>
        <v>0.29344616907425075</v>
      </c>
    </row>
    <row r="28" spans="1:41" ht="16.5" thickBot="1" x14ac:dyDescent="0.3">
      <c r="A28" s="103">
        <v>31</v>
      </c>
      <c r="B28" s="43">
        <v>29</v>
      </c>
      <c r="C28" s="104">
        <v>35</v>
      </c>
      <c r="D28" s="79"/>
      <c r="E28" s="103">
        <v>3</v>
      </c>
      <c r="F28" s="44">
        <v>-0.207384718000823</v>
      </c>
      <c r="G28" s="44">
        <f t="shared" si="0"/>
        <v>2.3761904761904757</v>
      </c>
      <c r="H28" s="105">
        <v>0.64285714285714302</v>
      </c>
      <c r="I28" s="45">
        <f t="shared" si="1"/>
        <v>0.43547242485631998</v>
      </c>
      <c r="J28" s="106">
        <f t="shared" si="2"/>
        <v>3.0998289027959709</v>
      </c>
      <c r="K28" s="107">
        <v>3</v>
      </c>
      <c r="L28" s="108">
        <v>0.49251676854937598</v>
      </c>
      <c r="M28" s="109">
        <v>1</v>
      </c>
      <c r="N28" s="110">
        <f t="shared" si="3"/>
        <v>0.50748323145062402</v>
      </c>
      <c r="O28" s="45">
        <f t="shared" si="4"/>
        <v>2.0303877225243094</v>
      </c>
      <c r="P28" s="43">
        <v>0</v>
      </c>
      <c r="Q28" s="44">
        <v>0.25801588849544499</v>
      </c>
      <c r="R28" s="45">
        <v>0.73333333333333295</v>
      </c>
      <c r="S28" s="45">
        <f t="shared" si="5"/>
        <v>0.47531744483788796</v>
      </c>
      <c r="T28" s="45">
        <f t="shared" si="6"/>
        <v>2.8422022287448363</v>
      </c>
      <c r="U28" s="45">
        <f t="shared" si="7"/>
        <v>0.27054108216432876</v>
      </c>
      <c r="V28" s="45">
        <f t="shared" si="8"/>
        <v>6.3156364163505757E-2</v>
      </c>
      <c r="W28" s="111">
        <f t="shared" si="9"/>
        <v>0.30453721360151098</v>
      </c>
      <c r="X28" s="45">
        <f t="shared" si="10"/>
        <v>0.42084168336673355</v>
      </c>
      <c r="Y28" s="45">
        <f t="shared" si="11"/>
        <v>7.1675085182642428E-2</v>
      </c>
      <c r="Z28" s="112">
        <f t="shared" si="12"/>
        <v>0.14552821296572124</v>
      </c>
      <c r="AA28" s="45">
        <f t="shared" si="13"/>
        <v>0.3086172344689378</v>
      </c>
      <c r="AB28" s="45">
        <f t="shared" si="14"/>
        <v>5.0601345973492806E-2</v>
      </c>
      <c r="AC28" s="112">
        <f t="shared" si="15"/>
        <v>0.19611717041365892</v>
      </c>
    </row>
    <row r="29" spans="1:41" x14ac:dyDescent="0.25">
      <c r="A29" s="12">
        <v>29</v>
      </c>
      <c r="B29" s="7">
        <v>25</v>
      </c>
      <c r="C29" s="14">
        <v>36</v>
      </c>
      <c r="D29" s="15"/>
      <c r="E29" s="12">
        <v>3</v>
      </c>
      <c r="F29" s="16">
        <v>-0.216305204369446</v>
      </c>
      <c r="G29" s="16">
        <f t="shared" si="0"/>
        <v>1.938690476190476</v>
      </c>
      <c r="H29" s="17">
        <v>0.64285714285714302</v>
      </c>
      <c r="I29" s="18">
        <f t="shared" si="1"/>
        <v>0.42655193848769701</v>
      </c>
      <c r="J29" s="18">
        <f t="shared" si="2"/>
        <v>2.9719911027159234</v>
      </c>
      <c r="K29" s="43">
        <v>2</v>
      </c>
      <c r="L29" s="44">
        <v>3.8189701653239802E-2</v>
      </c>
      <c r="M29" s="45">
        <v>0.5625</v>
      </c>
      <c r="N29" s="18">
        <f t="shared" si="3"/>
        <v>0.52431029834676024</v>
      </c>
      <c r="O29" s="18">
        <f t="shared" si="4"/>
        <v>14.729101711960627</v>
      </c>
      <c r="P29" s="7">
        <v>0</v>
      </c>
      <c r="Q29" s="16">
        <v>0.27309226018132199</v>
      </c>
      <c r="R29" s="18">
        <v>0.73333333333333295</v>
      </c>
      <c r="S29" s="18">
        <f t="shared" si="5"/>
        <v>0.46024107315201096</v>
      </c>
      <c r="T29" s="18">
        <f t="shared" si="6"/>
        <v>2.685295192351588</v>
      </c>
      <c r="U29" s="18">
        <f t="shared" si="7"/>
        <v>0.33159349094258533</v>
      </c>
      <c r="V29" s="18">
        <f t="shared" si="8"/>
        <v>0.11528828657313933</v>
      </c>
      <c r="W29" s="19">
        <f t="shared" si="9"/>
        <v>0.53298896302203014</v>
      </c>
      <c r="X29" s="18">
        <f t="shared" si="10"/>
        <v>0.29014430457476209</v>
      </c>
      <c r="Y29" s="18">
        <f t="shared" si="11"/>
        <v>0.25195460292152227</v>
      </c>
      <c r="Z29" s="20">
        <f t="shared" si="12"/>
        <v>6.5974488412937848</v>
      </c>
      <c r="AA29" s="18">
        <f t="shared" si="13"/>
        <v>0.37826220448265258</v>
      </c>
      <c r="AB29" s="18">
        <f t="shared" si="14"/>
        <v>0.10516994430133059</v>
      </c>
      <c r="AC29" s="20">
        <f t="shared" si="15"/>
        <v>0.38510774428942834</v>
      </c>
      <c r="AH29" s="22">
        <v>0.11309440587501159</v>
      </c>
      <c r="AI29" s="24">
        <v>0.12254488701394031</v>
      </c>
      <c r="AK29" s="37"/>
      <c r="AL29" s="39">
        <v>2.224686769199669</v>
      </c>
      <c r="AM29" s="39">
        <v>2.8935304456077811</v>
      </c>
    </row>
    <row r="30" spans="1:41" x14ac:dyDescent="0.25">
      <c r="A30" s="12">
        <v>42</v>
      </c>
      <c r="B30" s="7">
        <v>48</v>
      </c>
      <c r="C30" s="14">
        <v>36</v>
      </c>
      <c r="D30" s="15"/>
      <c r="E30" s="12">
        <v>4</v>
      </c>
      <c r="F30" s="16">
        <v>0.25748041609661299</v>
      </c>
      <c r="G30" s="16">
        <f t="shared" si="0"/>
        <v>2.5757575757575761</v>
      </c>
      <c r="H30" s="18">
        <v>0.66666666666666696</v>
      </c>
      <c r="I30" s="18">
        <f t="shared" si="1"/>
        <v>0.40918625057005398</v>
      </c>
      <c r="J30" s="18">
        <f t="shared" si="2"/>
        <v>2.5891936822741393</v>
      </c>
      <c r="K30" s="7">
        <v>3</v>
      </c>
      <c r="L30" s="16">
        <v>0.511372507451753</v>
      </c>
      <c r="M30" s="18">
        <v>1</v>
      </c>
      <c r="N30" s="18">
        <f t="shared" si="3"/>
        <v>0.488627492548247</v>
      </c>
      <c r="O30" s="18">
        <f t="shared" si="4"/>
        <v>1.9555216313507977</v>
      </c>
      <c r="P30" s="7">
        <v>3</v>
      </c>
      <c r="Q30" s="16">
        <v>-0.47440513051584998</v>
      </c>
      <c r="R30" s="18">
        <v>0.90909090909090895</v>
      </c>
      <c r="S30" s="18">
        <f t="shared" si="5"/>
        <v>0.43468577857505897</v>
      </c>
      <c r="T30" s="18">
        <f t="shared" si="6"/>
        <v>1.9162754587042476</v>
      </c>
      <c r="U30" s="18">
        <f t="shared" si="7"/>
        <v>0.25882352941176479</v>
      </c>
      <c r="V30" s="18">
        <f t="shared" si="8"/>
        <v>1.3431133151518004E-3</v>
      </c>
      <c r="W30" s="19">
        <f t="shared" si="9"/>
        <v>5.2163707652539727E-3</v>
      </c>
      <c r="X30" s="18">
        <f t="shared" si="10"/>
        <v>0.38823529411764701</v>
      </c>
      <c r="Y30" s="18">
        <f t="shared" si="11"/>
        <v>0.12313721333410599</v>
      </c>
      <c r="Z30" s="20">
        <f t="shared" si="12"/>
        <v>0.24079748429910214</v>
      </c>
      <c r="AA30" s="18">
        <f t="shared" si="13"/>
        <v>0.35294117647058815</v>
      </c>
      <c r="AB30" s="18">
        <f t="shared" si="14"/>
        <v>0.12146395404526183</v>
      </c>
      <c r="AC30" s="20">
        <f t="shared" si="15"/>
        <v>0.25603423367952743</v>
      </c>
      <c r="AH30" s="16">
        <v>9.2182174239667319E-2</v>
      </c>
      <c r="AI30" s="16">
        <v>9.5966708224954261E-2</v>
      </c>
      <c r="AK30" s="37"/>
      <c r="AL30" s="135">
        <v>3.6767615261294422</v>
      </c>
      <c r="AM30" s="135">
        <v>4.6165043812013034</v>
      </c>
    </row>
    <row r="31" spans="1:41" x14ac:dyDescent="0.25">
      <c r="A31" s="12">
        <v>37</v>
      </c>
      <c r="B31" s="7">
        <v>42</v>
      </c>
      <c r="C31" s="14">
        <v>38</v>
      </c>
      <c r="D31" s="15"/>
      <c r="E31" s="12">
        <v>4</v>
      </c>
      <c r="F31" s="16">
        <v>0.27351818744825701</v>
      </c>
      <c r="G31" s="16">
        <f t="shared" si="0"/>
        <v>1.9434523809523809</v>
      </c>
      <c r="H31" s="18">
        <v>0.66666666666666696</v>
      </c>
      <c r="I31" s="18">
        <f t="shared" si="1"/>
        <v>0.39314847921840995</v>
      </c>
      <c r="J31" s="18">
        <f t="shared" si="2"/>
        <v>2.4373760037174277</v>
      </c>
      <c r="K31" s="7">
        <v>2</v>
      </c>
      <c r="L31" s="16">
        <v>3.8775586116997302E-2</v>
      </c>
      <c r="M31" s="18">
        <v>0.5625</v>
      </c>
      <c r="N31" s="18">
        <f t="shared" si="3"/>
        <v>0.52372441388300273</v>
      </c>
      <c r="O31" s="18">
        <f t="shared" si="4"/>
        <v>14.506550547109017</v>
      </c>
      <c r="P31" s="7">
        <v>1</v>
      </c>
      <c r="Q31" s="16">
        <v>0.155685681911685</v>
      </c>
      <c r="R31" s="18">
        <v>0.71428571428571397</v>
      </c>
      <c r="S31" s="18">
        <f t="shared" si="5"/>
        <v>0.558600032374029</v>
      </c>
      <c r="T31" s="18">
        <f t="shared" si="6"/>
        <v>4.5879987518113774</v>
      </c>
      <c r="U31" s="18">
        <f t="shared" si="7"/>
        <v>0.34303215926493125</v>
      </c>
      <c r="V31" s="18">
        <f t="shared" si="8"/>
        <v>6.9513971816674236E-2</v>
      </c>
      <c r="W31" s="19">
        <f t="shared" si="9"/>
        <v>0.25414753024357689</v>
      </c>
      <c r="X31" s="18">
        <f t="shared" si="10"/>
        <v>0.28943338437978561</v>
      </c>
      <c r="Y31" s="18">
        <f t="shared" si="11"/>
        <v>0.25065779826278833</v>
      </c>
      <c r="Z31" s="20">
        <f t="shared" si="12"/>
        <v>6.4643200364910109</v>
      </c>
      <c r="AA31" s="18">
        <f t="shared" si="13"/>
        <v>0.36753445635528315</v>
      </c>
      <c r="AB31" s="18">
        <f t="shared" si="14"/>
        <v>0.21184877444359815</v>
      </c>
      <c r="AC31" s="20">
        <f t="shared" si="15"/>
        <v>1.3607466778079984</v>
      </c>
    </row>
    <row r="32" spans="1:41" x14ac:dyDescent="0.25">
      <c r="A32" s="12">
        <v>34</v>
      </c>
      <c r="B32" s="7">
        <v>37</v>
      </c>
      <c r="C32" s="14">
        <v>39</v>
      </c>
      <c r="D32" s="15"/>
      <c r="E32" s="12">
        <v>4</v>
      </c>
      <c r="F32" s="16">
        <v>0.25969014889902903</v>
      </c>
      <c r="G32" s="16">
        <f t="shared" si="0"/>
        <v>2.0874999999999999</v>
      </c>
      <c r="H32" s="18">
        <v>0.66666666666666696</v>
      </c>
      <c r="I32" s="18">
        <f t="shared" si="1"/>
        <v>0.40697651776763794</v>
      </c>
      <c r="J32" s="18">
        <f t="shared" si="2"/>
        <v>2.5671619408477286</v>
      </c>
      <c r="K32" s="7">
        <v>1</v>
      </c>
      <c r="L32" s="16">
        <v>-0.31343287762411198</v>
      </c>
      <c r="M32" s="18">
        <v>0.6875</v>
      </c>
      <c r="N32" s="18">
        <f t="shared" si="3"/>
        <v>0.37406712237588802</v>
      </c>
      <c r="O32" s="18">
        <f t="shared" si="4"/>
        <v>2.1934520884069233</v>
      </c>
      <c r="P32" s="7">
        <v>0</v>
      </c>
      <c r="Q32" s="16">
        <v>0.27447037828971399</v>
      </c>
      <c r="R32" s="18">
        <v>0.73333333333333295</v>
      </c>
      <c r="S32" s="18">
        <f t="shared" si="5"/>
        <v>0.45886295504361896</v>
      </c>
      <c r="T32" s="18">
        <f t="shared" si="6"/>
        <v>2.6718123023070692</v>
      </c>
      <c r="U32" s="18">
        <f t="shared" si="7"/>
        <v>0.31936127744510995</v>
      </c>
      <c r="V32" s="18">
        <f t="shared" si="8"/>
        <v>5.967112854608092E-2</v>
      </c>
      <c r="W32" s="19">
        <f t="shared" si="9"/>
        <v>0.22977817525639699</v>
      </c>
      <c r="X32" s="18">
        <f t="shared" si="10"/>
        <v>0.32934131736526945</v>
      </c>
      <c r="Y32" s="18">
        <f t="shared" si="11"/>
        <v>1.5908439741157465E-2</v>
      </c>
      <c r="Z32" s="20">
        <f t="shared" si="12"/>
        <v>5.0755491452418228E-2</v>
      </c>
      <c r="AA32" s="18">
        <f t="shared" si="13"/>
        <v>0.3512974051896206</v>
      </c>
      <c r="AB32" s="18">
        <f t="shared" si="14"/>
        <v>7.6827026899906614E-2</v>
      </c>
      <c r="AC32" s="20">
        <f t="shared" si="15"/>
        <v>0.27991008493751829</v>
      </c>
    </row>
    <row r="33" spans="1:41" x14ac:dyDescent="0.25">
      <c r="A33" s="12">
        <v>40</v>
      </c>
      <c r="B33" s="7">
        <v>46</v>
      </c>
      <c r="C33" s="14">
        <v>44</v>
      </c>
      <c r="D33" s="15"/>
      <c r="E33" s="12">
        <v>4</v>
      </c>
      <c r="F33" s="16">
        <v>0.240349035476905</v>
      </c>
      <c r="G33" s="16">
        <f t="shared" si="0"/>
        <v>2.3809523809523809</v>
      </c>
      <c r="H33" s="18">
        <v>0.66666666666666696</v>
      </c>
      <c r="I33" s="18">
        <f t="shared" si="1"/>
        <v>0.42631763118976196</v>
      </c>
      <c r="J33" s="18">
        <f t="shared" si="2"/>
        <v>2.7737438818668636</v>
      </c>
      <c r="K33" s="7">
        <v>3</v>
      </c>
      <c r="L33" s="16">
        <v>0.50491946403834398</v>
      </c>
      <c r="M33" s="18">
        <v>1</v>
      </c>
      <c r="N33" s="18">
        <f t="shared" si="3"/>
        <v>0.49508053596165602</v>
      </c>
      <c r="O33" s="18">
        <f t="shared" si="4"/>
        <v>1.9805138665125004</v>
      </c>
      <c r="P33" s="7">
        <v>1</v>
      </c>
      <c r="Q33" s="16">
        <v>0.17140237320924301</v>
      </c>
      <c r="R33" s="18">
        <v>0.71428571428571397</v>
      </c>
      <c r="S33" s="18">
        <f t="shared" si="5"/>
        <v>0.54288334107647096</v>
      </c>
      <c r="T33" s="18">
        <f t="shared" si="6"/>
        <v>4.1673035262687694</v>
      </c>
      <c r="U33" s="18">
        <f t="shared" si="7"/>
        <v>0.28000000000000014</v>
      </c>
      <c r="V33" s="18">
        <f t="shared" si="8"/>
        <v>3.9650964523095134E-2</v>
      </c>
      <c r="W33" s="19">
        <f t="shared" si="9"/>
        <v>0.16497243038408269</v>
      </c>
      <c r="X33" s="18">
        <f t="shared" si="10"/>
        <v>0.42</v>
      </c>
      <c r="Y33" s="18">
        <f t="shared" si="11"/>
        <v>8.4919464038343995E-2</v>
      </c>
      <c r="Z33" s="20">
        <f t="shared" si="12"/>
        <v>0.16818417606474989</v>
      </c>
      <c r="AA33" s="18">
        <f t="shared" si="13"/>
        <v>0.29999999999999988</v>
      </c>
      <c r="AB33" s="18">
        <f t="shared" si="14"/>
        <v>0.12859762679075687</v>
      </c>
      <c r="AC33" s="20">
        <f t="shared" si="15"/>
        <v>0.75026748103288299</v>
      </c>
    </row>
    <row r="34" spans="1:41" x14ac:dyDescent="0.25">
      <c r="A34" s="12">
        <v>38</v>
      </c>
      <c r="B34" s="7">
        <v>43</v>
      </c>
      <c r="C34" s="14">
        <v>59</v>
      </c>
      <c r="D34" s="15"/>
      <c r="E34" s="12">
        <v>4</v>
      </c>
      <c r="F34" s="16">
        <v>0.243839835522665</v>
      </c>
      <c r="G34" s="16">
        <f t="shared" ref="G34:G65" si="16">H34+M34+R34</f>
        <v>1.729166666666667</v>
      </c>
      <c r="H34" s="18">
        <v>0.66666666666666696</v>
      </c>
      <c r="I34" s="18">
        <f t="shared" ref="I34:I65" si="17">ABS(ABS(H34)-ABS(F34))</f>
        <v>0.42282683114400199</v>
      </c>
      <c r="J34" s="18">
        <f t="shared" ref="J34:J55" si="18">ABS((H34/F34))</f>
        <v>2.7340350900322852</v>
      </c>
      <c r="K34" s="7">
        <v>2</v>
      </c>
      <c r="L34" s="16">
        <v>4.6484579091650102E-2</v>
      </c>
      <c r="M34" s="18">
        <v>0.5625</v>
      </c>
      <c r="N34" s="18">
        <f t="shared" ref="N34:N65" si="19">ABS(ABS(M34)-ABS(L34))</f>
        <v>0.51601542090834984</v>
      </c>
      <c r="O34" s="18">
        <f t="shared" ref="O34:O55" si="20">ABS((M34/L34))</f>
        <v>12.100787207107148</v>
      </c>
      <c r="P34" s="7">
        <v>2</v>
      </c>
      <c r="Q34" s="16">
        <v>-7.1181175231834995E-2</v>
      </c>
      <c r="R34" s="18">
        <v>0.5</v>
      </c>
      <c r="S34" s="18">
        <f t="shared" ref="S34:S65" si="21">ABS(ABS(R34)-ABS(Q34))</f>
        <v>0.42881882476816502</v>
      </c>
      <c r="T34" s="18">
        <f t="shared" ref="T34:T55" si="22">ABS((R34/Q34))</f>
        <v>7.0243290922285944</v>
      </c>
      <c r="U34" s="18">
        <f t="shared" ref="U34:U55" si="23">H34/G34</f>
        <v>0.38554216867469893</v>
      </c>
      <c r="V34" s="18">
        <f t="shared" ref="V34:V65" si="24">ABS(ABS(U34)-ABS(F34))</f>
        <v>0.14170233315203393</v>
      </c>
      <c r="W34" s="19">
        <f t="shared" ref="W34:W65" si="25">ABS(V34/F34)</f>
        <v>0.58112872676565863</v>
      </c>
      <c r="X34" s="18">
        <f t="shared" ref="X34:X55" si="26">M34/G34</f>
        <v>0.32530120481927705</v>
      </c>
      <c r="Y34" s="18">
        <f t="shared" ref="Y34:Y65" si="27">ABS(ABS(X34)-ABS(L34))</f>
        <v>0.27881662572762694</v>
      </c>
      <c r="Z34" s="20">
        <f t="shared" ref="Z34:Z65" si="28">ABS(Y34/L34)</f>
        <v>5.9980456137487108</v>
      </c>
      <c r="AA34" s="18">
        <f t="shared" ref="AA34:AA55" si="29">R34/G34</f>
        <v>0.28915662650602403</v>
      </c>
      <c r="AB34" s="18">
        <f t="shared" ref="AB34:AB65" si="30">ABS(ABS(AA34)-ABS(Q34))</f>
        <v>0.21797545127418905</v>
      </c>
      <c r="AC34" s="20">
        <f t="shared" ref="AC34:AC65" si="31">ABS(AB34/Q34)</f>
        <v>3.062262607553885</v>
      </c>
    </row>
    <row r="35" spans="1:41" x14ac:dyDescent="0.25">
      <c r="A35" s="12">
        <v>35</v>
      </c>
      <c r="B35" s="7">
        <v>38</v>
      </c>
      <c r="C35" s="14">
        <v>60</v>
      </c>
      <c r="D35" s="15"/>
      <c r="E35" s="12">
        <v>4</v>
      </c>
      <c r="F35" s="16">
        <v>0.264479261974013</v>
      </c>
      <c r="G35" s="16">
        <f t="shared" si="16"/>
        <v>2.0684523809523809</v>
      </c>
      <c r="H35" s="18">
        <v>0.66666666666666696</v>
      </c>
      <c r="I35" s="18">
        <f t="shared" si="17"/>
        <v>0.40218740469265396</v>
      </c>
      <c r="J35" s="18">
        <f t="shared" si="18"/>
        <v>2.5206765237123649</v>
      </c>
      <c r="K35" s="7">
        <v>1</v>
      </c>
      <c r="L35" s="16">
        <v>-0.30833118312892199</v>
      </c>
      <c r="M35" s="18">
        <v>0.6875</v>
      </c>
      <c r="N35" s="18">
        <f t="shared" si="19"/>
        <v>0.37916881687107801</v>
      </c>
      <c r="O35" s="18">
        <f t="shared" si="20"/>
        <v>2.2297452791615204</v>
      </c>
      <c r="P35" s="7">
        <v>1</v>
      </c>
      <c r="Q35" s="16">
        <v>0.17538863536142099</v>
      </c>
      <c r="R35" s="18">
        <v>0.71428571428571397</v>
      </c>
      <c r="S35" s="18">
        <f t="shared" si="21"/>
        <v>0.53889707892429295</v>
      </c>
      <c r="T35" s="18">
        <f t="shared" si="22"/>
        <v>4.0725883567871719</v>
      </c>
      <c r="U35" s="18">
        <f t="shared" si="23"/>
        <v>0.32230215827338143</v>
      </c>
      <c r="V35" s="18">
        <f t="shared" si="24"/>
        <v>5.7822896299368431E-2</v>
      </c>
      <c r="W35" s="19">
        <f t="shared" si="25"/>
        <v>0.21862922585230879</v>
      </c>
      <c r="X35" s="18">
        <f t="shared" si="26"/>
        <v>0.33237410071942447</v>
      </c>
      <c r="Y35" s="18">
        <f t="shared" si="27"/>
        <v>2.4042917590502477E-2</v>
      </c>
      <c r="Z35" s="20">
        <f t="shared" si="28"/>
        <v>7.7977573810461637E-2</v>
      </c>
      <c r="AA35" s="18">
        <f t="shared" si="29"/>
        <v>0.3453237410071941</v>
      </c>
      <c r="AB35" s="18">
        <f t="shared" si="30"/>
        <v>0.1699351056457731</v>
      </c>
      <c r="AC35" s="20">
        <f t="shared" si="31"/>
        <v>0.96890602572732332</v>
      </c>
      <c r="AJ35" s="21" t="s">
        <v>25</v>
      </c>
      <c r="AK35" s="21" t="s">
        <v>26</v>
      </c>
      <c r="AN35" s="21" t="s">
        <v>25</v>
      </c>
      <c r="AO35" s="21" t="s">
        <v>26</v>
      </c>
    </row>
    <row r="36" spans="1:41" x14ac:dyDescent="0.25">
      <c r="A36" s="12">
        <v>51</v>
      </c>
      <c r="B36" s="7">
        <v>61</v>
      </c>
      <c r="C36" s="14">
        <v>63</v>
      </c>
      <c r="D36" s="15"/>
      <c r="E36" s="12">
        <v>5</v>
      </c>
      <c r="F36" s="16">
        <v>0.36874999075016202</v>
      </c>
      <c r="G36" s="16">
        <f t="shared" si="16"/>
        <v>2.5794871794871792</v>
      </c>
      <c r="H36" s="18">
        <v>0.84615384615384603</v>
      </c>
      <c r="I36" s="18">
        <f t="shared" si="17"/>
        <v>0.47740385540368402</v>
      </c>
      <c r="J36" s="18">
        <f t="shared" si="18"/>
        <v>2.2946545556041462</v>
      </c>
      <c r="K36" s="7">
        <v>3</v>
      </c>
      <c r="L36" s="16">
        <v>0.497483561465486</v>
      </c>
      <c r="M36" s="18">
        <v>1</v>
      </c>
      <c r="N36" s="18">
        <f t="shared" si="19"/>
        <v>0.502516438534514</v>
      </c>
      <c r="O36" s="18">
        <f t="shared" si="20"/>
        <v>2.010116670094992</v>
      </c>
      <c r="P36" s="7">
        <v>0</v>
      </c>
      <c r="Q36" s="16">
        <v>0.28085096989675601</v>
      </c>
      <c r="R36" s="18">
        <v>0.73333333333333295</v>
      </c>
      <c r="S36" s="18">
        <f t="shared" si="21"/>
        <v>0.45248236343657694</v>
      </c>
      <c r="T36" s="18">
        <f t="shared" si="22"/>
        <v>2.6111119844197601</v>
      </c>
      <c r="U36" s="18">
        <f t="shared" si="23"/>
        <v>0.32803180914512919</v>
      </c>
      <c r="V36" s="18">
        <f t="shared" si="24"/>
        <v>4.0718181605032822E-2</v>
      </c>
      <c r="W36" s="19">
        <f t="shared" si="25"/>
        <v>0.11042219017334289</v>
      </c>
      <c r="X36" s="18">
        <f t="shared" si="26"/>
        <v>0.38767395626242551</v>
      </c>
      <c r="Y36" s="18">
        <f t="shared" si="27"/>
        <v>0.10980960520306049</v>
      </c>
      <c r="Z36" s="20">
        <f t="shared" si="28"/>
        <v>0.22073011795522166</v>
      </c>
      <c r="AA36" s="18">
        <f t="shared" si="29"/>
        <v>0.28429423459244518</v>
      </c>
      <c r="AB36" s="18">
        <f t="shared" si="30"/>
        <v>3.4432646956891744E-3</v>
      </c>
      <c r="AC36" s="20">
        <f t="shared" si="31"/>
        <v>1.226011324424109E-2</v>
      </c>
      <c r="AJ36" s="22">
        <v>0.12278187530810863</v>
      </c>
      <c r="AK36" s="24">
        <v>0.12362966093070722</v>
      </c>
      <c r="AM36" s="37"/>
      <c r="AN36" s="38">
        <v>1.3228431446411673</v>
      </c>
      <c r="AO36" s="39">
        <v>1.2581530822633555</v>
      </c>
    </row>
    <row r="37" spans="1:41" x14ac:dyDescent="0.25">
      <c r="A37" s="12">
        <v>28</v>
      </c>
      <c r="B37" s="7">
        <v>15</v>
      </c>
      <c r="C37" s="14">
        <v>73</v>
      </c>
      <c r="D37" s="15"/>
      <c r="E37" s="12">
        <v>2</v>
      </c>
      <c r="F37" s="16">
        <v>-0.34867477029482002</v>
      </c>
      <c r="G37" s="16">
        <f t="shared" si="16"/>
        <v>2.2333333333333329</v>
      </c>
      <c r="H37" s="17">
        <v>0.73333333333333295</v>
      </c>
      <c r="I37" s="18">
        <f t="shared" si="17"/>
        <v>0.38465856303851292</v>
      </c>
      <c r="J37" s="18">
        <f t="shared" si="18"/>
        <v>2.1032015958977102</v>
      </c>
      <c r="K37" s="7">
        <v>3</v>
      </c>
      <c r="L37" s="16">
        <v>0.51458322838919102</v>
      </c>
      <c r="M37" s="18">
        <v>1</v>
      </c>
      <c r="N37" s="18">
        <f t="shared" si="19"/>
        <v>0.48541677161080898</v>
      </c>
      <c r="O37" s="18">
        <f t="shared" si="20"/>
        <v>1.9433202343774743</v>
      </c>
      <c r="P37" s="7">
        <v>2</v>
      </c>
      <c r="Q37" s="16">
        <v>-5.6308449109943599E-2</v>
      </c>
      <c r="R37" s="18">
        <v>0.5</v>
      </c>
      <c r="S37" s="18">
        <f t="shared" si="21"/>
        <v>0.44369155089005641</v>
      </c>
      <c r="T37" s="18">
        <f t="shared" si="22"/>
        <v>8.879662073869909</v>
      </c>
      <c r="U37" s="18">
        <f t="shared" si="23"/>
        <v>0.32835820895522377</v>
      </c>
      <c r="V37" s="18">
        <f t="shared" si="24"/>
        <v>2.0316561339596251E-2</v>
      </c>
      <c r="W37" s="19">
        <f t="shared" si="25"/>
        <v>5.8267942135353509E-2</v>
      </c>
      <c r="X37" s="18">
        <f t="shared" si="26"/>
        <v>0.44776119402985082</v>
      </c>
      <c r="Y37" s="18">
        <f t="shared" si="27"/>
        <v>6.6822034359340199E-2</v>
      </c>
      <c r="Z37" s="20">
        <f t="shared" si="28"/>
        <v>0.12985661147277264</v>
      </c>
      <c r="AA37" s="18">
        <f t="shared" si="29"/>
        <v>0.22388059701492541</v>
      </c>
      <c r="AB37" s="18">
        <f t="shared" si="30"/>
        <v>0.16757214790498182</v>
      </c>
      <c r="AC37" s="20">
        <f t="shared" si="31"/>
        <v>2.9759680927775718</v>
      </c>
      <c r="AJ37" s="16">
        <v>6.9604757200308107E-2</v>
      </c>
      <c r="AK37" s="16">
        <v>6.3311924774066136E-2</v>
      </c>
      <c r="AM37" s="37"/>
      <c r="AN37" s="135">
        <v>1.685655019292539</v>
      </c>
      <c r="AO37" s="135">
        <v>1.4696273780622249</v>
      </c>
    </row>
    <row r="38" spans="1:41" x14ac:dyDescent="0.25">
      <c r="A38" s="12">
        <v>47</v>
      </c>
      <c r="B38" s="7">
        <v>55</v>
      </c>
      <c r="C38" s="14">
        <v>75</v>
      </c>
      <c r="D38" s="15"/>
      <c r="E38" s="12">
        <v>5</v>
      </c>
      <c r="F38" s="16">
        <v>0.35464432102113302</v>
      </c>
      <c r="G38" s="16">
        <f t="shared" si="16"/>
        <v>2.0336538461538458</v>
      </c>
      <c r="H38" s="18">
        <v>0.84615384615384603</v>
      </c>
      <c r="I38" s="18">
        <f t="shared" si="17"/>
        <v>0.49150952513271301</v>
      </c>
      <c r="J38" s="18">
        <f t="shared" si="18"/>
        <v>2.3859224467982507</v>
      </c>
      <c r="K38" s="7">
        <v>1</v>
      </c>
      <c r="L38" s="16">
        <v>-0.32680346346142403</v>
      </c>
      <c r="M38" s="18">
        <v>0.6875</v>
      </c>
      <c r="N38" s="18">
        <f t="shared" si="19"/>
        <v>0.36069653653857597</v>
      </c>
      <c r="O38" s="18">
        <f t="shared" si="20"/>
        <v>2.1037108747813278</v>
      </c>
      <c r="P38" s="7">
        <v>2</v>
      </c>
      <c r="Q38" s="16">
        <v>-3.6563870782040001E-2</v>
      </c>
      <c r="R38" s="18">
        <v>0.5</v>
      </c>
      <c r="S38" s="18">
        <f t="shared" si="21"/>
        <v>0.46343612921796001</v>
      </c>
      <c r="T38" s="18">
        <f t="shared" si="22"/>
        <v>13.67470099050885</v>
      </c>
      <c r="U38" s="18">
        <f t="shared" si="23"/>
        <v>0.4160756501182033</v>
      </c>
      <c r="V38" s="18">
        <f t="shared" si="24"/>
        <v>6.1431329097070275E-2</v>
      </c>
      <c r="W38" s="19">
        <f t="shared" si="25"/>
        <v>0.17321954830741423</v>
      </c>
      <c r="X38" s="18">
        <f t="shared" si="26"/>
        <v>0.33806146572104023</v>
      </c>
      <c r="Y38" s="18">
        <f t="shared" si="27"/>
        <v>1.1258002259616207E-2</v>
      </c>
      <c r="Z38" s="20">
        <f t="shared" si="28"/>
        <v>3.4448846228170724E-2</v>
      </c>
      <c r="AA38" s="18">
        <f t="shared" si="29"/>
        <v>0.24586288416075655</v>
      </c>
      <c r="AB38" s="18">
        <f t="shared" si="30"/>
        <v>0.20929901337871654</v>
      </c>
      <c r="AC38" s="20">
        <f t="shared" si="31"/>
        <v>5.7242028511249199</v>
      </c>
    </row>
    <row r="39" spans="1:41" x14ac:dyDescent="0.25">
      <c r="A39" s="12">
        <v>43</v>
      </c>
      <c r="B39" s="7">
        <v>49</v>
      </c>
      <c r="C39" s="14">
        <v>76</v>
      </c>
      <c r="D39" s="15"/>
      <c r="E39" s="12">
        <v>5</v>
      </c>
      <c r="F39" s="16">
        <v>0.36634321505219303</v>
      </c>
      <c r="G39" s="16">
        <f t="shared" si="16"/>
        <v>2.3572649572649569</v>
      </c>
      <c r="H39" s="18">
        <v>0.84615384615384603</v>
      </c>
      <c r="I39" s="18">
        <f t="shared" si="17"/>
        <v>0.47981063110165301</v>
      </c>
      <c r="J39" s="18">
        <f t="shared" si="18"/>
        <v>2.3097298145218663</v>
      </c>
      <c r="K39" s="7">
        <v>0</v>
      </c>
      <c r="L39" s="16">
        <v>-0.24620408962968299</v>
      </c>
      <c r="M39" s="18">
        <v>0.77777777777777801</v>
      </c>
      <c r="N39" s="18">
        <f t="shared" si="19"/>
        <v>0.53157368814809502</v>
      </c>
      <c r="O39" s="18">
        <f t="shared" si="20"/>
        <v>3.1590774099148318</v>
      </c>
      <c r="P39" s="7">
        <v>0</v>
      </c>
      <c r="Q39" s="16">
        <v>0.28079268722690998</v>
      </c>
      <c r="R39" s="18">
        <v>0.73333333333333295</v>
      </c>
      <c r="S39" s="18">
        <f t="shared" si="21"/>
        <v>0.45254064610642297</v>
      </c>
      <c r="T39" s="18">
        <f t="shared" si="22"/>
        <v>2.6116539592810786</v>
      </c>
      <c r="U39" s="18">
        <f t="shared" si="23"/>
        <v>0.35895576504713561</v>
      </c>
      <c r="V39" s="18">
        <f t="shared" si="24"/>
        <v>7.3874500050574166E-3</v>
      </c>
      <c r="W39" s="19">
        <f t="shared" si="25"/>
        <v>2.0165379626329163E-2</v>
      </c>
      <c r="X39" s="18">
        <f t="shared" si="26"/>
        <v>0.32994923857868036</v>
      </c>
      <c r="Y39" s="18">
        <f t="shared" si="27"/>
        <v>8.3745148948997372E-2</v>
      </c>
      <c r="Z39" s="20">
        <f t="shared" si="28"/>
        <v>0.34014523915893902</v>
      </c>
      <c r="AA39" s="18">
        <f t="shared" si="29"/>
        <v>0.31109499637418409</v>
      </c>
      <c r="AB39" s="18">
        <f t="shared" si="30"/>
        <v>3.0302309147274109E-2</v>
      </c>
      <c r="AC39" s="20">
        <f t="shared" si="31"/>
        <v>0.1079170168088696</v>
      </c>
    </row>
    <row r="40" spans="1:41" x14ac:dyDescent="0.25">
      <c r="A40" s="12">
        <v>33</v>
      </c>
      <c r="B40" s="7">
        <v>31</v>
      </c>
      <c r="C40" s="14">
        <v>77</v>
      </c>
      <c r="D40" s="15"/>
      <c r="E40" s="12">
        <v>3</v>
      </c>
      <c r="F40" s="16">
        <v>-0.214358680883453</v>
      </c>
      <c r="G40" s="16">
        <f t="shared" si="16"/>
        <v>2.1428571428571432</v>
      </c>
      <c r="H40" s="17">
        <v>0.64285714285714302</v>
      </c>
      <c r="I40" s="18">
        <f t="shared" si="17"/>
        <v>0.42849846197369001</v>
      </c>
      <c r="J40" s="18">
        <f t="shared" si="18"/>
        <v>2.9989788153560482</v>
      </c>
      <c r="K40" s="7">
        <v>3</v>
      </c>
      <c r="L40" s="16">
        <v>0.51570211770162599</v>
      </c>
      <c r="M40" s="18">
        <v>1</v>
      </c>
      <c r="N40" s="18">
        <f t="shared" si="19"/>
        <v>0.48429788229837401</v>
      </c>
      <c r="O40" s="18">
        <f t="shared" si="20"/>
        <v>1.9391039239023995</v>
      </c>
      <c r="P40" s="7">
        <v>2</v>
      </c>
      <c r="Q40" s="16">
        <v>-6.3026592597031403E-2</v>
      </c>
      <c r="R40" s="18">
        <v>0.5</v>
      </c>
      <c r="S40" s="18">
        <f t="shared" si="21"/>
        <v>0.43697340740296858</v>
      </c>
      <c r="T40" s="18">
        <f t="shared" si="22"/>
        <v>7.9331593125589714</v>
      </c>
      <c r="U40" s="18">
        <f t="shared" si="23"/>
        <v>0.30000000000000004</v>
      </c>
      <c r="V40" s="18">
        <f t="shared" si="24"/>
        <v>8.5641319116547043E-2</v>
      </c>
      <c r="W40" s="19">
        <f t="shared" si="25"/>
        <v>0.39952344716615562</v>
      </c>
      <c r="X40" s="18">
        <f t="shared" si="26"/>
        <v>0.46666666666666656</v>
      </c>
      <c r="Y40" s="18">
        <f t="shared" si="27"/>
        <v>4.9035451034959432E-2</v>
      </c>
      <c r="Z40" s="20">
        <f t="shared" si="28"/>
        <v>9.5084835512213806E-2</v>
      </c>
      <c r="AA40" s="18">
        <f t="shared" si="29"/>
        <v>0.23333333333333328</v>
      </c>
      <c r="AB40" s="18">
        <f t="shared" si="30"/>
        <v>0.17030674073630186</v>
      </c>
      <c r="AC40" s="20">
        <f t="shared" si="31"/>
        <v>2.7021410125275191</v>
      </c>
    </row>
    <row r="41" spans="1:41" x14ac:dyDescent="0.25">
      <c r="A41" s="12">
        <v>48</v>
      </c>
      <c r="B41" s="7">
        <v>57</v>
      </c>
      <c r="C41" s="14">
        <v>78</v>
      </c>
      <c r="D41" s="15"/>
      <c r="E41" s="12">
        <v>5</v>
      </c>
      <c r="F41" s="16">
        <v>0.38425615873993302</v>
      </c>
      <c r="G41" s="16">
        <f t="shared" si="16"/>
        <v>2.1419871794871792</v>
      </c>
      <c r="H41" s="18">
        <v>0.84615384615384603</v>
      </c>
      <c r="I41" s="18">
        <f t="shared" si="17"/>
        <v>0.46189768741391302</v>
      </c>
      <c r="J41" s="18">
        <f t="shared" si="18"/>
        <v>2.2020566929326129</v>
      </c>
      <c r="K41" s="7">
        <v>2</v>
      </c>
      <c r="L41" s="16">
        <v>2.41684638364008E-2</v>
      </c>
      <c r="M41" s="18">
        <v>0.5625</v>
      </c>
      <c r="N41" s="18">
        <f t="shared" si="19"/>
        <v>0.53833153616359919</v>
      </c>
      <c r="O41" s="18">
        <f t="shared" si="20"/>
        <v>23.274131273200865</v>
      </c>
      <c r="P41" s="7">
        <v>0</v>
      </c>
      <c r="Q41" s="16">
        <v>0.26619043593742198</v>
      </c>
      <c r="R41" s="18">
        <v>0.73333333333333295</v>
      </c>
      <c r="S41" s="18">
        <f t="shared" si="21"/>
        <v>0.46714289739591097</v>
      </c>
      <c r="T41" s="18">
        <f t="shared" si="22"/>
        <v>2.7549199157017439</v>
      </c>
      <c r="U41" s="18">
        <f t="shared" si="23"/>
        <v>0.39503217118060752</v>
      </c>
      <c r="V41" s="18">
        <f t="shared" si="24"/>
        <v>1.0776012440674498E-2</v>
      </c>
      <c r="W41" s="19">
        <f t="shared" si="25"/>
        <v>2.8043824921405544E-2</v>
      </c>
      <c r="X41" s="18">
        <f t="shared" si="26"/>
        <v>0.26260661379619937</v>
      </c>
      <c r="Y41" s="18">
        <f t="shared" si="27"/>
        <v>0.23843814995979856</v>
      </c>
      <c r="Z41" s="20">
        <f t="shared" si="28"/>
        <v>9.8656725381395649</v>
      </c>
      <c r="AA41" s="18">
        <f t="shared" si="29"/>
        <v>0.34236121502319306</v>
      </c>
      <c r="AB41" s="18">
        <f t="shared" si="30"/>
        <v>7.6170779085771079E-2</v>
      </c>
      <c r="AC41" s="20">
        <f t="shared" si="31"/>
        <v>0.28615144949714821</v>
      </c>
    </row>
    <row r="42" spans="1:41" x14ac:dyDescent="0.25">
      <c r="A42" s="12">
        <v>44</v>
      </c>
      <c r="B42" s="7">
        <v>50</v>
      </c>
      <c r="C42" s="14">
        <v>79</v>
      </c>
      <c r="D42" s="15"/>
      <c r="E42" s="12">
        <v>5</v>
      </c>
      <c r="F42" s="16">
        <v>0.36893472210029299</v>
      </c>
      <c r="G42" s="16">
        <f t="shared" si="16"/>
        <v>2.3382173382173379</v>
      </c>
      <c r="H42" s="18">
        <v>0.84615384615384603</v>
      </c>
      <c r="I42" s="18">
        <f t="shared" si="17"/>
        <v>0.47721912405355305</v>
      </c>
      <c r="J42" s="18">
        <f t="shared" si="18"/>
        <v>2.2935055863997085</v>
      </c>
      <c r="K42" s="7">
        <v>0</v>
      </c>
      <c r="L42" s="16">
        <v>-0.251511800484361</v>
      </c>
      <c r="M42" s="18">
        <v>0.77777777777777801</v>
      </c>
      <c r="N42" s="18">
        <f t="shared" si="19"/>
        <v>0.52626597729341706</v>
      </c>
      <c r="O42" s="18">
        <f t="shared" si="20"/>
        <v>3.0924106792601176</v>
      </c>
      <c r="P42" s="7">
        <v>1</v>
      </c>
      <c r="Q42" s="16">
        <v>0.14545689153729399</v>
      </c>
      <c r="R42" s="18">
        <v>0.71428571428571397</v>
      </c>
      <c r="S42" s="18">
        <f t="shared" si="21"/>
        <v>0.56882882274841995</v>
      </c>
      <c r="T42" s="18">
        <f t="shared" si="22"/>
        <v>4.9106350805150871</v>
      </c>
      <c r="U42" s="18">
        <f t="shared" si="23"/>
        <v>0.36187989556135769</v>
      </c>
      <c r="V42" s="18">
        <f t="shared" si="24"/>
        <v>7.0548265389352993E-3</v>
      </c>
      <c r="W42" s="19">
        <f t="shared" si="25"/>
        <v>1.9122153910516131E-2</v>
      </c>
      <c r="X42" s="18">
        <f t="shared" si="26"/>
        <v>0.33263707571801582</v>
      </c>
      <c r="Y42" s="18">
        <f t="shared" si="27"/>
        <v>8.1125275233654814E-2</v>
      </c>
      <c r="Z42" s="20">
        <f t="shared" si="28"/>
        <v>0.32255057248774766</v>
      </c>
      <c r="AA42" s="18">
        <f t="shared" si="29"/>
        <v>0.30548302872062655</v>
      </c>
      <c r="AB42" s="18">
        <f t="shared" si="30"/>
        <v>0.16002613718333256</v>
      </c>
      <c r="AC42" s="20">
        <f t="shared" si="31"/>
        <v>1.1001619482725102</v>
      </c>
    </row>
    <row r="43" spans="1:41" x14ac:dyDescent="0.25">
      <c r="A43" s="12">
        <v>52</v>
      </c>
      <c r="B43" s="7">
        <v>62</v>
      </c>
      <c r="C43" s="14">
        <v>84</v>
      </c>
      <c r="D43" s="15"/>
      <c r="E43" s="12">
        <v>5</v>
      </c>
      <c r="F43" s="16">
        <v>0.37701417238992602</v>
      </c>
      <c r="G43" s="16">
        <f t="shared" si="16"/>
        <v>2.5604395604395602</v>
      </c>
      <c r="H43" s="18">
        <v>0.84615384615384603</v>
      </c>
      <c r="I43" s="18">
        <f t="shared" si="17"/>
        <v>0.46913967376392002</v>
      </c>
      <c r="J43" s="18">
        <f t="shared" si="18"/>
        <v>2.2443555391830561</v>
      </c>
      <c r="K43" s="7">
        <v>3</v>
      </c>
      <c r="L43" s="16">
        <v>0.48730215609044703</v>
      </c>
      <c r="M43" s="18">
        <v>1</v>
      </c>
      <c r="N43" s="18">
        <f t="shared" si="19"/>
        <v>0.51269784390955297</v>
      </c>
      <c r="O43" s="18">
        <f t="shared" si="20"/>
        <v>2.0521148685711794</v>
      </c>
      <c r="P43" s="7">
        <v>1</v>
      </c>
      <c r="Q43" s="16">
        <v>0.17448107684566999</v>
      </c>
      <c r="R43" s="18">
        <v>0.71428571428571397</v>
      </c>
      <c r="S43" s="18">
        <f t="shared" si="21"/>
        <v>0.53980463744004403</v>
      </c>
      <c r="T43" s="18">
        <f t="shared" si="22"/>
        <v>4.0937718129600142</v>
      </c>
      <c r="U43" s="18">
        <f t="shared" si="23"/>
        <v>0.33047210300429181</v>
      </c>
      <c r="V43" s="18">
        <f t="shared" si="24"/>
        <v>4.654206938563421E-2</v>
      </c>
      <c r="W43" s="19">
        <f t="shared" si="25"/>
        <v>0.12344912418172488</v>
      </c>
      <c r="X43" s="18">
        <f t="shared" si="26"/>
        <v>0.3905579399141631</v>
      </c>
      <c r="Y43" s="18">
        <f t="shared" si="27"/>
        <v>9.6744216176283926E-2</v>
      </c>
      <c r="Z43" s="20">
        <f t="shared" si="28"/>
        <v>0.19853024446361664</v>
      </c>
      <c r="AA43" s="18">
        <f t="shared" si="29"/>
        <v>0.27896995708154498</v>
      </c>
      <c r="AB43" s="18">
        <f t="shared" si="30"/>
        <v>0.10448888023587499</v>
      </c>
      <c r="AC43" s="20">
        <f t="shared" si="31"/>
        <v>0.59885508574833191</v>
      </c>
    </row>
    <row r="44" spans="1:41" x14ac:dyDescent="0.25">
      <c r="A44" s="12">
        <v>27</v>
      </c>
      <c r="B44" s="7">
        <v>14</v>
      </c>
      <c r="C44" s="14">
        <v>88</v>
      </c>
      <c r="D44" s="15"/>
      <c r="E44" s="12">
        <v>2</v>
      </c>
      <c r="F44" s="16">
        <v>-0.35264732998081899</v>
      </c>
      <c r="G44" s="16">
        <f t="shared" si="16"/>
        <v>2.4476190476190469</v>
      </c>
      <c r="H44" s="17">
        <v>0.73333333333333295</v>
      </c>
      <c r="I44" s="18">
        <f t="shared" si="17"/>
        <v>0.38068600335251396</v>
      </c>
      <c r="J44" s="18">
        <f t="shared" si="18"/>
        <v>2.079509104388285</v>
      </c>
      <c r="K44" s="7">
        <v>3</v>
      </c>
      <c r="L44" s="16">
        <v>0.50179276209201995</v>
      </c>
      <c r="M44" s="18">
        <v>1</v>
      </c>
      <c r="N44" s="18">
        <f t="shared" si="19"/>
        <v>0.49820723790798005</v>
      </c>
      <c r="O44" s="18">
        <f t="shared" si="20"/>
        <v>1.9928545717377597</v>
      </c>
      <c r="P44" s="7">
        <v>1</v>
      </c>
      <c r="Q44" s="16">
        <v>0.16439170274312301</v>
      </c>
      <c r="R44" s="18">
        <v>0.71428571428571397</v>
      </c>
      <c r="S44" s="18">
        <f t="shared" si="21"/>
        <v>0.54989401154259099</v>
      </c>
      <c r="T44" s="18">
        <f t="shared" si="22"/>
        <v>4.3450229078887901</v>
      </c>
      <c r="U44" s="18">
        <f t="shared" si="23"/>
        <v>0.29961089494163418</v>
      </c>
      <c r="V44" s="18">
        <f t="shared" si="24"/>
        <v>5.3036435039184815E-2</v>
      </c>
      <c r="W44" s="19">
        <f t="shared" si="25"/>
        <v>0.15039511299311281</v>
      </c>
      <c r="X44" s="18">
        <f t="shared" si="26"/>
        <v>0.4085603112840468</v>
      </c>
      <c r="Y44" s="18">
        <f t="shared" si="27"/>
        <v>9.3232450807973155E-2</v>
      </c>
      <c r="Z44" s="20">
        <f t="shared" si="28"/>
        <v>0.18579871582698509</v>
      </c>
      <c r="AA44" s="18">
        <f t="shared" si="29"/>
        <v>0.29182879377431903</v>
      </c>
      <c r="AB44" s="18">
        <f t="shared" si="30"/>
        <v>0.12743709103119602</v>
      </c>
      <c r="AC44" s="20">
        <f t="shared" si="31"/>
        <v>0.77520391178335846</v>
      </c>
    </row>
    <row r="45" spans="1:41" x14ac:dyDescent="0.25">
      <c r="A45" s="12">
        <v>26</v>
      </c>
      <c r="B45" s="7">
        <v>13</v>
      </c>
      <c r="C45" s="14">
        <v>89</v>
      </c>
      <c r="D45" s="15"/>
      <c r="E45" s="12">
        <v>2</v>
      </c>
      <c r="F45" s="16">
        <v>-0.354319459766408</v>
      </c>
      <c r="G45" s="16">
        <f t="shared" si="16"/>
        <v>2.4666666666666659</v>
      </c>
      <c r="H45" s="17">
        <v>0.73333333333333295</v>
      </c>
      <c r="I45" s="18">
        <f t="shared" si="17"/>
        <v>0.37901387356692495</v>
      </c>
      <c r="J45" s="18">
        <f t="shared" si="18"/>
        <v>2.0696953360021411</v>
      </c>
      <c r="K45" s="7">
        <v>3</v>
      </c>
      <c r="L45" s="16">
        <v>0.497828684149561</v>
      </c>
      <c r="M45" s="18">
        <v>1</v>
      </c>
      <c r="N45" s="18">
        <f t="shared" si="19"/>
        <v>0.50217131585043906</v>
      </c>
      <c r="O45" s="18">
        <f t="shared" si="20"/>
        <v>2.0087231448069258</v>
      </c>
      <c r="P45" s="7">
        <v>0</v>
      </c>
      <c r="Q45" s="16">
        <v>0.28075133418721898</v>
      </c>
      <c r="R45" s="18">
        <v>0.73333333333333295</v>
      </c>
      <c r="S45" s="18">
        <f t="shared" si="21"/>
        <v>0.45258199914611397</v>
      </c>
      <c r="T45" s="18">
        <f t="shared" si="22"/>
        <v>2.612038640729343</v>
      </c>
      <c r="U45" s="18">
        <f t="shared" si="23"/>
        <v>0.29729729729729726</v>
      </c>
      <c r="V45" s="18">
        <f t="shared" si="24"/>
        <v>5.7022162469110738E-2</v>
      </c>
      <c r="W45" s="19">
        <f t="shared" si="25"/>
        <v>0.16093432324237486</v>
      </c>
      <c r="X45" s="18">
        <f t="shared" si="26"/>
        <v>0.40540540540540554</v>
      </c>
      <c r="Y45" s="18">
        <f t="shared" si="27"/>
        <v>9.2423278744155457E-2</v>
      </c>
      <c r="Z45" s="20">
        <f t="shared" si="28"/>
        <v>0.18565277913232706</v>
      </c>
      <c r="AA45" s="18">
        <f t="shared" si="29"/>
        <v>0.29729729729729726</v>
      </c>
      <c r="AB45" s="18">
        <f t="shared" si="30"/>
        <v>1.6545963110078277E-2</v>
      </c>
      <c r="AC45" s="20">
        <f t="shared" si="31"/>
        <v>5.8934584079463725E-2</v>
      </c>
    </row>
    <row r="46" spans="1:41" x14ac:dyDescent="0.25">
      <c r="A46" s="12">
        <v>32</v>
      </c>
      <c r="B46" s="7">
        <v>30</v>
      </c>
      <c r="C46" s="14">
        <v>92</v>
      </c>
      <c r="D46" s="15"/>
      <c r="E46" s="12">
        <v>3</v>
      </c>
      <c r="F46" s="16">
        <v>-0.220310976544038</v>
      </c>
      <c r="G46" s="16">
        <f t="shared" si="16"/>
        <v>2.3571428571428568</v>
      </c>
      <c r="H46" s="17">
        <v>0.64285714285714302</v>
      </c>
      <c r="I46" s="18">
        <f t="shared" si="17"/>
        <v>0.42254616631310504</v>
      </c>
      <c r="J46" s="18">
        <f t="shared" si="18"/>
        <v>2.9179533082803171</v>
      </c>
      <c r="K46" s="7">
        <v>3</v>
      </c>
      <c r="L46" s="16">
        <v>0.48399199297029799</v>
      </c>
      <c r="M46" s="18">
        <v>1</v>
      </c>
      <c r="N46" s="18">
        <f t="shared" si="19"/>
        <v>0.51600800702970195</v>
      </c>
      <c r="O46" s="18">
        <f t="shared" si="20"/>
        <v>2.0661498837262147</v>
      </c>
      <c r="P46" s="7">
        <v>1</v>
      </c>
      <c r="Q46" s="16">
        <v>0.16975032507114199</v>
      </c>
      <c r="R46" s="18">
        <v>0.71428571428571397</v>
      </c>
      <c r="S46" s="18">
        <f t="shared" si="21"/>
        <v>0.54453538921457201</v>
      </c>
      <c r="T46" s="18">
        <f t="shared" si="22"/>
        <v>4.207860656445626</v>
      </c>
      <c r="U46" s="18">
        <f t="shared" si="23"/>
        <v>0.27272727272727282</v>
      </c>
      <c r="V46" s="18">
        <f t="shared" si="24"/>
        <v>5.2416296183234817E-2</v>
      </c>
      <c r="W46" s="19">
        <f t="shared" si="25"/>
        <v>0.23791958533104371</v>
      </c>
      <c r="X46" s="18">
        <f t="shared" si="26"/>
        <v>0.42424242424242431</v>
      </c>
      <c r="Y46" s="18">
        <f t="shared" si="27"/>
        <v>5.9749568727873681E-2</v>
      </c>
      <c r="Z46" s="20">
        <f t="shared" si="28"/>
        <v>0.12345156447978767</v>
      </c>
      <c r="AA46" s="18">
        <f t="shared" si="29"/>
        <v>0.30303030303030293</v>
      </c>
      <c r="AB46" s="18">
        <f t="shared" si="30"/>
        <v>0.13327997795916094</v>
      </c>
      <c r="AC46" s="20">
        <f t="shared" si="31"/>
        <v>0.78515300576481128</v>
      </c>
    </row>
    <row r="47" spans="1:41" x14ac:dyDescent="0.25">
      <c r="A47" s="12">
        <v>30</v>
      </c>
      <c r="B47" s="7">
        <v>26</v>
      </c>
      <c r="C47" s="14">
        <v>93</v>
      </c>
      <c r="D47" s="15"/>
      <c r="E47" s="12">
        <v>3</v>
      </c>
      <c r="F47" s="16">
        <v>-0.19765293855471699</v>
      </c>
      <c r="G47" s="16">
        <f t="shared" si="16"/>
        <v>1.919642857142857</v>
      </c>
      <c r="H47" s="17">
        <v>0.64285714285714302</v>
      </c>
      <c r="I47" s="18">
        <f t="shared" si="17"/>
        <v>0.44520420430242602</v>
      </c>
      <c r="J47" s="18">
        <f t="shared" si="18"/>
        <v>3.2524542643173429</v>
      </c>
      <c r="K47" s="7">
        <v>2</v>
      </c>
      <c r="L47" s="16">
        <v>2.26535700536241E-2</v>
      </c>
      <c r="M47" s="18">
        <v>0.5625</v>
      </c>
      <c r="N47" s="18">
        <f t="shared" si="19"/>
        <v>0.53984642994637588</v>
      </c>
      <c r="O47" s="18">
        <f t="shared" si="20"/>
        <v>24.830523342170153</v>
      </c>
      <c r="P47" s="7">
        <v>1</v>
      </c>
      <c r="Q47" s="16">
        <v>0.18399473169276601</v>
      </c>
      <c r="R47" s="18">
        <v>0.71428571428571397</v>
      </c>
      <c r="S47" s="18">
        <f t="shared" si="21"/>
        <v>0.53029098259294793</v>
      </c>
      <c r="T47" s="18">
        <f t="shared" si="22"/>
        <v>3.8820987302964016</v>
      </c>
      <c r="U47" s="18">
        <f t="shared" si="23"/>
        <v>0.33488372093023266</v>
      </c>
      <c r="V47" s="18">
        <f t="shared" si="24"/>
        <v>0.13723078237551567</v>
      </c>
      <c r="W47" s="19">
        <f t="shared" si="25"/>
        <v>0.69430175629554614</v>
      </c>
      <c r="X47" s="18">
        <f t="shared" si="26"/>
        <v>0.2930232558139535</v>
      </c>
      <c r="Y47" s="18">
        <f t="shared" si="27"/>
        <v>0.27036968576032938</v>
      </c>
      <c r="Z47" s="20">
        <f t="shared" si="28"/>
        <v>11.93497029917701</v>
      </c>
      <c r="AA47" s="18">
        <f t="shared" si="29"/>
        <v>0.37209302325581384</v>
      </c>
      <c r="AB47" s="18">
        <f t="shared" si="30"/>
        <v>0.18809829156304783</v>
      </c>
      <c r="AC47" s="20">
        <f t="shared" si="31"/>
        <v>1.0223025943869628</v>
      </c>
    </row>
    <row r="48" spans="1:41" x14ac:dyDescent="0.25">
      <c r="A48" s="12">
        <v>49</v>
      </c>
      <c r="B48" s="7">
        <v>58</v>
      </c>
      <c r="C48" s="14">
        <v>99</v>
      </c>
      <c r="D48" s="15"/>
      <c r="E48" s="12">
        <v>5</v>
      </c>
      <c r="F48" s="16">
        <v>0.36502300005542998</v>
      </c>
      <c r="G48" s="16">
        <f t="shared" si="16"/>
        <v>2.1229395604395602</v>
      </c>
      <c r="H48" s="18">
        <v>0.84615384615384603</v>
      </c>
      <c r="I48" s="18">
        <f t="shared" si="17"/>
        <v>0.48113084609841605</v>
      </c>
      <c r="J48" s="18">
        <f t="shared" si="18"/>
        <v>2.3180836441138086</v>
      </c>
      <c r="K48" s="7">
        <v>2</v>
      </c>
      <c r="L48" s="16">
        <v>4.2165929924074003E-2</v>
      </c>
      <c r="M48" s="18">
        <v>0.5625</v>
      </c>
      <c r="N48" s="18">
        <f t="shared" si="19"/>
        <v>0.52033407007592603</v>
      </c>
      <c r="O48" s="18">
        <f t="shared" si="20"/>
        <v>13.340154029873514</v>
      </c>
      <c r="P48" s="7">
        <v>1</v>
      </c>
      <c r="Q48" s="16">
        <v>0.15696988544287999</v>
      </c>
      <c r="R48" s="18">
        <v>0.71428571428571397</v>
      </c>
      <c r="S48" s="18">
        <f t="shared" si="21"/>
        <v>0.55731582884283393</v>
      </c>
      <c r="T48" s="18">
        <f t="shared" si="22"/>
        <v>4.550463372451377</v>
      </c>
      <c r="U48" s="18">
        <f t="shared" si="23"/>
        <v>0.39857651245551601</v>
      </c>
      <c r="V48" s="18">
        <f t="shared" si="24"/>
        <v>3.3553512400086027E-2</v>
      </c>
      <c r="W48" s="19">
        <f t="shared" si="25"/>
        <v>9.1921638896701893E-2</v>
      </c>
      <c r="X48" s="18">
        <f t="shared" si="26"/>
        <v>0.26496279521190558</v>
      </c>
      <c r="Y48" s="18">
        <f t="shared" si="27"/>
        <v>0.22279686528783157</v>
      </c>
      <c r="Z48" s="20">
        <f t="shared" si="28"/>
        <v>5.2838124450002715</v>
      </c>
      <c r="AA48" s="18">
        <f t="shared" si="29"/>
        <v>0.33646069233257836</v>
      </c>
      <c r="AB48" s="18">
        <f t="shared" si="30"/>
        <v>0.17949080688969837</v>
      </c>
      <c r="AC48" s="20">
        <f t="shared" si="31"/>
        <v>1.1434728794206426</v>
      </c>
    </row>
    <row r="49" spans="1:29" x14ac:dyDescent="0.25">
      <c r="A49" s="12">
        <v>45</v>
      </c>
      <c r="B49" s="7">
        <v>53</v>
      </c>
      <c r="C49" s="14">
        <v>100</v>
      </c>
      <c r="D49" s="15"/>
      <c r="E49" s="12">
        <v>5</v>
      </c>
      <c r="F49" s="16">
        <v>0.364121768403257</v>
      </c>
      <c r="G49" s="16">
        <f t="shared" si="16"/>
        <v>2.2669871794871792</v>
      </c>
      <c r="H49" s="18">
        <v>0.84615384615384603</v>
      </c>
      <c r="I49" s="18">
        <f t="shared" si="17"/>
        <v>0.48203207775058904</v>
      </c>
      <c r="J49" s="18">
        <f t="shared" si="18"/>
        <v>2.3238210938730499</v>
      </c>
      <c r="K49" s="7">
        <v>1</v>
      </c>
      <c r="L49" s="16">
        <v>-0.30869564684459999</v>
      </c>
      <c r="M49" s="18">
        <v>0.6875</v>
      </c>
      <c r="N49" s="18">
        <f t="shared" si="19"/>
        <v>0.37880435315540001</v>
      </c>
      <c r="O49" s="18">
        <f t="shared" si="20"/>
        <v>2.2271127145051492</v>
      </c>
      <c r="P49" s="7">
        <v>0</v>
      </c>
      <c r="Q49" s="16">
        <v>0.278273272187337</v>
      </c>
      <c r="R49" s="18">
        <v>0.73333333333333295</v>
      </c>
      <c r="S49" s="18">
        <f t="shared" si="21"/>
        <v>0.45506006114599595</v>
      </c>
      <c r="T49" s="18">
        <f t="shared" si="22"/>
        <v>2.635299206312721</v>
      </c>
      <c r="U49" s="18">
        <f t="shared" si="23"/>
        <v>0.37325038880248834</v>
      </c>
      <c r="V49" s="18">
        <f t="shared" si="24"/>
        <v>9.1286203992313464E-3</v>
      </c>
      <c r="W49" s="19">
        <f t="shared" si="25"/>
        <v>2.5070240758365198E-2</v>
      </c>
      <c r="X49" s="18">
        <f t="shared" si="26"/>
        <v>0.3032659409020218</v>
      </c>
      <c r="Y49" s="18">
        <f t="shared" si="27"/>
        <v>5.4297059425781891E-3</v>
      </c>
      <c r="Z49" s="20">
        <f t="shared" si="28"/>
        <v>1.7589188568349165E-2</v>
      </c>
      <c r="AA49" s="18">
        <f t="shared" si="29"/>
        <v>0.32348367029548974</v>
      </c>
      <c r="AB49" s="18">
        <f t="shared" si="30"/>
        <v>4.521039810815275E-2</v>
      </c>
      <c r="AC49" s="20">
        <f t="shared" si="31"/>
        <v>0.16246762670658701</v>
      </c>
    </row>
    <row r="50" spans="1:29" x14ac:dyDescent="0.25">
      <c r="A50" s="12">
        <v>41</v>
      </c>
      <c r="B50" s="7">
        <v>47</v>
      </c>
      <c r="C50" s="14">
        <v>101</v>
      </c>
      <c r="D50" s="15"/>
      <c r="E50" s="12">
        <v>4</v>
      </c>
      <c r="F50" s="16">
        <v>0.26244222476026602</v>
      </c>
      <c r="G50" s="16">
        <f t="shared" si="16"/>
        <v>2.166666666666667</v>
      </c>
      <c r="H50" s="18">
        <v>0.66666666666666696</v>
      </c>
      <c r="I50" s="18">
        <f t="shared" si="17"/>
        <v>0.40422444190640094</v>
      </c>
      <c r="J50" s="18">
        <f t="shared" si="18"/>
        <v>2.540241637090408</v>
      </c>
      <c r="K50" s="7">
        <v>3</v>
      </c>
      <c r="L50" s="16">
        <v>0.49055801509658098</v>
      </c>
      <c r="M50" s="18">
        <v>1</v>
      </c>
      <c r="N50" s="18">
        <f t="shared" si="19"/>
        <v>0.50944198490341908</v>
      </c>
      <c r="O50" s="18">
        <f t="shared" si="20"/>
        <v>2.0384948756838073</v>
      </c>
      <c r="P50" s="7">
        <v>2</v>
      </c>
      <c r="Q50" s="16">
        <v>-4.8831949342844502E-2</v>
      </c>
      <c r="R50" s="18">
        <v>0.5</v>
      </c>
      <c r="S50" s="18">
        <f t="shared" si="21"/>
        <v>0.45116805065715548</v>
      </c>
      <c r="T50" s="18">
        <f t="shared" si="22"/>
        <v>10.239198039987043</v>
      </c>
      <c r="U50" s="18">
        <f t="shared" si="23"/>
        <v>0.30769230769230776</v>
      </c>
      <c r="V50" s="18">
        <f t="shared" si="24"/>
        <v>4.5250082932041746E-2</v>
      </c>
      <c r="W50" s="19">
        <f t="shared" si="25"/>
        <v>0.1724192171186496</v>
      </c>
      <c r="X50" s="18">
        <f t="shared" si="26"/>
        <v>0.46153846153846145</v>
      </c>
      <c r="Y50" s="18">
        <f t="shared" si="27"/>
        <v>2.9019553558119526E-2</v>
      </c>
      <c r="Z50" s="20">
        <f t="shared" si="28"/>
        <v>5.9156211222858447E-2</v>
      </c>
      <c r="AA50" s="18">
        <f t="shared" si="29"/>
        <v>0.23076923076923073</v>
      </c>
      <c r="AB50" s="18">
        <f t="shared" si="30"/>
        <v>0.18193728142638621</v>
      </c>
      <c r="AC50" s="20">
        <f t="shared" si="31"/>
        <v>3.7257837107632494</v>
      </c>
    </row>
    <row r="51" spans="1:29" x14ac:dyDescent="0.25">
      <c r="A51" s="12">
        <v>39</v>
      </c>
      <c r="B51" s="7">
        <v>45</v>
      </c>
      <c r="C51" s="14">
        <v>116</v>
      </c>
      <c r="D51" s="15"/>
      <c r="E51" s="12">
        <v>4</v>
      </c>
      <c r="F51" s="16">
        <v>0.25637572864498798</v>
      </c>
      <c r="G51" s="16">
        <f t="shared" si="16"/>
        <v>2.4</v>
      </c>
      <c r="H51" s="18">
        <v>0.66666666666666696</v>
      </c>
      <c r="I51" s="18">
        <f t="shared" si="17"/>
        <v>0.41029093802167899</v>
      </c>
      <c r="J51" s="18">
        <f t="shared" si="18"/>
        <v>2.6003501586915916</v>
      </c>
      <c r="K51" s="7">
        <v>3</v>
      </c>
      <c r="L51" s="16">
        <v>0.49651051660099998</v>
      </c>
      <c r="M51" s="18">
        <v>1</v>
      </c>
      <c r="N51" s="18">
        <f t="shared" si="19"/>
        <v>0.50348948339900002</v>
      </c>
      <c r="O51" s="18">
        <f t="shared" si="20"/>
        <v>2.0140560301638253</v>
      </c>
      <c r="P51" s="7">
        <v>0</v>
      </c>
      <c r="Q51" s="16">
        <v>0.27070938331439398</v>
      </c>
      <c r="R51" s="18">
        <v>0.73333333333333295</v>
      </c>
      <c r="S51" s="18">
        <f t="shared" si="21"/>
        <v>0.46262395001893897</v>
      </c>
      <c r="T51" s="18">
        <f t="shared" si="22"/>
        <v>2.7089320819059344</v>
      </c>
      <c r="U51" s="18">
        <f t="shared" si="23"/>
        <v>0.2777777777777779</v>
      </c>
      <c r="V51" s="18">
        <f t="shared" si="24"/>
        <v>2.1402049132789924E-2</v>
      </c>
      <c r="W51" s="19">
        <f t="shared" si="25"/>
        <v>8.3479232788163243E-2</v>
      </c>
      <c r="X51" s="18">
        <f t="shared" si="26"/>
        <v>0.41666666666666669</v>
      </c>
      <c r="Y51" s="18">
        <f t="shared" si="27"/>
        <v>7.98438499343333E-2</v>
      </c>
      <c r="Z51" s="20">
        <f t="shared" si="28"/>
        <v>0.16080998743173952</v>
      </c>
      <c r="AA51" s="18">
        <f t="shared" si="29"/>
        <v>0.30555555555555541</v>
      </c>
      <c r="AB51" s="18">
        <f t="shared" si="30"/>
        <v>3.4846172241161433E-2</v>
      </c>
      <c r="AC51" s="20">
        <f t="shared" si="31"/>
        <v>0.12872170079413947</v>
      </c>
    </row>
    <row r="52" spans="1:29" x14ac:dyDescent="0.25">
      <c r="A52" s="12">
        <v>36</v>
      </c>
      <c r="B52" s="7">
        <v>41</v>
      </c>
      <c r="C52" s="14">
        <v>117</v>
      </c>
      <c r="D52" s="15"/>
      <c r="E52" s="12">
        <v>4</v>
      </c>
      <c r="F52" s="16">
        <v>0.24244302580582799</v>
      </c>
      <c r="G52" s="16">
        <f t="shared" si="16"/>
        <v>1.9624999999999999</v>
      </c>
      <c r="H52" s="18">
        <v>0.66666666666666696</v>
      </c>
      <c r="I52" s="18">
        <f t="shared" si="17"/>
        <v>0.42422364086083897</v>
      </c>
      <c r="J52" s="18">
        <f t="shared" si="18"/>
        <v>2.749786942523142</v>
      </c>
      <c r="K52" s="7">
        <v>2</v>
      </c>
      <c r="L52" s="16">
        <v>2.3631423164049099E-2</v>
      </c>
      <c r="M52" s="18">
        <v>0.5625</v>
      </c>
      <c r="N52" s="18">
        <f t="shared" si="19"/>
        <v>0.53886857683595091</v>
      </c>
      <c r="O52" s="18">
        <f t="shared" si="20"/>
        <v>23.803052236639779</v>
      </c>
      <c r="P52" s="7">
        <v>0</v>
      </c>
      <c r="Q52" s="16">
        <v>0.267405174924361</v>
      </c>
      <c r="R52" s="18">
        <v>0.73333333333333295</v>
      </c>
      <c r="S52" s="18">
        <f t="shared" si="21"/>
        <v>0.46592815840897195</v>
      </c>
      <c r="T52" s="18">
        <f t="shared" si="22"/>
        <v>2.742405166768989</v>
      </c>
      <c r="U52" s="18">
        <f t="shared" si="23"/>
        <v>0.33970276008492584</v>
      </c>
      <c r="V52" s="18">
        <f t="shared" si="24"/>
        <v>9.7259734279097843E-2</v>
      </c>
      <c r="W52" s="19">
        <f t="shared" si="25"/>
        <v>0.40116532103090036</v>
      </c>
      <c r="X52" s="18">
        <f t="shared" si="26"/>
        <v>0.28662420382165604</v>
      </c>
      <c r="Y52" s="18">
        <f t="shared" si="27"/>
        <v>0.26299278065760695</v>
      </c>
      <c r="Z52" s="20">
        <f t="shared" si="28"/>
        <v>11.128943814848295</v>
      </c>
      <c r="AA52" s="18">
        <f t="shared" si="29"/>
        <v>0.37367303609341807</v>
      </c>
      <c r="AB52" s="18">
        <f t="shared" si="30"/>
        <v>0.10626786116905707</v>
      </c>
      <c r="AC52" s="20">
        <f t="shared" si="31"/>
        <v>0.39740390663387987</v>
      </c>
    </row>
    <row r="53" spans="1:29" x14ac:dyDescent="0.25">
      <c r="A53" s="12">
        <v>53</v>
      </c>
      <c r="B53" s="7">
        <v>63</v>
      </c>
      <c r="C53" s="14">
        <v>141</v>
      </c>
      <c r="D53" s="15"/>
      <c r="E53" s="12">
        <v>5</v>
      </c>
      <c r="F53" s="16">
        <v>0.36743881116288601</v>
      </c>
      <c r="G53" s="16">
        <f t="shared" si="16"/>
        <v>2.3461538461538458</v>
      </c>
      <c r="H53" s="18">
        <v>0.84615384615384603</v>
      </c>
      <c r="I53" s="18">
        <f t="shared" si="17"/>
        <v>0.47871503499096002</v>
      </c>
      <c r="J53" s="18">
        <f t="shared" si="18"/>
        <v>2.3028428692001865</v>
      </c>
      <c r="K53" s="7">
        <v>3</v>
      </c>
      <c r="L53" s="16">
        <v>0.502324291259861</v>
      </c>
      <c r="M53" s="18">
        <v>1</v>
      </c>
      <c r="N53" s="18">
        <f t="shared" si="19"/>
        <v>0.497675708740139</v>
      </c>
      <c r="O53" s="18">
        <f t="shared" si="20"/>
        <v>1.9907458536236362</v>
      </c>
      <c r="P53" s="7">
        <v>2</v>
      </c>
      <c r="Q53" s="16">
        <v>-7.0490289358477495E-2</v>
      </c>
      <c r="R53" s="18">
        <v>0.5</v>
      </c>
      <c r="S53" s="18">
        <f t="shared" si="21"/>
        <v>0.42950971064152249</v>
      </c>
      <c r="T53" s="18">
        <f t="shared" si="22"/>
        <v>7.0931755927012325</v>
      </c>
      <c r="U53" s="18">
        <f t="shared" si="23"/>
        <v>0.36065573770491804</v>
      </c>
      <c r="V53" s="18">
        <f t="shared" si="24"/>
        <v>6.7830734579679697E-3</v>
      </c>
      <c r="W53" s="19">
        <f t="shared" si="25"/>
        <v>1.8460416406477612E-2</v>
      </c>
      <c r="X53" s="18">
        <f t="shared" si="26"/>
        <v>0.4262295081967214</v>
      </c>
      <c r="Y53" s="18">
        <f t="shared" si="27"/>
        <v>7.6094783063139604E-2</v>
      </c>
      <c r="Z53" s="20">
        <f t="shared" si="28"/>
        <v>0.15148537386533525</v>
      </c>
      <c r="AA53" s="18">
        <f t="shared" si="29"/>
        <v>0.2131147540983607</v>
      </c>
      <c r="AB53" s="18">
        <f t="shared" si="30"/>
        <v>0.14262446473988322</v>
      </c>
      <c r="AC53" s="20">
        <f t="shared" si="31"/>
        <v>2.0233207444300345</v>
      </c>
    </row>
    <row r="54" spans="1:29" x14ac:dyDescent="0.25">
      <c r="A54" s="12">
        <v>50</v>
      </c>
      <c r="B54" s="7">
        <v>59</v>
      </c>
      <c r="C54" s="14">
        <v>156</v>
      </c>
      <c r="D54" s="15"/>
      <c r="E54" s="12">
        <v>5</v>
      </c>
      <c r="F54" s="16">
        <v>0.39557913190863198</v>
      </c>
      <c r="G54" s="16">
        <f t="shared" si="16"/>
        <v>1.908653846153846</v>
      </c>
      <c r="H54" s="18">
        <v>0.84615384615384603</v>
      </c>
      <c r="I54" s="18">
        <f t="shared" si="17"/>
        <v>0.45057471424521406</v>
      </c>
      <c r="J54" s="18">
        <f t="shared" si="18"/>
        <v>2.1390254892143417</v>
      </c>
      <c r="K54" s="7">
        <v>2</v>
      </c>
      <c r="L54" s="16">
        <v>1.6753195452096602E-2</v>
      </c>
      <c r="M54" s="18">
        <v>0.5625</v>
      </c>
      <c r="N54" s="18">
        <f t="shared" si="19"/>
        <v>0.54574680454790336</v>
      </c>
      <c r="O54" s="18">
        <f t="shared" si="20"/>
        <v>33.575684209522258</v>
      </c>
      <c r="P54" s="7">
        <v>2</v>
      </c>
      <c r="Q54" s="16">
        <v>-4.7459051007771397E-2</v>
      </c>
      <c r="R54" s="18">
        <v>0.5</v>
      </c>
      <c r="S54" s="18">
        <f t="shared" si="21"/>
        <v>0.45254094899222863</v>
      </c>
      <c r="T54" s="18">
        <f t="shared" si="22"/>
        <v>10.535398188179641</v>
      </c>
      <c r="U54" s="18">
        <f t="shared" si="23"/>
        <v>0.44332493702770776</v>
      </c>
      <c r="V54" s="18">
        <f t="shared" si="24"/>
        <v>4.7745805119075779E-2</v>
      </c>
      <c r="W54" s="19">
        <f t="shared" si="25"/>
        <v>0.12069849308962982</v>
      </c>
      <c r="X54" s="18">
        <f t="shared" si="26"/>
        <v>0.29471032745591941</v>
      </c>
      <c r="Y54" s="18">
        <f t="shared" si="27"/>
        <v>0.27795713200382283</v>
      </c>
      <c r="Z54" s="20">
        <f t="shared" si="28"/>
        <v>16.591290467457508</v>
      </c>
      <c r="AA54" s="18">
        <f t="shared" si="29"/>
        <v>0.26196473551637284</v>
      </c>
      <c r="AB54" s="18">
        <f t="shared" si="30"/>
        <v>0.21450568450860144</v>
      </c>
      <c r="AC54" s="20">
        <f t="shared" si="31"/>
        <v>4.5198055998523072</v>
      </c>
    </row>
    <row r="55" spans="1:29" x14ac:dyDescent="0.25">
      <c r="A55" s="12">
        <v>46</v>
      </c>
      <c r="B55" s="7">
        <v>54</v>
      </c>
      <c r="C55" s="14">
        <v>157</v>
      </c>
      <c r="D55" s="15"/>
      <c r="E55" s="12">
        <v>5</v>
      </c>
      <c r="F55" s="16">
        <v>0.37395077281197903</v>
      </c>
      <c r="G55" s="16">
        <f t="shared" si="16"/>
        <v>2.2479395604395602</v>
      </c>
      <c r="H55" s="18">
        <v>0.84615384615384603</v>
      </c>
      <c r="I55" s="18">
        <f t="shared" si="17"/>
        <v>0.47220307334186701</v>
      </c>
      <c r="J55" s="18">
        <f t="shared" si="18"/>
        <v>2.2627412688335018</v>
      </c>
      <c r="K55" s="7">
        <v>1</v>
      </c>
      <c r="L55" s="16">
        <v>-0.30852447793895599</v>
      </c>
      <c r="M55" s="18">
        <v>0.6875</v>
      </c>
      <c r="N55" s="18">
        <f t="shared" si="19"/>
        <v>0.37897552206104401</v>
      </c>
      <c r="O55" s="18">
        <f t="shared" si="20"/>
        <v>2.2283483132123711</v>
      </c>
      <c r="P55" s="7">
        <v>1</v>
      </c>
      <c r="Q55" s="16">
        <v>0.18875417453187601</v>
      </c>
      <c r="R55" s="18">
        <v>0.71428571428571397</v>
      </c>
      <c r="S55" s="18">
        <f t="shared" si="21"/>
        <v>0.52553153975383793</v>
      </c>
      <c r="T55" s="18">
        <f t="shared" si="22"/>
        <v>3.7842114806583438</v>
      </c>
      <c r="U55" s="18">
        <f t="shared" si="23"/>
        <v>0.37641307668805374</v>
      </c>
      <c r="V55" s="18">
        <f t="shared" si="24"/>
        <v>2.4623038760747118E-3</v>
      </c>
      <c r="W55" s="19">
        <f t="shared" si="25"/>
        <v>6.5845668871307517E-3</v>
      </c>
      <c r="X55" s="18">
        <f t="shared" si="26"/>
        <v>0.30583562480904369</v>
      </c>
      <c r="Y55" s="18">
        <f t="shared" si="27"/>
        <v>2.6888531299122942E-3</v>
      </c>
      <c r="Z55" s="20">
        <f t="shared" si="28"/>
        <v>8.7152019440230773E-3</v>
      </c>
      <c r="AA55" s="18">
        <f t="shared" si="29"/>
        <v>0.3177512985029024</v>
      </c>
      <c r="AB55" s="18">
        <f t="shared" si="30"/>
        <v>0.12899712397102639</v>
      </c>
      <c r="AC55" s="20">
        <f t="shared" si="31"/>
        <v>0.68341335650429225</v>
      </c>
    </row>
  </sheetData>
  <conditionalFormatting sqref="F1:G1048576">
    <cfRule type="cellIs" dxfId="12" priority="2" operator="lessThan">
      <formula>0</formula>
    </cfRule>
  </conditionalFormatting>
  <conditionalFormatting sqref="L3">
    <cfRule type="cellIs" dxfId="11" priority="3" operator="lessThan">
      <formula>0</formula>
    </cfRule>
  </conditionalFormatting>
  <conditionalFormatting sqref="F31:G55">
    <cfRule type="cellIs" dxfId="10" priority="4" operator="greaterThan">
      <formula>0</formula>
    </cfRule>
  </conditionalFormatting>
  <conditionalFormatting sqref="L2:L55">
    <cfRule type="cellIs" dxfId="9" priority="5" operator="greaterThan">
      <formula>0</formula>
    </cfRule>
    <cfRule type="cellIs" dxfId="8" priority="6" operator="lessThan">
      <formula>0</formula>
    </cfRule>
  </conditionalFormatting>
  <conditionalFormatting sqref="Q2:Q5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C2:C55">
    <cfRule type="cellIs" dxfId="5" priority="9" operator="lessThan">
      <formula>32</formula>
    </cfRule>
    <cfRule type="cellIs" dxfId="4" priority="10" operator="greaterThanOrEqual">
      <formula>32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3EC1-B9BF-420B-A9C1-1BDC03127152}">
  <dimension ref="A1:H6"/>
  <sheetViews>
    <sheetView zoomScale="145" zoomScaleNormal="145" workbookViewId="0">
      <selection activeCell="E6" sqref="E6"/>
    </sheetView>
  </sheetViews>
  <sheetFormatPr defaultRowHeight="15.75" x14ac:dyDescent="0.25"/>
  <sheetData>
    <row r="1" spans="1:8" ht="16.5" thickBot="1" x14ac:dyDescent="0.3">
      <c r="A1" s="124"/>
      <c r="B1" s="125"/>
      <c r="C1" s="125" t="s">
        <v>232</v>
      </c>
      <c r="D1" s="125"/>
      <c r="E1" s="125"/>
      <c r="F1" s="125"/>
      <c r="G1" s="125" t="s">
        <v>233</v>
      </c>
      <c r="H1" s="125"/>
    </row>
    <row r="2" spans="1:8" ht="16.5" thickBot="1" x14ac:dyDescent="0.3">
      <c r="A2" s="126"/>
      <c r="B2" s="127" t="s">
        <v>234</v>
      </c>
      <c r="C2" s="127" t="s">
        <v>2</v>
      </c>
      <c r="D2" s="127" t="s">
        <v>235</v>
      </c>
      <c r="E2" s="127"/>
      <c r="F2" s="127" t="s">
        <v>234</v>
      </c>
      <c r="G2" s="127" t="s">
        <v>2</v>
      </c>
      <c r="H2" s="127" t="s">
        <v>235</v>
      </c>
    </row>
    <row r="3" spans="1:8" ht="16.5" thickBot="1" x14ac:dyDescent="0.3">
      <c r="A3" s="126" t="s">
        <v>228</v>
      </c>
      <c r="B3" s="127">
        <v>0.37</v>
      </c>
      <c r="C3" s="127">
        <v>0.02</v>
      </c>
      <c r="D3" s="127">
        <v>0.17</v>
      </c>
      <c r="E3" s="127"/>
      <c r="F3" s="127">
        <v>0.35</v>
      </c>
      <c r="G3" s="127">
        <v>0.05</v>
      </c>
      <c r="H3" s="127">
        <v>0.27</v>
      </c>
    </row>
    <row r="4" spans="1:8" ht="26.25" thickBot="1" x14ac:dyDescent="0.3">
      <c r="A4" s="126" t="s">
        <v>236</v>
      </c>
      <c r="B4" s="127">
        <v>0.37</v>
      </c>
      <c r="C4" s="127">
        <v>0.28000000000000003</v>
      </c>
      <c r="D4" s="127">
        <v>0.35</v>
      </c>
      <c r="E4" s="127"/>
      <c r="F4" s="127">
        <v>0.36</v>
      </c>
      <c r="G4" s="127">
        <v>0.27</v>
      </c>
      <c r="H4" s="127">
        <v>0.36</v>
      </c>
    </row>
    <row r="5" spans="1:8" ht="16.5" thickBot="1" x14ac:dyDescent="0.3">
      <c r="A5" s="126" t="s">
        <v>237</v>
      </c>
      <c r="B5" s="127">
        <f>B4-B3</f>
        <v>0</v>
      </c>
      <c r="C5" s="127">
        <f t="shared" ref="C5:H5" si="0">C4-C3</f>
        <v>0.26</v>
      </c>
      <c r="D5" s="127">
        <f t="shared" si="0"/>
        <v>0.17999999999999997</v>
      </c>
      <c r="E5" s="127"/>
      <c r="F5" s="127">
        <f t="shared" si="0"/>
        <v>1.0000000000000009E-2</v>
      </c>
      <c r="G5" s="127">
        <f t="shared" si="0"/>
        <v>0.22000000000000003</v>
      </c>
      <c r="H5" s="127">
        <f t="shared" si="0"/>
        <v>8.9999999999999969E-2</v>
      </c>
    </row>
    <row r="6" spans="1:8" x14ac:dyDescent="0.25">
      <c r="C6" s="128">
        <f>C5/C4</f>
        <v>0.92857142857142849</v>
      </c>
      <c r="D6" s="128">
        <f t="shared" ref="D6:H6" si="1">D5/D4</f>
        <v>0.51428571428571423</v>
      </c>
      <c r="E6" s="128"/>
      <c r="F6" s="128">
        <f t="shared" si="1"/>
        <v>2.7777777777777804E-2</v>
      </c>
      <c r="G6" s="128">
        <f t="shared" si="1"/>
        <v>0.81481481481481488</v>
      </c>
      <c r="H6" s="128">
        <f t="shared" si="1"/>
        <v>0.24999999999999992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1"/>
  <sheetViews>
    <sheetView zoomScale="90" zoomScaleNormal="90" workbookViewId="0">
      <selection activeCell="B18" sqref="B18:F18"/>
    </sheetView>
  </sheetViews>
  <sheetFormatPr defaultRowHeight="15.75" x14ac:dyDescent="0.25"/>
  <cols>
    <col min="1" max="1" width="8.125" customWidth="1"/>
    <col min="2" max="4" width="11.25" customWidth="1"/>
    <col min="5" max="5" width="9.75" customWidth="1"/>
    <col min="6" max="6" width="8.625" customWidth="1"/>
    <col min="7" max="7" width="3.625" customWidth="1"/>
    <col min="8" max="11" width="8.875" customWidth="1"/>
    <col min="12" max="13" width="4.625" customWidth="1"/>
    <col min="14" max="14" width="6.375" customWidth="1"/>
    <col min="15" max="15" width="3.625" customWidth="1"/>
    <col min="16" max="16" width="5.125" customWidth="1"/>
    <col min="17" max="17" width="4.75" customWidth="1"/>
    <col min="18" max="18" width="5.125" customWidth="1"/>
    <col min="19" max="19" width="3.625" customWidth="1"/>
    <col min="20" max="22" width="5.375" customWidth="1"/>
    <col min="23" max="24" width="3.625" customWidth="1"/>
    <col min="25" max="25" width="4.625" customWidth="1"/>
    <col min="26" max="26" width="3.625" customWidth="1"/>
    <col min="27" max="27" width="5" customWidth="1"/>
    <col min="28" max="28" width="21.375" customWidth="1"/>
    <col min="29" max="29" width="11" customWidth="1"/>
    <col min="30" max="30" width="11.25" customWidth="1"/>
    <col min="31" max="1029" width="8.375" customWidth="1"/>
  </cols>
  <sheetData>
    <row r="1" spans="1:37" x14ac:dyDescent="0.25">
      <c r="A1" s="6" t="s">
        <v>33</v>
      </c>
      <c r="B1" s="6"/>
      <c r="C1" s="6"/>
      <c r="D1" s="6"/>
      <c r="E1" s="6"/>
      <c r="AC1" s="47"/>
    </row>
    <row r="2" spans="1:37" ht="6.75" customHeight="1" x14ac:dyDescent="0.25">
      <c r="B2" s="5" t="s">
        <v>34</v>
      </c>
      <c r="C2" s="5"/>
      <c r="D2" s="5"/>
      <c r="E2" s="5"/>
    </row>
    <row r="3" spans="1:37" ht="3.75" customHeight="1" x14ac:dyDescent="0.25"/>
    <row r="4" spans="1:37" ht="176.25" customHeight="1" x14ac:dyDescent="0.25">
      <c r="A4" s="48" t="s">
        <v>1</v>
      </c>
      <c r="B4" s="49" t="s">
        <v>35</v>
      </c>
      <c r="C4" s="49" t="s">
        <v>36</v>
      </c>
      <c r="D4" s="50" t="s">
        <v>37</v>
      </c>
      <c r="E4" s="46" t="s">
        <v>38</v>
      </c>
      <c r="F4" s="46" t="s">
        <v>39</v>
      </c>
      <c r="G4" s="51"/>
      <c r="H4" s="52" t="s">
        <v>40</v>
      </c>
      <c r="I4" s="52" t="s">
        <v>41</v>
      </c>
      <c r="J4" s="52" t="s">
        <v>42</v>
      </c>
      <c r="K4" s="52"/>
      <c r="L4" s="52" t="s">
        <v>40</v>
      </c>
      <c r="M4" s="52" t="s">
        <v>41</v>
      </c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37" x14ac:dyDescent="0.25">
      <c r="A5" s="53">
        <v>1</v>
      </c>
      <c r="B5" s="54">
        <v>2</v>
      </c>
      <c r="C5" s="53">
        <v>0</v>
      </c>
      <c r="D5" s="53">
        <v>0</v>
      </c>
      <c r="E5" s="53">
        <f t="shared" ref="E5:E36" si="0">IF(B5&lt;&gt;2,(((B5-2)^2)*8 + 1) + ((C5^3)*3 + 5) - ((D5^4)+2),(5 + ((C5^3)*3 + 5) - ((D5^4)+2)))</f>
        <v>8</v>
      </c>
      <c r="F5" s="15" t="str">
        <f t="shared" ref="F5:F36" si="1">IF(E5-31&gt;0,"Approved","Rejected")</f>
        <v>Rejected</v>
      </c>
      <c r="G5" s="55">
        <v>1</v>
      </c>
      <c r="H5" s="56">
        <f t="shared" ref="H5:H36" si="2">IF(B5&lt;&gt;2,(((B5-2)^2)*8 + 1),5 )</f>
        <v>5</v>
      </c>
      <c r="I5" s="56">
        <f t="shared" ref="I5:I36" si="3">IF(B5&lt;&gt;2, ((C5^3)*3 + 5),( ((C5^3)*3 + 5) ))</f>
        <v>5</v>
      </c>
      <c r="J5" s="56">
        <f t="shared" ref="J5:J36" si="4">IF(B5&lt;&gt;2, ((D5^4)+2),(-1* ((D5^4)+2)))</f>
        <v>-2</v>
      </c>
      <c r="K5" s="56"/>
      <c r="L5" s="56">
        <f>H5/(H5+I5)</f>
        <v>0.5</v>
      </c>
      <c r="M5" s="56">
        <f>I5/(H5+I5)</f>
        <v>0.5</v>
      </c>
      <c r="N5" s="57">
        <f t="shared" ref="N5:N58" si="5">J5/(E5-J5)</f>
        <v>-0.2</v>
      </c>
      <c r="O5" s="56"/>
      <c r="P5" s="57">
        <f t="shared" ref="P5:P36" si="6">H5/($H5+$I5+$J5)</f>
        <v>0.625</v>
      </c>
      <c r="Q5" s="57">
        <f t="shared" ref="Q5:Q36" si="7">I5/($H5+$I5+$J5)</f>
        <v>0.625</v>
      </c>
      <c r="R5" s="57">
        <f t="shared" ref="R5:R36" si="8">J5/($H5+$I5+$J5)</f>
        <v>-0.25</v>
      </c>
      <c r="S5" s="56"/>
      <c r="T5" s="56" t="str">
        <f t="shared" ref="T5:T36" si="9">IF(MAX(P5:R5)=P5,"job",IF(MAX(P5:R5)=Q5,"credit",IF(MAX(P5:R5)=R5,"debt")))</f>
        <v>job</v>
      </c>
      <c r="U5" s="56" t="str">
        <f t="shared" ref="U5:U36" si="10">IF(LARGE(P5:R5,2)=P5,"job",IF(LARGE(P5:R5,2)=Q5,"credit",IF(LARGE(P5:R5,2)=R5,"debt")))</f>
        <v>job</v>
      </c>
      <c r="V5" s="56" t="str">
        <f t="shared" ref="V5:V36" si="11">IF(LARGE(P5:R5,3)=P5,"job",IF(LARGE(P5:R5,3)=Q5,"credit",IF(LARGE(P5:R5,3)=R5,"debt")))</f>
        <v>debt</v>
      </c>
      <c r="W5" s="56"/>
      <c r="X5" s="56"/>
      <c r="Y5" s="56" t="s">
        <v>41</v>
      </c>
      <c r="Z5" s="56" t="s">
        <v>40</v>
      </c>
      <c r="AA5" s="56" t="s">
        <v>42</v>
      </c>
      <c r="AC5" s="58" t="s">
        <v>40</v>
      </c>
      <c r="AD5" s="59" t="s">
        <v>43</v>
      </c>
      <c r="AE5" s="60" t="s">
        <v>44</v>
      </c>
      <c r="AF5" s="58" t="s">
        <v>41</v>
      </c>
      <c r="AG5" s="59" t="s">
        <v>43</v>
      </c>
      <c r="AH5" s="60" t="s">
        <v>44</v>
      </c>
      <c r="AI5" s="58" t="s">
        <v>42</v>
      </c>
      <c r="AJ5" s="59" t="s">
        <v>43</v>
      </c>
      <c r="AK5" s="60" t="s">
        <v>45</v>
      </c>
    </row>
    <row r="6" spans="1:37" x14ac:dyDescent="0.25">
      <c r="A6" s="53">
        <v>2</v>
      </c>
      <c r="B6" s="54">
        <v>2</v>
      </c>
      <c r="C6" s="53">
        <v>0</v>
      </c>
      <c r="D6" s="53">
        <v>1</v>
      </c>
      <c r="E6" s="53">
        <f t="shared" si="0"/>
        <v>7</v>
      </c>
      <c r="F6" s="15" t="str">
        <f t="shared" si="1"/>
        <v>Rejected</v>
      </c>
      <c r="G6" s="55">
        <v>2</v>
      </c>
      <c r="H6" s="56">
        <f t="shared" si="2"/>
        <v>5</v>
      </c>
      <c r="I6" s="56">
        <f t="shared" si="3"/>
        <v>5</v>
      </c>
      <c r="J6" s="56">
        <f t="shared" si="4"/>
        <v>-3</v>
      </c>
      <c r="K6" s="56"/>
      <c r="L6" s="56">
        <f t="shared" ref="L6:L58" si="12">H6/(H6+I6)</f>
        <v>0.5</v>
      </c>
      <c r="M6" s="56">
        <f t="shared" ref="M6:M58" si="13">I6/(H6+I6)</f>
        <v>0.5</v>
      </c>
      <c r="N6" s="57">
        <f t="shared" si="5"/>
        <v>-0.3</v>
      </c>
      <c r="O6" s="56"/>
      <c r="P6" s="57">
        <f t="shared" si="6"/>
        <v>0.7142857142857143</v>
      </c>
      <c r="Q6" s="57">
        <f t="shared" si="7"/>
        <v>0.7142857142857143</v>
      </c>
      <c r="R6" s="57">
        <f t="shared" si="8"/>
        <v>-0.42857142857142855</v>
      </c>
      <c r="S6" s="56"/>
      <c r="T6" s="56" t="str">
        <f t="shared" si="9"/>
        <v>job</v>
      </c>
      <c r="U6" s="56" t="str">
        <f t="shared" si="10"/>
        <v>job</v>
      </c>
      <c r="V6" s="56" t="str">
        <f t="shared" si="11"/>
        <v>debt</v>
      </c>
      <c r="W6" s="56"/>
      <c r="X6" s="56"/>
      <c r="Y6" s="56" t="s">
        <v>41</v>
      </c>
      <c r="Z6" s="56" t="s">
        <v>40</v>
      </c>
      <c r="AA6" s="56" t="s">
        <v>42</v>
      </c>
      <c r="AC6" s="61">
        <v>2</v>
      </c>
      <c r="AD6" s="62">
        <f>11/15</f>
        <v>0.73333333333333328</v>
      </c>
      <c r="AE6" s="63">
        <f>4/15</f>
        <v>0.26666666666666666</v>
      </c>
      <c r="AF6" s="61"/>
      <c r="AG6" s="64"/>
      <c r="AH6" s="65"/>
      <c r="AI6" s="66"/>
      <c r="AJ6" s="62"/>
      <c r="AK6" s="63"/>
    </row>
    <row r="7" spans="1:37" x14ac:dyDescent="0.25">
      <c r="A7" s="53">
        <v>3</v>
      </c>
      <c r="B7" s="54">
        <v>2</v>
      </c>
      <c r="C7" s="53">
        <v>0</v>
      </c>
      <c r="D7" s="53">
        <v>2</v>
      </c>
      <c r="E7" s="53">
        <f t="shared" si="0"/>
        <v>-8</v>
      </c>
      <c r="F7" s="15" t="str">
        <f t="shared" si="1"/>
        <v>Rejected</v>
      </c>
      <c r="G7" s="55">
        <v>3</v>
      </c>
      <c r="H7" s="56">
        <f t="shared" si="2"/>
        <v>5</v>
      </c>
      <c r="I7" s="56">
        <f t="shared" si="3"/>
        <v>5</v>
      </c>
      <c r="J7" s="56">
        <f t="shared" si="4"/>
        <v>-18</v>
      </c>
      <c r="K7" s="56"/>
      <c r="L7" s="56">
        <f t="shared" si="12"/>
        <v>0.5</v>
      </c>
      <c r="M7" s="56">
        <f t="shared" si="13"/>
        <v>0.5</v>
      </c>
      <c r="N7" s="57">
        <f t="shared" si="5"/>
        <v>-1.8</v>
      </c>
      <c r="O7" s="56"/>
      <c r="P7" s="57">
        <f t="shared" si="6"/>
        <v>-0.625</v>
      </c>
      <c r="Q7" s="57">
        <f t="shared" si="7"/>
        <v>-0.625</v>
      </c>
      <c r="R7" s="57">
        <f t="shared" si="8"/>
        <v>2.25</v>
      </c>
      <c r="S7" s="56"/>
      <c r="T7" s="56" t="str">
        <f t="shared" si="9"/>
        <v>debt</v>
      </c>
      <c r="U7" s="56" t="str">
        <f t="shared" si="10"/>
        <v>job</v>
      </c>
      <c r="V7" s="56" t="str">
        <f t="shared" si="11"/>
        <v>job</v>
      </c>
      <c r="W7" s="56"/>
      <c r="X7" s="56"/>
      <c r="Y7" s="56" t="s">
        <v>42</v>
      </c>
      <c r="Z7" s="56" t="s">
        <v>40</v>
      </c>
      <c r="AA7" s="56" t="s">
        <v>41</v>
      </c>
      <c r="AC7" s="61">
        <v>3</v>
      </c>
      <c r="AD7" s="62"/>
      <c r="AE7" s="63"/>
      <c r="AF7" s="61"/>
      <c r="AG7" s="64"/>
      <c r="AH7" s="65"/>
      <c r="AI7" s="61"/>
      <c r="AJ7" s="64"/>
      <c r="AK7" s="65"/>
    </row>
    <row r="8" spans="1:37" x14ac:dyDescent="0.25">
      <c r="A8" s="53">
        <v>4</v>
      </c>
      <c r="B8" s="54">
        <v>2</v>
      </c>
      <c r="C8" s="53">
        <v>0</v>
      </c>
      <c r="D8" s="53">
        <v>3</v>
      </c>
      <c r="E8" s="53">
        <f t="shared" si="0"/>
        <v>-73</v>
      </c>
      <c r="F8" s="15" t="str">
        <f t="shared" si="1"/>
        <v>Rejected</v>
      </c>
      <c r="G8" s="55">
        <v>4</v>
      </c>
      <c r="H8" s="56">
        <f t="shared" si="2"/>
        <v>5</v>
      </c>
      <c r="I8" s="56">
        <f t="shared" si="3"/>
        <v>5</v>
      </c>
      <c r="J8" s="56">
        <f t="shared" si="4"/>
        <v>-83</v>
      </c>
      <c r="K8" s="56"/>
      <c r="L8" s="56">
        <f t="shared" si="12"/>
        <v>0.5</v>
      </c>
      <c r="M8" s="56">
        <f t="shared" si="13"/>
        <v>0.5</v>
      </c>
      <c r="N8" s="57">
        <f t="shared" si="5"/>
        <v>-8.3000000000000007</v>
      </c>
      <c r="O8" s="56"/>
      <c r="P8" s="57">
        <f t="shared" si="6"/>
        <v>-6.8493150684931503E-2</v>
      </c>
      <c r="Q8" s="57">
        <f t="shared" si="7"/>
        <v>-6.8493150684931503E-2</v>
      </c>
      <c r="R8" s="57">
        <f t="shared" si="8"/>
        <v>1.1369863013698631</v>
      </c>
      <c r="S8" s="56"/>
      <c r="T8" s="56" t="str">
        <f t="shared" si="9"/>
        <v>debt</v>
      </c>
      <c r="U8" s="56" t="str">
        <f t="shared" si="10"/>
        <v>job</v>
      </c>
      <c r="V8" s="56" t="str">
        <f t="shared" si="11"/>
        <v>job</v>
      </c>
      <c r="W8" s="56"/>
      <c r="X8" s="56"/>
      <c r="Y8" s="56" t="s">
        <v>41</v>
      </c>
      <c r="Z8" s="56" t="s">
        <v>40</v>
      </c>
      <c r="AA8" s="56" t="s">
        <v>42</v>
      </c>
      <c r="AC8" s="61">
        <v>4</v>
      </c>
      <c r="AD8" s="62"/>
      <c r="AE8" s="63"/>
      <c r="AF8" s="61"/>
      <c r="AG8" s="64"/>
      <c r="AH8" s="65"/>
      <c r="AI8" s="61"/>
      <c r="AJ8" s="64"/>
      <c r="AK8" s="65"/>
    </row>
    <row r="9" spans="1:37" x14ac:dyDescent="0.25">
      <c r="A9" s="53">
        <v>5</v>
      </c>
      <c r="B9" s="54">
        <v>2</v>
      </c>
      <c r="C9" s="53">
        <v>1</v>
      </c>
      <c r="D9" s="53">
        <v>0</v>
      </c>
      <c r="E9" s="53">
        <f t="shared" si="0"/>
        <v>11</v>
      </c>
      <c r="F9" s="15" t="str">
        <f t="shared" si="1"/>
        <v>Rejected</v>
      </c>
      <c r="G9" s="55">
        <v>5</v>
      </c>
      <c r="H9" s="56">
        <f t="shared" si="2"/>
        <v>5</v>
      </c>
      <c r="I9" s="56">
        <f t="shared" si="3"/>
        <v>8</v>
      </c>
      <c r="J9" s="56">
        <f t="shared" si="4"/>
        <v>-2</v>
      </c>
      <c r="K9" s="56"/>
      <c r="L9" s="56">
        <f t="shared" si="12"/>
        <v>0.38461538461538464</v>
      </c>
      <c r="M9" s="56">
        <f t="shared" si="13"/>
        <v>0.61538461538461542</v>
      </c>
      <c r="N9" s="57">
        <f t="shared" si="5"/>
        <v>-0.15384615384615385</v>
      </c>
      <c r="O9" s="56"/>
      <c r="P9" s="57">
        <f t="shared" si="6"/>
        <v>0.45454545454545453</v>
      </c>
      <c r="Q9" s="57">
        <f t="shared" si="7"/>
        <v>0.72727272727272729</v>
      </c>
      <c r="R9" s="57">
        <f t="shared" si="8"/>
        <v>-0.18181818181818182</v>
      </c>
      <c r="S9" s="56"/>
      <c r="T9" s="56" t="str">
        <f t="shared" si="9"/>
        <v>credit</v>
      </c>
      <c r="U9" s="56" t="str">
        <f t="shared" si="10"/>
        <v>job</v>
      </c>
      <c r="V9" s="56" t="str">
        <f t="shared" si="11"/>
        <v>debt</v>
      </c>
      <c r="W9" s="56"/>
      <c r="X9" s="56"/>
      <c r="Y9" s="56" t="s">
        <v>41</v>
      </c>
      <c r="Z9" s="56" t="s">
        <v>40</v>
      </c>
      <c r="AA9" s="56" t="s">
        <v>42</v>
      </c>
      <c r="AC9" s="61">
        <v>5</v>
      </c>
      <c r="AD9" s="62"/>
      <c r="AE9" s="63"/>
      <c r="AF9" s="61"/>
      <c r="AG9" s="64"/>
      <c r="AH9" s="65"/>
      <c r="AI9" s="61"/>
      <c r="AJ9" s="64"/>
      <c r="AK9" s="65"/>
    </row>
    <row r="10" spans="1:37" x14ac:dyDescent="0.25">
      <c r="A10" s="53">
        <v>6</v>
      </c>
      <c r="B10" s="54">
        <v>2</v>
      </c>
      <c r="C10" s="53">
        <v>1</v>
      </c>
      <c r="D10" s="53">
        <v>1</v>
      </c>
      <c r="E10" s="53">
        <f t="shared" si="0"/>
        <v>10</v>
      </c>
      <c r="F10" s="15" t="str">
        <f t="shared" si="1"/>
        <v>Rejected</v>
      </c>
      <c r="G10" s="55">
        <v>6</v>
      </c>
      <c r="H10" s="56">
        <f t="shared" si="2"/>
        <v>5</v>
      </c>
      <c r="I10" s="56">
        <f t="shared" si="3"/>
        <v>8</v>
      </c>
      <c r="J10" s="56">
        <f t="shared" si="4"/>
        <v>-3</v>
      </c>
      <c r="K10" s="56"/>
      <c r="L10" s="56">
        <f t="shared" si="12"/>
        <v>0.38461538461538464</v>
      </c>
      <c r="M10" s="56">
        <f t="shared" si="13"/>
        <v>0.61538461538461542</v>
      </c>
      <c r="N10" s="57">
        <f>J10/(E10-J10)</f>
        <v>-0.23076923076923078</v>
      </c>
      <c r="O10" s="56"/>
      <c r="P10" s="57">
        <f t="shared" si="6"/>
        <v>0.5</v>
      </c>
      <c r="Q10" s="57">
        <f t="shared" si="7"/>
        <v>0.8</v>
      </c>
      <c r="R10" s="57">
        <f t="shared" si="8"/>
        <v>-0.3</v>
      </c>
      <c r="S10" s="56"/>
      <c r="T10" s="56" t="str">
        <f t="shared" si="9"/>
        <v>credit</v>
      </c>
      <c r="U10" s="56" t="str">
        <f t="shared" si="10"/>
        <v>job</v>
      </c>
      <c r="V10" s="56" t="str">
        <f t="shared" si="11"/>
        <v>debt</v>
      </c>
      <c r="W10" s="56"/>
      <c r="X10" s="56"/>
      <c r="Y10" s="56" t="s">
        <v>41</v>
      </c>
      <c r="Z10" s="56" t="s">
        <v>40</v>
      </c>
      <c r="AA10" s="56" t="s">
        <v>42</v>
      </c>
    </row>
    <row r="11" spans="1:37" x14ac:dyDescent="0.25">
      <c r="A11" s="53">
        <v>7</v>
      </c>
      <c r="B11" s="54">
        <v>2</v>
      </c>
      <c r="C11" s="53">
        <v>1</v>
      </c>
      <c r="D11" s="53">
        <v>2</v>
      </c>
      <c r="E11" s="53">
        <f t="shared" si="0"/>
        <v>-5</v>
      </c>
      <c r="F11" s="15" t="str">
        <f t="shared" si="1"/>
        <v>Rejected</v>
      </c>
      <c r="G11" s="55">
        <v>7</v>
      </c>
      <c r="H11" s="56">
        <f t="shared" si="2"/>
        <v>5</v>
      </c>
      <c r="I11" s="56">
        <f t="shared" si="3"/>
        <v>8</v>
      </c>
      <c r="J11" s="56">
        <f t="shared" si="4"/>
        <v>-18</v>
      </c>
      <c r="K11" s="56"/>
      <c r="L11" s="56">
        <f t="shared" si="12"/>
        <v>0.38461538461538464</v>
      </c>
      <c r="M11" s="56">
        <f t="shared" si="13"/>
        <v>0.61538461538461542</v>
      </c>
      <c r="N11" s="57">
        <f t="shared" si="5"/>
        <v>-1.3846153846153846</v>
      </c>
      <c r="O11" s="56"/>
      <c r="P11" s="57">
        <f t="shared" si="6"/>
        <v>-1</v>
      </c>
      <c r="Q11" s="57">
        <f t="shared" si="7"/>
        <v>-1.6</v>
      </c>
      <c r="R11" s="57">
        <f t="shared" si="8"/>
        <v>3.6</v>
      </c>
      <c r="S11" s="56"/>
      <c r="T11" s="56" t="str">
        <f t="shared" si="9"/>
        <v>debt</v>
      </c>
      <c r="U11" s="56" t="str">
        <f t="shared" si="10"/>
        <v>job</v>
      </c>
      <c r="V11" s="56" t="str">
        <f t="shared" si="11"/>
        <v>credit</v>
      </c>
      <c r="W11" s="56"/>
      <c r="X11" s="56"/>
      <c r="Y11" s="56"/>
      <c r="Z11" s="56"/>
      <c r="AA11" s="56"/>
    </row>
    <row r="12" spans="1:37" ht="16.5" thickBot="1" x14ac:dyDescent="0.3">
      <c r="A12" s="73">
        <v>8</v>
      </c>
      <c r="B12" s="74">
        <v>2</v>
      </c>
      <c r="C12" s="73">
        <v>1</v>
      </c>
      <c r="D12" s="73">
        <v>3</v>
      </c>
      <c r="E12" s="73">
        <f t="shared" si="0"/>
        <v>-70</v>
      </c>
      <c r="F12" s="75" t="str">
        <f t="shared" si="1"/>
        <v>Rejected</v>
      </c>
      <c r="G12" s="76">
        <v>8</v>
      </c>
      <c r="H12" s="56">
        <f t="shared" si="2"/>
        <v>5</v>
      </c>
      <c r="I12" s="56">
        <f t="shared" si="3"/>
        <v>8</v>
      </c>
      <c r="J12" s="56">
        <f t="shared" si="4"/>
        <v>-83</v>
      </c>
      <c r="K12" s="56"/>
      <c r="L12" s="56">
        <f t="shared" si="12"/>
        <v>0.38461538461538464</v>
      </c>
      <c r="M12" s="56">
        <f t="shared" si="13"/>
        <v>0.61538461538461542</v>
      </c>
      <c r="N12" s="57">
        <f t="shared" si="5"/>
        <v>-6.384615384615385</v>
      </c>
      <c r="O12" s="56"/>
      <c r="P12" s="57">
        <f t="shared" si="6"/>
        <v>-7.1428571428571425E-2</v>
      </c>
      <c r="Q12" s="57">
        <f t="shared" si="7"/>
        <v>-0.11428571428571428</v>
      </c>
      <c r="R12" s="57">
        <f t="shared" si="8"/>
        <v>1.1857142857142857</v>
      </c>
      <c r="S12" s="56"/>
      <c r="T12" s="56" t="str">
        <f t="shared" si="9"/>
        <v>debt</v>
      </c>
      <c r="U12" s="56" t="str">
        <f t="shared" si="10"/>
        <v>job</v>
      </c>
      <c r="V12" s="56" t="str">
        <f t="shared" si="11"/>
        <v>credit</v>
      </c>
      <c r="W12" s="56"/>
      <c r="X12" s="56"/>
      <c r="Y12" s="56" t="s">
        <v>41</v>
      </c>
      <c r="Z12" s="56" t="s">
        <v>40</v>
      </c>
      <c r="AA12" s="56" t="s">
        <v>42</v>
      </c>
    </row>
    <row r="13" spans="1:37" x14ac:dyDescent="0.25">
      <c r="A13" s="81">
        <v>9</v>
      </c>
      <c r="B13" s="82">
        <v>2</v>
      </c>
      <c r="C13" s="83">
        <v>2</v>
      </c>
      <c r="D13" s="83">
        <v>0</v>
      </c>
      <c r="E13" s="83">
        <f t="shared" si="0"/>
        <v>32</v>
      </c>
      <c r="F13" s="84" t="str">
        <f t="shared" si="1"/>
        <v>Approved</v>
      </c>
      <c r="G13" s="85">
        <v>12</v>
      </c>
      <c r="H13" s="86">
        <f t="shared" si="2"/>
        <v>5</v>
      </c>
      <c r="I13" s="86">
        <f t="shared" si="3"/>
        <v>29</v>
      </c>
      <c r="J13" s="86">
        <f t="shared" si="4"/>
        <v>-2</v>
      </c>
      <c r="K13" s="86"/>
      <c r="L13" s="86">
        <f t="shared" si="12"/>
        <v>0.14705882352941177</v>
      </c>
      <c r="M13" s="86">
        <f t="shared" si="13"/>
        <v>0.8529411764705882</v>
      </c>
      <c r="N13" s="87">
        <f t="shared" si="5"/>
        <v>-5.8823529411764705E-2</v>
      </c>
      <c r="O13" s="56"/>
      <c r="P13" s="57">
        <f t="shared" si="6"/>
        <v>0.15625</v>
      </c>
      <c r="Q13" s="57">
        <f t="shared" si="7"/>
        <v>0.90625</v>
      </c>
      <c r="R13" s="57">
        <f t="shared" si="8"/>
        <v>-6.25E-2</v>
      </c>
      <c r="S13" s="56"/>
      <c r="T13" s="56" t="str">
        <f t="shared" si="9"/>
        <v>credit</v>
      </c>
      <c r="U13" s="56" t="str">
        <f t="shared" si="10"/>
        <v>job</v>
      </c>
      <c r="V13" s="56" t="str">
        <f t="shared" si="11"/>
        <v>debt</v>
      </c>
      <c r="W13" s="56"/>
      <c r="X13" s="56"/>
      <c r="Y13" s="56"/>
      <c r="Z13" s="56"/>
      <c r="AA13" s="56"/>
    </row>
    <row r="14" spans="1:37" ht="16.5" thickBot="1" x14ac:dyDescent="0.3">
      <c r="A14" s="88">
        <v>10</v>
      </c>
      <c r="B14" s="89">
        <v>2</v>
      </c>
      <c r="C14" s="90">
        <v>2</v>
      </c>
      <c r="D14" s="90">
        <v>1</v>
      </c>
      <c r="E14" s="90">
        <f t="shared" si="0"/>
        <v>31</v>
      </c>
      <c r="F14" s="91" t="str">
        <f t="shared" si="1"/>
        <v>Rejected</v>
      </c>
      <c r="G14" s="92">
        <v>9</v>
      </c>
      <c r="H14" s="93">
        <f t="shared" si="2"/>
        <v>5</v>
      </c>
      <c r="I14" s="93">
        <f t="shared" si="3"/>
        <v>29</v>
      </c>
      <c r="J14" s="93">
        <f t="shared" si="4"/>
        <v>-3</v>
      </c>
      <c r="K14" s="93"/>
      <c r="L14" s="93">
        <f t="shared" si="12"/>
        <v>0.14705882352941177</v>
      </c>
      <c r="M14" s="93">
        <f t="shared" si="13"/>
        <v>0.8529411764705882</v>
      </c>
      <c r="N14" s="94">
        <f t="shared" si="5"/>
        <v>-8.8235294117647065E-2</v>
      </c>
      <c r="O14" s="56"/>
      <c r="P14" s="57">
        <f t="shared" si="6"/>
        <v>0.16129032258064516</v>
      </c>
      <c r="Q14" s="57">
        <f t="shared" si="7"/>
        <v>0.93548387096774188</v>
      </c>
      <c r="R14" s="57">
        <f t="shared" si="8"/>
        <v>-9.6774193548387094E-2</v>
      </c>
      <c r="S14" s="56"/>
      <c r="T14" s="56" t="str">
        <f t="shared" si="9"/>
        <v>credit</v>
      </c>
      <c r="U14" s="56" t="str">
        <f t="shared" si="10"/>
        <v>job</v>
      </c>
      <c r="V14" s="56" t="str">
        <f t="shared" si="11"/>
        <v>debt</v>
      </c>
      <c r="W14" s="56"/>
      <c r="X14" s="56"/>
      <c r="Y14" s="56" t="s">
        <v>46</v>
      </c>
      <c r="Z14" s="56">
        <v>1</v>
      </c>
      <c r="AA14" s="56"/>
    </row>
    <row r="15" spans="1:37" x14ac:dyDescent="0.25">
      <c r="A15" s="77">
        <v>11</v>
      </c>
      <c r="B15" s="78">
        <v>2</v>
      </c>
      <c r="C15" s="77">
        <v>2</v>
      </c>
      <c r="D15" s="77">
        <v>2</v>
      </c>
      <c r="E15" s="77">
        <f t="shared" si="0"/>
        <v>16</v>
      </c>
      <c r="F15" s="79" t="str">
        <f t="shared" si="1"/>
        <v>Rejected</v>
      </c>
      <c r="G15" s="80">
        <v>10</v>
      </c>
      <c r="H15" s="56">
        <f t="shared" si="2"/>
        <v>5</v>
      </c>
      <c r="I15" s="56">
        <f t="shared" si="3"/>
        <v>29</v>
      </c>
      <c r="J15" s="56">
        <f t="shared" si="4"/>
        <v>-18</v>
      </c>
      <c r="K15" s="56"/>
      <c r="L15" s="56">
        <f t="shared" si="12"/>
        <v>0.14705882352941177</v>
      </c>
      <c r="M15" s="56">
        <f t="shared" si="13"/>
        <v>0.8529411764705882</v>
      </c>
      <c r="N15" s="57">
        <f t="shared" si="5"/>
        <v>-0.52941176470588236</v>
      </c>
      <c r="O15" s="56"/>
      <c r="P15" s="57">
        <f t="shared" si="6"/>
        <v>0.3125</v>
      </c>
      <c r="Q15" s="57">
        <f t="shared" si="7"/>
        <v>1.8125</v>
      </c>
      <c r="R15" s="57">
        <f t="shared" si="8"/>
        <v>-1.125</v>
      </c>
      <c r="S15" s="56"/>
      <c r="T15" s="56" t="str">
        <f t="shared" si="9"/>
        <v>credit</v>
      </c>
      <c r="U15" s="56" t="str">
        <f t="shared" si="10"/>
        <v>job</v>
      </c>
      <c r="V15" s="56" t="str">
        <f t="shared" si="11"/>
        <v>debt</v>
      </c>
      <c r="W15" s="56"/>
      <c r="X15" s="56"/>
      <c r="Y15" s="56" t="s">
        <v>47</v>
      </c>
      <c r="Z15" s="56"/>
      <c r="AA15" s="56"/>
    </row>
    <row r="16" spans="1:37" x14ac:dyDescent="0.25">
      <c r="A16" s="53">
        <v>12</v>
      </c>
      <c r="B16" s="54">
        <v>2</v>
      </c>
      <c r="C16" s="53">
        <v>2</v>
      </c>
      <c r="D16" s="53">
        <v>3</v>
      </c>
      <c r="E16" s="53">
        <f t="shared" si="0"/>
        <v>-49</v>
      </c>
      <c r="F16" s="15" t="str">
        <f t="shared" si="1"/>
        <v>Rejected</v>
      </c>
      <c r="G16" s="55">
        <v>11</v>
      </c>
      <c r="H16" s="56">
        <f t="shared" si="2"/>
        <v>5</v>
      </c>
      <c r="I16" s="56">
        <f t="shared" si="3"/>
        <v>29</v>
      </c>
      <c r="J16" s="56">
        <f t="shared" si="4"/>
        <v>-83</v>
      </c>
      <c r="K16" s="56"/>
      <c r="L16" s="56">
        <f t="shared" si="12"/>
        <v>0.14705882352941177</v>
      </c>
      <c r="M16" s="56">
        <f t="shared" si="13"/>
        <v>0.8529411764705882</v>
      </c>
      <c r="N16" s="57">
        <f t="shared" si="5"/>
        <v>-2.4411764705882355</v>
      </c>
      <c r="O16" s="56"/>
      <c r="P16" s="57">
        <f t="shared" si="6"/>
        <v>-0.10204081632653061</v>
      </c>
      <c r="Q16" s="57">
        <f t="shared" si="7"/>
        <v>-0.59183673469387754</v>
      </c>
      <c r="R16" s="57">
        <f t="shared" si="8"/>
        <v>1.6938775510204083</v>
      </c>
      <c r="S16" s="56"/>
      <c r="T16" s="56" t="str">
        <f t="shared" si="9"/>
        <v>debt</v>
      </c>
      <c r="U16" s="56" t="str">
        <f t="shared" si="10"/>
        <v>job</v>
      </c>
      <c r="V16" s="56" t="str">
        <f t="shared" si="11"/>
        <v>credit</v>
      </c>
      <c r="W16" s="56"/>
      <c r="X16" s="56"/>
      <c r="Y16" s="56"/>
      <c r="Z16" s="56"/>
      <c r="AA16" s="56"/>
    </row>
    <row r="17" spans="1:27" ht="16.5" thickBot="1" x14ac:dyDescent="0.3">
      <c r="A17" s="53">
        <v>13</v>
      </c>
      <c r="B17" s="74">
        <v>2</v>
      </c>
      <c r="C17" s="73">
        <v>3</v>
      </c>
      <c r="D17" s="73">
        <v>0</v>
      </c>
      <c r="E17" s="73">
        <f t="shared" si="0"/>
        <v>89</v>
      </c>
      <c r="F17" s="75" t="str">
        <f t="shared" si="1"/>
        <v>Approved</v>
      </c>
      <c r="G17" s="55">
        <v>13</v>
      </c>
      <c r="H17" s="56">
        <f t="shared" si="2"/>
        <v>5</v>
      </c>
      <c r="I17" s="56">
        <f t="shared" si="3"/>
        <v>86</v>
      </c>
      <c r="J17" s="56">
        <f t="shared" si="4"/>
        <v>-2</v>
      </c>
      <c r="K17" s="56"/>
      <c r="L17" s="56">
        <f t="shared" si="12"/>
        <v>5.4945054945054944E-2</v>
      </c>
      <c r="M17" s="56">
        <f t="shared" si="13"/>
        <v>0.94505494505494503</v>
      </c>
      <c r="N17" s="57">
        <f t="shared" si="5"/>
        <v>-2.197802197802198E-2</v>
      </c>
      <c r="O17" s="56"/>
      <c r="P17" s="57">
        <f t="shared" si="6"/>
        <v>5.6179775280898875E-2</v>
      </c>
      <c r="Q17" s="57">
        <f t="shared" si="7"/>
        <v>0.9662921348314607</v>
      </c>
      <c r="R17" s="57">
        <f t="shared" si="8"/>
        <v>-2.247191011235955E-2</v>
      </c>
      <c r="S17" s="56"/>
      <c r="T17" s="56" t="str">
        <f t="shared" si="9"/>
        <v>credit</v>
      </c>
      <c r="U17" s="56" t="str">
        <f t="shared" si="10"/>
        <v>job</v>
      </c>
      <c r="V17" s="56" t="str">
        <f t="shared" si="11"/>
        <v>debt</v>
      </c>
      <c r="W17" s="56"/>
      <c r="X17" s="56"/>
      <c r="Y17" s="56"/>
      <c r="Z17" s="56"/>
      <c r="AA17" s="56"/>
    </row>
    <row r="18" spans="1:27" ht="16.5" thickBot="1" x14ac:dyDescent="0.3">
      <c r="A18" s="130">
        <v>14</v>
      </c>
      <c r="B18" s="132">
        <v>2</v>
      </c>
      <c r="C18" s="133">
        <v>3</v>
      </c>
      <c r="D18" s="133">
        <v>1</v>
      </c>
      <c r="E18" s="133">
        <f t="shared" si="0"/>
        <v>88</v>
      </c>
      <c r="F18" s="134" t="str">
        <f t="shared" si="1"/>
        <v>Approved</v>
      </c>
      <c r="G18" s="131">
        <v>14</v>
      </c>
      <c r="H18" s="56">
        <f t="shared" si="2"/>
        <v>5</v>
      </c>
      <c r="I18" s="56">
        <f t="shared" si="3"/>
        <v>86</v>
      </c>
      <c r="J18" s="56">
        <f t="shared" si="4"/>
        <v>-3</v>
      </c>
      <c r="K18" s="56"/>
      <c r="L18" s="56">
        <f t="shared" si="12"/>
        <v>5.4945054945054944E-2</v>
      </c>
      <c r="M18" s="56">
        <f t="shared" si="13"/>
        <v>0.94505494505494503</v>
      </c>
      <c r="N18" s="57">
        <f t="shared" si="5"/>
        <v>-3.2967032967032968E-2</v>
      </c>
      <c r="O18" s="56"/>
      <c r="P18" s="57">
        <f t="shared" si="6"/>
        <v>5.6818181818181816E-2</v>
      </c>
      <c r="Q18" s="57">
        <f t="shared" si="7"/>
        <v>0.97727272727272729</v>
      </c>
      <c r="R18" s="57">
        <f t="shared" si="8"/>
        <v>-3.4090909090909088E-2</v>
      </c>
      <c r="S18" s="56"/>
      <c r="T18" s="56" t="str">
        <f t="shared" si="9"/>
        <v>credit</v>
      </c>
      <c r="U18" s="56" t="str">
        <f t="shared" si="10"/>
        <v>job</v>
      </c>
      <c r="V18" s="56" t="str">
        <f t="shared" si="11"/>
        <v>debt</v>
      </c>
      <c r="W18" s="56"/>
      <c r="X18" s="56"/>
      <c r="Y18" s="56"/>
      <c r="Z18" s="56"/>
      <c r="AA18" s="56"/>
    </row>
    <row r="19" spans="1:27" x14ac:dyDescent="0.25">
      <c r="A19" s="53">
        <v>15</v>
      </c>
      <c r="B19" s="78">
        <v>2</v>
      </c>
      <c r="C19" s="77">
        <v>3</v>
      </c>
      <c r="D19" s="77">
        <v>2</v>
      </c>
      <c r="E19" s="77">
        <f t="shared" si="0"/>
        <v>73</v>
      </c>
      <c r="F19" s="79" t="str">
        <f t="shared" si="1"/>
        <v>Approved</v>
      </c>
      <c r="G19" s="55">
        <v>15</v>
      </c>
      <c r="H19" s="56">
        <f t="shared" si="2"/>
        <v>5</v>
      </c>
      <c r="I19" s="56">
        <f t="shared" si="3"/>
        <v>86</v>
      </c>
      <c r="J19" s="56">
        <f t="shared" si="4"/>
        <v>-18</v>
      </c>
      <c r="K19" s="56"/>
      <c r="L19" s="56">
        <f t="shared" si="12"/>
        <v>5.4945054945054944E-2</v>
      </c>
      <c r="M19" s="56">
        <f t="shared" si="13"/>
        <v>0.94505494505494503</v>
      </c>
      <c r="N19" s="57">
        <f t="shared" si="5"/>
        <v>-0.19780219780219779</v>
      </c>
      <c r="O19" s="56"/>
      <c r="P19" s="57">
        <f t="shared" si="6"/>
        <v>6.8493150684931503E-2</v>
      </c>
      <c r="Q19" s="57">
        <f t="shared" si="7"/>
        <v>1.178082191780822</v>
      </c>
      <c r="R19" s="57">
        <f t="shared" si="8"/>
        <v>-0.24657534246575341</v>
      </c>
      <c r="S19" s="56"/>
      <c r="T19" s="56" t="str">
        <f t="shared" si="9"/>
        <v>credit</v>
      </c>
      <c r="U19" s="56" t="str">
        <f t="shared" si="10"/>
        <v>job</v>
      </c>
      <c r="V19" s="56" t="str">
        <f t="shared" si="11"/>
        <v>debt</v>
      </c>
      <c r="W19" s="56"/>
      <c r="X19" s="56"/>
      <c r="Y19" s="56"/>
      <c r="Z19" s="56"/>
      <c r="AA19" s="56"/>
    </row>
    <row r="20" spans="1:27" x14ac:dyDescent="0.25">
      <c r="A20" s="53">
        <v>17</v>
      </c>
      <c r="B20" s="67">
        <v>3</v>
      </c>
      <c r="C20" s="53">
        <v>0</v>
      </c>
      <c r="D20" s="53">
        <v>0</v>
      </c>
      <c r="E20" s="53">
        <f t="shared" si="0"/>
        <v>12</v>
      </c>
      <c r="F20" s="15" t="str">
        <f t="shared" si="1"/>
        <v>Rejected</v>
      </c>
      <c r="G20" s="55">
        <v>16</v>
      </c>
      <c r="H20" s="56">
        <f t="shared" si="2"/>
        <v>9</v>
      </c>
      <c r="I20" s="56">
        <f t="shared" si="3"/>
        <v>5</v>
      </c>
      <c r="J20" s="56">
        <f t="shared" si="4"/>
        <v>2</v>
      </c>
      <c r="K20" s="56"/>
      <c r="L20" s="56">
        <f t="shared" si="12"/>
        <v>0.6428571428571429</v>
      </c>
      <c r="M20" s="56">
        <f t="shared" si="13"/>
        <v>0.35714285714285715</v>
      </c>
      <c r="N20" s="57">
        <f t="shared" si="5"/>
        <v>0.2</v>
      </c>
      <c r="O20" s="56"/>
      <c r="P20" s="57">
        <f t="shared" si="6"/>
        <v>0.5625</v>
      </c>
      <c r="Q20" s="57">
        <f t="shared" si="7"/>
        <v>0.3125</v>
      </c>
      <c r="R20" s="57">
        <f t="shared" si="8"/>
        <v>0.125</v>
      </c>
      <c r="S20" s="56"/>
      <c r="T20" s="56" t="str">
        <f t="shared" si="9"/>
        <v>job</v>
      </c>
      <c r="U20" s="56" t="str">
        <f t="shared" si="10"/>
        <v>credit</v>
      </c>
      <c r="V20" s="56" t="str">
        <f t="shared" si="11"/>
        <v>debt</v>
      </c>
      <c r="W20" s="56"/>
      <c r="X20" s="56"/>
      <c r="Y20" s="56"/>
      <c r="Z20" s="56"/>
      <c r="AA20" s="56"/>
    </row>
    <row r="21" spans="1:27" x14ac:dyDescent="0.25">
      <c r="A21" s="53">
        <v>19</v>
      </c>
      <c r="B21" s="67">
        <v>3</v>
      </c>
      <c r="C21" s="53">
        <v>0</v>
      </c>
      <c r="D21" s="53">
        <v>2</v>
      </c>
      <c r="E21" s="53">
        <f t="shared" si="0"/>
        <v>-4</v>
      </c>
      <c r="F21" s="15" t="str">
        <f t="shared" si="1"/>
        <v>Rejected</v>
      </c>
      <c r="G21" s="55">
        <v>17</v>
      </c>
      <c r="H21" s="56">
        <f t="shared" si="2"/>
        <v>9</v>
      </c>
      <c r="I21" s="56">
        <f t="shared" si="3"/>
        <v>5</v>
      </c>
      <c r="J21" s="56">
        <f t="shared" si="4"/>
        <v>18</v>
      </c>
      <c r="K21" s="56"/>
      <c r="L21" s="56">
        <f t="shared" si="12"/>
        <v>0.6428571428571429</v>
      </c>
      <c r="M21" s="56">
        <f t="shared" si="13"/>
        <v>0.35714285714285715</v>
      </c>
      <c r="N21" s="57">
        <f t="shared" si="5"/>
        <v>-0.81818181818181823</v>
      </c>
      <c r="O21" s="56"/>
      <c r="P21" s="57">
        <f t="shared" si="6"/>
        <v>0.28125</v>
      </c>
      <c r="Q21" s="57">
        <f t="shared" si="7"/>
        <v>0.15625</v>
      </c>
      <c r="R21" s="57">
        <f t="shared" si="8"/>
        <v>0.5625</v>
      </c>
      <c r="S21" s="56"/>
      <c r="T21" s="56" t="str">
        <f t="shared" si="9"/>
        <v>debt</v>
      </c>
      <c r="U21" s="56" t="str">
        <f t="shared" si="10"/>
        <v>job</v>
      </c>
      <c r="V21" s="56" t="str">
        <f t="shared" si="11"/>
        <v>credit</v>
      </c>
      <c r="W21" s="56"/>
      <c r="X21" s="56"/>
      <c r="Y21" s="56"/>
      <c r="Z21" s="56"/>
      <c r="AA21" s="56"/>
    </row>
    <row r="22" spans="1:27" x14ac:dyDescent="0.25">
      <c r="A22" s="53">
        <v>20</v>
      </c>
      <c r="B22" s="67">
        <v>3</v>
      </c>
      <c r="C22" s="53">
        <v>0</v>
      </c>
      <c r="D22" s="53">
        <v>3</v>
      </c>
      <c r="E22" s="53">
        <f t="shared" si="0"/>
        <v>-69</v>
      </c>
      <c r="F22" s="15" t="str">
        <f t="shared" si="1"/>
        <v>Rejected</v>
      </c>
      <c r="G22" s="55">
        <v>18</v>
      </c>
      <c r="H22" s="56">
        <f t="shared" si="2"/>
        <v>9</v>
      </c>
      <c r="I22" s="56">
        <f t="shared" si="3"/>
        <v>5</v>
      </c>
      <c r="J22" s="56">
        <f t="shared" si="4"/>
        <v>83</v>
      </c>
      <c r="K22" s="56"/>
      <c r="L22" s="56">
        <f t="shared" si="12"/>
        <v>0.6428571428571429</v>
      </c>
      <c r="M22" s="56">
        <f t="shared" si="13"/>
        <v>0.35714285714285715</v>
      </c>
      <c r="N22" s="57">
        <f t="shared" si="5"/>
        <v>-0.54605263157894735</v>
      </c>
      <c r="O22" s="56"/>
      <c r="P22" s="57">
        <f t="shared" si="6"/>
        <v>9.2783505154639179E-2</v>
      </c>
      <c r="Q22" s="57">
        <f t="shared" si="7"/>
        <v>5.1546391752577317E-2</v>
      </c>
      <c r="R22" s="57">
        <f t="shared" si="8"/>
        <v>0.85567010309278346</v>
      </c>
      <c r="S22" s="56"/>
      <c r="T22" s="56" t="str">
        <f t="shared" si="9"/>
        <v>debt</v>
      </c>
      <c r="U22" s="56" t="str">
        <f t="shared" si="10"/>
        <v>job</v>
      </c>
      <c r="V22" s="56" t="str">
        <f t="shared" si="11"/>
        <v>credit</v>
      </c>
      <c r="W22" s="56"/>
      <c r="X22" s="56"/>
      <c r="Y22" s="56"/>
      <c r="Z22" s="56"/>
      <c r="AA22" s="56"/>
    </row>
    <row r="23" spans="1:27" x14ac:dyDescent="0.25">
      <c r="A23" s="53">
        <v>21</v>
      </c>
      <c r="B23" s="67">
        <v>3</v>
      </c>
      <c r="C23" s="53">
        <v>1</v>
      </c>
      <c r="D23" s="53">
        <v>0</v>
      </c>
      <c r="E23" s="53">
        <f t="shared" si="0"/>
        <v>15</v>
      </c>
      <c r="F23" s="15" t="str">
        <f t="shared" si="1"/>
        <v>Rejected</v>
      </c>
      <c r="G23" s="55">
        <v>19</v>
      </c>
      <c r="H23" s="56">
        <f t="shared" si="2"/>
        <v>9</v>
      </c>
      <c r="I23" s="56">
        <f t="shared" si="3"/>
        <v>8</v>
      </c>
      <c r="J23" s="56">
        <f t="shared" si="4"/>
        <v>2</v>
      </c>
      <c r="K23" s="56"/>
      <c r="L23" s="56">
        <f t="shared" si="12"/>
        <v>0.52941176470588236</v>
      </c>
      <c r="M23" s="56">
        <f t="shared" si="13"/>
        <v>0.47058823529411764</v>
      </c>
      <c r="N23" s="57">
        <f t="shared" si="5"/>
        <v>0.15384615384615385</v>
      </c>
      <c r="O23" s="56"/>
      <c r="P23" s="57">
        <f t="shared" si="6"/>
        <v>0.47368421052631576</v>
      </c>
      <c r="Q23" s="57">
        <f t="shared" si="7"/>
        <v>0.42105263157894735</v>
      </c>
      <c r="R23" s="57">
        <f t="shared" si="8"/>
        <v>0.10526315789473684</v>
      </c>
      <c r="S23" s="56"/>
      <c r="T23" s="56" t="str">
        <f t="shared" si="9"/>
        <v>job</v>
      </c>
      <c r="U23" s="56" t="str">
        <f t="shared" si="10"/>
        <v>credit</v>
      </c>
      <c r="V23" s="56" t="str">
        <f t="shared" si="11"/>
        <v>debt</v>
      </c>
      <c r="W23" s="56"/>
      <c r="X23" s="56"/>
      <c r="Y23" s="56"/>
      <c r="Z23" s="56"/>
      <c r="AA23" s="56"/>
    </row>
    <row r="24" spans="1:27" x14ac:dyDescent="0.25">
      <c r="A24" s="53">
        <v>22</v>
      </c>
      <c r="B24" s="67">
        <v>3</v>
      </c>
      <c r="C24" s="53">
        <v>1</v>
      </c>
      <c r="D24" s="53">
        <v>1</v>
      </c>
      <c r="E24" s="53">
        <f t="shared" si="0"/>
        <v>14</v>
      </c>
      <c r="F24" s="15" t="str">
        <f t="shared" si="1"/>
        <v>Rejected</v>
      </c>
      <c r="G24" s="55">
        <v>20</v>
      </c>
      <c r="H24" s="56">
        <f t="shared" si="2"/>
        <v>9</v>
      </c>
      <c r="I24" s="56">
        <f t="shared" si="3"/>
        <v>8</v>
      </c>
      <c r="J24" s="56">
        <f t="shared" si="4"/>
        <v>3</v>
      </c>
      <c r="K24" s="56"/>
      <c r="L24" s="56">
        <f t="shared" si="12"/>
        <v>0.52941176470588236</v>
      </c>
      <c r="M24" s="56">
        <f t="shared" si="13"/>
        <v>0.47058823529411764</v>
      </c>
      <c r="N24" s="57">
        <f t="shared" si="5"/>
        <v>0.27272727272727271</v>
      </c>
      <c r="O24" s="56"/>
      <c r="P24" s="57">
        <f t="shared" si="6"/>
        <v>0.45</v>
      </c>
      <c r="Q24" s="57">
        <f t="shared" si="7"/>
        <v>0.4</v>
      </c>
      <c r="R24" s="57">
        <f t="shared" si="8"/>
        <v>0.15</v>
      </c>
      <c r="S24" s="56"/>
      <c r="T24" s="56" t="str">
        <f t="shared" si="9"/>
        <v>job</v>
      </c>
      <c r="U24" s="56" t="str">
        <f t="shared" si="10"/>
        <v>credit</v>
      </c>
      <c r="V24" s="56" t="str">
        <f t="shared" si="11"/>
        <v>debt</v>
      </c>
      <c r="W24" s="56"/>
      <c r="X24" s="56"/>
      <c r="Y24" s="56"/>
      <c r="Z24" s="56"/>
      <c r="AA24" s="56"/>
    </row>
    <row r="25" spans="1:27" x14ac:dyDescent="0.25">
      <c r="A25" s="53">
        <v>23</v>
      </c>
      <c r="B25" s="67">
        <v>3</v>
      </c>
      <c r="C25" s="53">
        <v>1</v>
      </c>
      <c r="D25" s="53">
        <v>2</v>
      </c>
      <c r="E25" s="53">
        <f t="shared" si="0"/>
        <v>-1</v>
      </c>
      <c r="F25" s="15" t="str">
        <f t="shared" si="1"/>
        <v>Rejected</v>
      </c>
      <c r="G25" s="55">
        <v>21</v>
      </c>
      <c r="H25" s="56">
        <f t="shared" si="2"/>
        <v>9</v>
      </c>
      <c r="I25" s="56">
        <f t="shared" si="3"/>
        <v>8</v>
      </c>
      <c r="J25" s="56">
        <f t="shared" si="4"/>
        <v>18</v>
      </c>
      <c r="K25" s="56"/>
      <c r="L25" s="56">
        <f t="shared" si="12"/>
        <v>0.52941176470588236</v>
      </c>
      <c r="M25" s="56">
        <f t="shared" si="13"/>
        <v>0.47058823529411764</v>
      </c>
      <c r="N25" s="57">
        <f t="shared" si="5"/>
        <v>-0.94736842105263153</v>
      </c>
      <c r="O25" s="56"/>
      <c r="P25" s="57">
        <f t="shared" si="6"/>
        <v>0.25714285714285712</v>
      </c>
      <c r="Q25" s="57">
        <f t="shared" si="7"/>
        <v>0.22857142857142856</v>
      </c>
      <c r="R25" s="57">
        <f t="shared" si="8"/>
        <v>0.51428571428571423</v>
      </c>
      <c r="S25" s="56"/>
      <c r="T25" s="56" t="str">
        <f t="shared" si="9"/>
        <v>debt</v>
      </c>
      <c r="U25" s="56" t="str">
        <f t="shared" si="10"/>
        <v>job</v>
      </c>
      <c r="V25" s="56" t="str">
        <f t="shared" si="11"/>
        <v>credit</v>
      </c>
      <c r="W25" s="56"/>
      <c r="X25" s="56"/>
      <c r="Y25" s="56"/>
      <c r="Z25" s="56"/>
      <c r="AA25" s="56"/>
    </row>
    <row r="26" spans="1:27" x14ac:dyDescent="0.25">
      <c r="A26" s="53">
        <v>24</v>
      </c>
      <c r="B26" s="67">
        <v>3</v>
      </c>
      <c r="C26" s="53">
        <v>1</v>
      </c>
      <c r="D26" s="53">
        <v>3</v>
      </c>
      <c r="E26" s="53">
        <f t="shared" si="0"/>
        <v>-66</v>
      </c>
      <c r="F26" s="15" t="str">
        <f t="shared" si="1"/>
        <v>Rejected</v>
      </c>
      <c r="G26" s="55">
        <v>22</v>
      </c>
      <c r="H26" s="56">
        <f t="shared" si="2"/>
        <v>9</v>
      </c>
      <c r="I26" s="56">
        <f t="shared" si="3"/>
        <v>8</v>
      </c>
      <c r="J26" s="56">
        <f t="shared" si="4"/>
        <v>83</v>
      </c>
      <c r="K26" s="56"/>
      <c r="L26" s="56">
        <f t="shared" si="12"/>
        <v>0.52941176470588236</v>
      </c>
      <c r="M26" s="56">
        <f t="shared" si="13"/>
        <v>0.47058823529411764</v>
      </c>
      <c r="N26" s="57">
        <f t="shared" si="5"/>
        <v>-0.55704697986577179</v>
      </c>
      <c r="O26" s="56"/>
      <c r="P26" s="57">
        <f t="shared" si="6"/>
        <v>0.09</v>
      </c>
      <c r="Q26" s="57">
        <f t="shared" si="7"/>
        <v>0.08</v>
      </c>
      <c r="R26" s="57">
        <f t="shared" si="8"/>
        <v>0.83</v>
      </c>
      <c r="S26" s="56"/>
      <c r="T26" s="56" t="str">
        <f t="shared" si="9"/>
        <v>debt</v>
      </c>
      <c r="U26" s="56" t="str">
        <f t="shared" si="10"/>
        <v>job</v>
      </c>
      <c r="V26" s="56" t="str">
        <f t="shared" si="11"/>
        <v>credit</v>
      </c>
      <c r="W26" s="56"/>
      <c r="X26" s="56"/>
      <c r="Y26" s="56"/>
      <c r="Z26" s="56"/>
      <c r="AA26" s="56"/>
    </row>
    <row r="27" spans="1:27" x14ac:dyDescent="0.25">
      <c r="A27" s="53">
        <v>25</v>
      </c>
      <c r="B27" s="67">
        <v>3</v>
      </c>
      <c r="C27" s="53">
        <v>2</v>
      </c>
      <c r="D27" s="53">
        <v>0</v>
      </c>
      <c r="E27" s="53">
        <f t="shared" si="0"/>
        <v>36</v>
      </c>
      <c r="F27" s="15" t="str">
        <f t="shared" si="1"/>
        <v>Approved</v>
      </c>
      <c r="G27" s="55">
        <v>25</v>
      </c>
      <c r="H27" s="56">
        <f t="shared" si="2"/>
        <v>9</v>
      </c>
      <c r="I27" s="56">
        <f t="shared" si="3"/>
        <v>29</v>
      </c>
      <c r="J27" s="56">
        <f t="shared" si="4"/>
        <v>2</v>
      </c>
      <c r="K27" s="56"/>
      <c r="L27" s="56">
        <f t="shared" si="12"/>
        <v>0.23684210526315788</v>
      </c>
      <c r="M27" s="56">
        <f t="shared" si="13"/>
        <v>0.76315789473684215</v>
      </c>
      <c r="N27" s="57">
        <f t="shared" si="5"/>
        <v>5.8823529411764705E-2</v>
      </c>
      <c r="O27" s="56"/>
      <c r="P27" s="57">
        <f t="shared" si="6"/>
        <v>0.22500000000000001</v>
      </c>
      <c r="Q27" s="57">
        <f t="shared" si="7"/>
        <v>0.72499999999999998</v>
      </c>
      <c r="R27" s="57">
        <f t="shared" si="8"/>
        <v>0.05</v>
      </c>
      <c r="S27" s="56"/>
      <c r="T27" s="56" t="str">
        <f t="shared" si="9"/>
        <v>credit</v>
      </c>
      <c r="U27" s="56" t="str">
        <f t="shared" si="10"/>
        <v>job</v>
      </c>
      <c r="V27" s="56" t="str">
        <f t="shared" si="11"/>
        <v>debt</v>
      </c>
      <c r="W27" s="56"/>
      <c r="X27" s="56"/>
      <c r="Y27" s="56"/>
      <c r="Z27" s="56"/>
      <c r="AA27" s="56"/>
    </row>
    <row r="28" spans="1:27" x14ac:dyDescent="0.25">
      <c r="A28" s="53">
        <v>26</v>
      </c>
      <c r="B28" s="67">
        <v>3</v>
      </c>
      <c r="C28" s="53">
        <v>2</v>
      </c>
      <c r="D28" s="53">
        <v>1</v>
      </c>
      <c r="E28" s="53">
        <f t="shared" si="0"/>
        <v>35</v>
      </c>
      <c r="F28" s="15" t="str">
        <f t="shared" si="1"/>
        <v>Approved</v>
      </c>
      <c r="G28" s="55">
        <v>1</v>
      </c>
      <c r="H28" s="56">
        <f t="shared" si="2"/>
        <v>9</v>
      </c>
      <c r="I28" s="56">
        <f t="shared" si="3"/>
        <v>29</v>
      </c>
      <c r="J28" s="56">
        <f t="shared" si="4"/>
        <v>3</v>
      </c>
      <c r="K28" s="56"/>
      <c r="L28" s="56">
        <f t="shared" si="12"/>
        <v>0.23684210526315788</v>
      </c>
      <c r="M28" s="56">
        <f t="shared" si="13"/>
        <v>0.76315789473684215</v>
      </c>
      <c r="N28" s="57">
        <f t="shared" si="5"/>
        <v>9.375E-2</v>
      </c>
      <c r="O28" s="56"/>
      <c r="P28" s="57">
        <f t="shared" si="6"/>
        <v>0.21951219512195122</v>
      </c>
      <c r="Q28" s="57">
        <f t="shared" si="7"/>
        <v>0.70731707317073167</v>
      </c>
      <c r="R28" s="57">
        <f t="shared" si="8"/>
        <v>7.3170731707317069E-2</v>
      </c>
      <c r="S28" s="56"/>
      <c r="T28" s="56" t="str">
        <f t="shared" si="9"/>
        <v>credit</v>
      </c>
      <c r="U28" s="56" t="str">
        <f t="shared" si="10"/>
        <v>job</v>
      </c>
      <c r="V28" s="56" t="str">
        <f t="shared" si="11"/>
        <v>debt</v>
      </c>
      <c r="W28" s="56"/>
      <c r="X28" s="56"/>
      <c r="Y28" s="56"/>
      <c r="Z28" s="56"/>
      <c r="AA28" s="56"/>
    </row>
    <row r="29" spans="1:27" x14ac:dyDescent="0.25">
      <c r="A29" s="53">
        <v>27</v>
      </c>
      <c r="B29" s="67">
        <v>3</v>
      </c>
      <c r="C29" s="53">
        <v>2</v>
      </c>
      <c r="D29" s="53">
        <v>2</v>
      </c>
      <c r="E29" s="53">
        <f t="shared" si="0"/>
        <v>20</v>
      </c>
      <c r="F29" s="15" t="str">
        <f t="shared" si="1"/>
        <v>Rejected</v>
      </c>
      <c r="G29" s="55">
        <v>23</v>
      </c>
      <c r="H29" s="56">
        <f t="shared" si="2"/>
        <v>9</v>
      </c>
      <c r="I29" s="56">
        <f t="shared" si="3"/>
        <v>29</v>
      </c>
      <c r="J29" s="56">
        <f t="shared" si="4"/>
        <v>18</v>
      </c>
      <c r="K29" s="56"/>
      <c r="L29" s="56">
        <f t="shared" si="12"/>
        <v>0.23684210526315788</v>
      </c>
      <c r="M29" s="56">
        <f t="shared" si="13"/>
        <v>0.76315789473684215</v>
      </c>
      <c r="N29" s="57">
        <f t="shared" si="5"/>
        <v>9</v>
      </c>
      <c r="O29" s="56"/>
      <c r="P29" s="57">
        <f t="shared" si="6"/>
        <v>0.16071428571428573</v>
      </c>
      <c r="Q29" s="57">
        <f t="shared" si="7"/>
        <v>0.5178571428571429</v>
      </c>
      <c r="R29" s="57">
        <f t="shared" si="8"/>
        <v>0.32142857142857145</v>
      </c>
      <c r="S29" s="56"/>
      <c r="T29" s="56" t="str">
        <f t="shared" si="9"/>
        <v>credit</v>
      </c>
      <c r="U29" s="56" t="str">
        <f t="shared" si="10"/>
        <v>debt</v>
      </c>
      <c r="V29" s="56" t="str">
        <f t="shared" si="11"/>
        <v>job</v>
      </c>
      <c r="W29" s="56"/>
      <c r="X29" s="56"/>
      <c r="Y29" s="56"/>
      <c r="Z29" s="56"/>
      <c r="AA29" s="56"/>
    </row>
    <row r="30" spans="1:27" x14ac:dyDescent="0.25">
      <c r="A30" s="53">
        <v>28</v>
      </c>
      <c r="B30" s="67">
        <v>3</v>
      </c>
      <c r="C30" s="53">
        <v>2</v>
      </c>
      <c r="D30" s="53">
        <v>3</v>
      </c>
      <c r="E30" s="53">
        <f t="shared" si="0"/>
        <v>-45</v>
      </c>
      <c r="F30" s="15" t="str">
        <f t="shared" si="1"/>
        <v>Rejected</v>
      </c>
      <c r="G30" s="55">
        <v>24</v>
      </c>
      <c r="H30" s="56">
        <f t="shared" si="2"/>
        <v>9</v>
      </c>
      <c r="I30" s="56">
        <f t="shared" si="3"/>
        <v>29</v>
      </c>
      <c r="J30" s="56">
        <f t="shared" si="4"/>
        <v>83</v>
      </c>
      <c r="K30" s="56"/>
      <c r="L30" s="56">
        <f t="shared" si="12"/>
        <v>0.23684210526315788</v>
      </c>
      <c r="M30" s="56">
        <f t="shared" si="13"/>
        <v>0.76315789473684215</v>
      </c>
      <c r="N30" s="57">
        <f t="shared" si="5"/>
        <v>-0.6484375</v>
      </c>
      <c r="O30" s="56"/>
      <c r="P30" s="57">
        <f t="shared" si="6"/>
        <v>7.43801652892562E-2</v>
      </c>
      <c r="Q30" s="57">
        <f t="shared" si="7"/>
        <v>0.23966942148760331</v>
      </c>
      <c r="R30" s="57">
        <f t="shared" si="8"/>
        <v>0.68595041322314054</v>
      </c>
      <c r="S30" s="56"/>
      <c r="T30" s="56" t="str">
        <f t="shared" si="9"/>
        <v>debt</v>
      </c>
      <c r="U30" s="56" t="str">
        <f t="shared" si="10"/>
        <v>credit</v>
      </c>
      <c r="V30" s="56" t="str">
        <f t="shared" si="11"/>
        <v>job</v>
      </c>
      <c r="W30" s="56"/>
      <c r="X30" s="56"/>
      <c r="Y30" s="56"/>
      <c r="Z30" s="56"/>
      <c r="AA30" s="56"/>
    </row>
    <row r="31" spans="1:27" x14ac:dyDescent="0.25">
      <c r="A31" s="53">
        <v>29</v>
      </c>
      <c r="B31" s="67">
        <v>3</v>
      </c>
      <c r="C31" s="53">
        <v>3</v>
      </c>
      <c r="D31" s="53">
        <v>0</v>
      </c>
      <c r="E31" s="53">
        <f t="shared" si="0"/>
        <v>93</v>
      </c>
      <c r="F31" s="15" t="str">
        <f t="shared" si="1"/>
        <v>Approved</v>
      </c>
      <c r="G31" s="55">
        <v>2</v>
      </c>
      <c r="H31" s="56">
        <f t="shared" si="2"/>
        <v>9</v>
      </c>
      <c r="I31" s="56">
        <f t="shared" si="3"/>
        <v>86</v>
      </c>
      <c r="J31" s="56">
        <f t="shared" si="4"/>
        <v>2</v>
      </c>
      <c r="K31" s="56"/>
      <c r="L31" s="56">
        <f t="shared" si="12"/>
        <v>9.4736842105263161E-2</v>
      </c>
      <c r="M31" s="56">
        <f t="shared" si="13"/>
        <v>0.90526315789473688</v>
      </c>
      <c r="N31" s="57">
        <f t="shared" si="5"/>
        <v>2.197802197802198E-2</v>
      </c>
      <c r="O31" s="56"/>
      <c r="P31" s="57">
        <f t="shared" si="6"/>
        <v>9.2783505154639179E-2</v>
      </c>
      <c r="Q31" s="57">
        <f t="shared" si="7"/>
        <v>0.88659793814432986</v>
      </c>
      <c r="R31" s="57">
        <f t="shared" si="8"/>
        <v>2.0618556701030927E-2</v>
      </c>
      <c r="S31" s="56"/>
      <c r="T31" s="56" t="str">
        <f t="shared" si="9"/>
        <v>credit</v>
      </c>
      <c r="U31" s="56" t="str">
        <f t="shared" si="10"/>
        <v>job</v>
      </c>
      <c r="V31" s="56" t="str">
        <f t="shared" si="11"/>
        <v>debt</v>
      </c>
      <c r="W31" s="56"/>
      <c r="X31" s="56"/>
      <c r="Y31" s="56"/>
      <c r="Z31" s="56"/>
      <c r="AA31" s="56"/>
    </row>
    <row r="32" spans="1:27" x14ac:dyDescent="0.25">
      <c r="A32" s="53">
        <v>30</v>
      </c>
      <c r="B32" s="67">
        <v>3</v>
      </c>
      <c r="C32" s="53">
        <v>3</v>
      </c>
      <c r="D32" s="53">
        <v>1</v>
      </c>
      <c r="E32" s="53">
        <f t="shared" si="0"/>
        <v>92</v>
      </c>
      <c r="F32" s="15" t="str">
        <f t="shared" si="1"/>
        <v>Approved</v>
      </c>
      <c r="G32" s="55">
        <v>3</v>
      </c>
      <c r="H32" s="56">
        <f t="shared" si="2"/>
        <v>9</v>
      </c>
      <c r="I32" s="56">
        <f t="shared" si="3"/>
        <v>86</v>
      </c>
      <c r="J32" s="56">
        <f t="shared" si="4"/>
        <v>3</v>
      </c>
      <c r="K32" s="56"/>
      <c r="L32" s="56">
        <f t="shared" si="12"/>
        <v>9.4736842105263161E-2</v>
      </c>
      <c r="M32" s="56">
        <f t="shared" si="13"/>
        <v>0.90526315789473688</v>
      </c>
      <c r="N32" s="57">
        <f t="shared" si="5"/>
        <v>3.3707865168539325E-2</v>
      </c>
      <c r="O32" s="56"/>
      <c r="P32" s="57">
        <f t="shared" si="6"/>
        <v>9.1836734693877556E-2</v>
      </c>
      <c r="Q32" s="57">
        <f t="shared" si="7"/>
        <v>0.87755102040816324</v>
      </c>
      <c r="R32" s="57">
        <f t="shared" si="8"/>
        <v>3.0612244897959183E-2</v>
      </c>
      <c r="S32" s="56"/>
      <c r="T32" s="56" t="str">
        <f t="shared" si="9"/>
        <v>credit</v>
      </c>
      <c r="U32" s="56" t="str">
        <f t="shared" si="10"/>
        <v>job</v>
      </c>
      <c r="V32" s="56" t="str">
        <f t="shared" si="11"/>
        <v>debt</v>
      </c>
      <c r="W32" s="56"/>
      <c r="X32" s="56"/>
      <c r="Y32" s="56"/>
      <c r="Z32" s="56"/>
      <c r="AA32" s="56"/>
    </row>
    <row r="33" spans="1:27" x14ac:dyDescent="0.25">
      <c r="A33" s="53">
        <v>31</v>
      </c>
      <c r="B33" s="67">
        <v>3</v>
      </c>
      <c r="C33" s="53">
        <v>3</v>
      </c>
      <c r="D33" s="53">
        <v>2</v>
      </c>
      <c r="E33" s="53">
        <f t="shared" si="0"/>
        <v>77</v>
      </c>
      <c r="F33" s="15" t="str">
        <f t="shared" si="1"/>
        <v>Approved</v>
      </c>
      <c r="G33" s="55">
        <v>4</v>
      </c>
      <c r="H33" s="56">
        <f t="shared" si="2"/>
        <v>9</v>
      </c>
      <c r="I33" s="56">
        <f t="shared" si="3"/>
        <v>86</v>
      </c>
      <c r="J33" s="56">
        <f t="shared" si="4"/>
        <v>18</v>
      </c>
      <c r="K33" s="56"/>
      <c r="L33" s="56">
        <f t="shared" si="12"/>
        <v>9.4736842105263161E-2</v>
      </c>
      <c r="M33" s="56">
        <f t="shared" si="13"/>
        <v>0.90526315789473688</v>
      </c>
      <c r="N33" s="57">
        <f t="shared" si="5"/>
        <v>0.30508474576271188</v>
      </c>
      <c r="O33" s="56"/>
      <c r="P33" s="57">
        <f t="shared" si="6"/>
        <v>7.9646017699115043E-2</v>
      </c>
      <c r="Q33" s="57">
        <f t="shared" si="7"/>
        <v>0.76106194690265483</v>
      </c>
      <c r="R33" s="57">
        <f t="shared" si="8"/>
        <v>0.15929203539823009</v>
      </c>
      <c r="S33" s="56"/>
      <c r="T33" s="56" t="str">
        <f t="shared" si="9"/>
        <v>credit</v>
      </c>
      <c r="U33" s="56" t="str">
        <f t="shared" si="10"/>
        <v>debt</v>
      </c>
      <c r="V33" s="56" t="str">
        <f t="shared" si="11"/>
        <v>job</v>
      </c>
      <c r="W33" s="56"/>
      <c r="X33" s="56"/>
      <c r="Y33" s="56"/>
      <c r="Z33" s="56"/>
      <c r="AA33" s="56"/>
    </row>
    <row r="34" spans="1:27" x14ac:dyDescent="0.25">
      <c r="A34" s="53">
        <v>37</v>
      </c>
      <c r="B34" s="68">
        <v>4</v>
      </c>
      <c r="C34" s="53">
        <v>1</v>
      </c>
      <c r="D34" s="53">
        <v>0</v>
      </c>
      <c r="E34" s="53">
        <f t="shared" si="0"/>
        <v>39</v>
      </c>
      <c r="F34" s="15" t="str">
        <f t="shared" si="1"/>
        <v>Approved</v>
      </c>
      <c r="G34" s="55">
        <v>8</v>
      </c>
      <c r="H34" s="56">
        <f t="shared" si="2"/>
        <v>33</v>
      </c>
      <c r="I34" s="56">
        <f t="shared" si="3"/>
        <v>8</v>
      </c>
      <c r="J34" s="56">
        <f t="shared" si="4"/>
        <v>2</v>
      </c>
      <c r="K34" s="56"/>
      <c r="L34" s="56">
        <f t="shared" si="12"/>
        <v>0.80487804878048785</v>
      </c>
      <c r="M34" s="56">
        <f t="shared" si="13"/>
        <v>0.1951219512195122</v>
      </c>
      <c r="N34" s="57">
        <f t="shared" si="5"/>
        <v>5.4054054054054057E-2</v>
      </c>
      <c r="O34" s="56"/>
      <c r="P34" s="57">
        <f t="shared" si="6"/>
        <v>0.76744186046511631</v>
      </c>
      <c r="Q34" s="57">
        <f t="shared" si="7"/>
        <v>0.18604651162790697</v>
      </c>
      <c r="R34" s="57">
        <f t="shared" si="8"/>
        <v>4.6511627906976744E-2</v>
      </c>
      <c r="S34" s="56"/>
      <c r="T34" s="56" t="str">
        <f t="shared" si="9"/>
        <v>job</v>
      </c>
      <c r="U34" s="56" t="str">
        <f t="shared" si="10"/>
        <v>credit</v>
      </c>
      <c r="V34" s="56" t="str">
        <f t="shared" si="11"/>
        <v>debt</v>
      </c>
      <c r="W34" s="56"/>
      <c r="X34" s="56"/>
      <c r="Y34" s="56"/>
      <c r="Z34" s="56"/>
      <c r="AA34" s="56"/>
    </row>
    <row r="35" spans="1:27" x14ac:dyDescent="0.25">
      <c r="A35" s="53">
        <v>38</v>
      </c>
      <c r="B35" s="68">
        <v>4</v>
      </c>
      <c r="C35" s="53">
        <v>1</v>
      </c>
      <c r="D35" s="53">
        <v>1</v>
      </c>
      <c r="E35" s="53">
        <f t="shared" si="0"/>
        <v>38</v>
      </c>
      <c r="F35" s="15" t="str">
        <f t="shared" si="1"/>
        <v>Approved</v>
      </c>
      <c r="G35" s="55">
        <v>9</v>
      </c>
      <c r="H35" s="56">
        <f t="shared" si="2"/>
        <v>33</v>
      </c>
      <c r="I35" s="56">
        <f t="shared" si="3"/>
        <v>8</v>
      </c>
      <c r="J35" s="56">
        <f t="shared" si="4"/>
        <v>3</v>
      </c>
      <c r="K35" s="56"/>
      <c r="L35" s="56">
        <f t="shared" si="12"/>
        <v>0.80487804878048785</v>
      </c>
      <c r="M35" s="56">
        <f t="shared" si="13"/>
        <v>0.1951219512195122</v>
      </c>
      <c r="N35" s="57">
        <f t="shared" si="5"/>
        <v>8.5714285714285715E-2</v>
      </c>
      <c r="O35" s="56"/>
      <c r="P35" s="57">
        <f t="shared" si="6"/>
        <v>0.75</v>
      </c>
      <c r="Q35" s="57">
        <f t="shared" si="7"/>
        <v>0.18181818181818182</v>
      </c>
      <c r="R35" s="57">
        <f t="shared" si="8"/>
        <v>6.8181818181818177E-2</v>
      </c>
      <c r="S35" s="56"/>
      <c r="T35" s="56" t="str">
        <f t="shared" si="9"/>
        <v>job</v>
      </c>
      <c r="U35" s="56" t="str">
        <f t="shared" si="10"/>
        <v>credit</v>
      </c>
      <c r="V35" s="56" t="str">
        <f t="shared" si="11"/>
        <v>debt</v>
      </c>
      <c r="W35" s="56"/>
      <c r="X35" s="56"/>
      <c r="Y35" s="56"/>
      <c r="Z35" s="56"/>
      <c r="AA35" s="56"/>
    </row>
    <row r="36" spans="1:27" x14ac:dyDescent="0.25">
      <c r="A36" s="53">
        <v>39</v>
      </c>
      <c r="B36" s="68">
        <v>4</v>
      </c>
      <c r="C36" s="53">
        <v>1</v>
      </c>
      <c r="D36" s="53">
        <v>2</v>
      </c>
      <c r="E36" s="53">
        <f t="shared" si="0"/>
        <v>23</v>
      </c>
      <c r="F36" s="15" t="str">
        <f t="shared" si="1"/>
        <v>Rejected</v>
      </c>
      <c r="G36" s="55">
        <v>5</v>
      </c>
      <c r="H36" s="56">
        <f t="shared" si="2"/>
        <v>33</v>
      </c>
      <c r="I36" s="56">
        <f t="shared" si="3"/>
        <v>8</v>
      </c>
      <c r="J36" s="56">
        <f t="shared" si="4"/>
        <v>18</v>
      </c>
      <c r="K36" s="56"/>
      <c r="L36" s="56">
        <f t="shared" si="12"/>
        <v>0.80487804878048785</v>
      </c>
      <c r="M36" s="56">
        <f t="shared" si="13"/>
        <v>0.1951219512195122</v>
      </c>
      <c r="N36" s="57">
        <f t="shared" si="5"/>
        <v>3.6</v>
      </c>
      <c r="O36" s="56"/>
      <c r="P36" s="57">
        <f t="shared" si="6"/>
        <v>0.55932203389830504</v>
      </c>
      <c r="Q36" s="57">
        <f t="shared" si="7"/>
        <v>0.13559322033898305</v>
      </c>
      <c r="R36" s="57">
        <f t="shared" si="8"/>
        <v>0.30508474576271188</v>
      </c>
      <c r="S36" s="56"/>
      <c r="T36" s="56" t="str">
        <f t="shared" si="9"/>
        <v>job</v>
      </c>
      <c r="U36" s="56" t="str">
        <f t="shared" si="10"/>
        <v>debt</v>
      </c>
      <c r="V36" s="56" t="str">
        <f t="shared" si="11"/>
        <v>credit</v>
      </c>
      <c r="W36" s="56"/>
      <c r="X36" s="56"/>
      <c r="Y36" s="56"/>
      <c r="Z36" s="56"/>
      <c r="AA36" s="56"/>
    </row>
    <row r="37" spans="1:27" x14ac:dyDescent="0.25">
      <c r="A37" s="53">
        <v>40</v>
      </c>
      <c r="B37" s="68">
        <v>4</v>
      </c>
      <c r="C37" s="53">
        <v>1</v>
      </c>
      <c r="D37" s="53">
        <v>3</v>
      </c>
      <c r="E37" s="53">
        <f t="shared" ref="E37:E68" si="14">IF(B37&lt;&gt;2,(((B37-2)^2)*8 + 1) + ((C37^3)*3 + 5) - ((D37^4)+2),(5 + ((C37^3)*3 + 5) - ((D37^4)+2)))</f>
        <v>-42</v>
      </c>
      <c r="F37" s="15" t="str">
        <f t="shared" ref="F37:F68" si="15">IF(E37-31&gt;0,"Approved","Rejected")</f>
        <v>Rejected</v>
      </c>
      <c r="G37" s="55">
        <v>6</v>
      </c>
      <c r="H37" s="56">
        <f t="shared" ref="H37:H58" si="16">IF(B37&lt;&gt;2,(((B37-2)^2)*8 + 1),5 )</f>
        <v>33</v>
      </c>
      <c r="I37" s="56">
        <f t="shared" ref="I37:I58" si="17">IF(B37&lt;&gt;2, ((C37^3)*3 + 5),( ((C37^3)*3 + 5) ))</f>
        <v>8</v>
      </c>
      <c r="J37" s="56">
        <f t="shared" ref="J37:J58" si="18">IF(B37&lt;&gt;2, ((D37^4)+2),(-1* ((D37^4)+2)))</f>
        <v>83</v>
      </c>
      <c r="K37" s="56"/>
      <c r="L37" s="56">
        <f t="shared" si="12"/>
        <v>0.80487804878048785</v>
      </c>
      <c r="M37" s="56">
        <f t="shared" si="13"/>
        <v>0.1951219512195122</v>
      </c>
      <c r="N37" s="57">
        <f t="shared" si="5"/>
        <v>-0.66400000000000003</v>
      </c>
      <c r="O37" s="56"/>
      <c r="P37" s="57">
        <f t="shared" ref="P37:P58" si="19">H37/($H37+$I37+$J37)</f>
        <v>0.2661290322580645</v>
      </c>
      <c r="Q37" s="57">
        <f t="shared" ref="Q37:Q58" si="20">I37/($H37+$I37+$J37)</f>
        <v>6.4516129032258063E-2</v>
      </c>
      <c r="R37" s="57">
        <f t="shared" ref="R37:R58" si="21">J37/($H37+$I37+$J37)</f>
        <v>0.66935483870967738</v>
      </c>
      <c r="S37" s="56"/>
      <c r="T37" s="56" t="str">
        <f t="shared" ref="T37:T58" si="22">IF(MAX(P37:R37)=P37,"job",IF(MAX(P37:R37)=Q37,"credit",IF(MAX(P37:R37)=R37,"debt")))</f>
        <v>debt</v>
      </c>
      <c r="U37" s="56" t="str">
        <f t="shared" ref="U37:U58" si="23">IF(LARGE(P37:R37,2)=P37,"job",IF(LARGE(P37:R37,2)=Q37,"credit",IF(LARGE(P37:R37,2)=R37,"debt")))</f>
        <v>job</v>
      </c>
      <c r="V37" s="56" t="str">
        <f t="shared" ref="V37:V58" si="24">IF(LARGE(P37:R37,3)=P37,"job",IF(LARGE(P37:R37,3)=Q37,"credit",IF(LARGE(P37:R37,3)=R37,"debt")))</f>
        <v>credit</v>
      </c>
      <c r="W37" s="56"/>
      <c r="X37" s="56"/>
      <c r="Y37" s="56"/>
      <c r="Z37" s="56"/>
      <c r="AA37" s="56"/>
    </row>
    <row r="38" spans="1:27" x14ac:dyDescent="0.25">
      <c r="A38" s="53">
        <v>41</v>
      </c>
      <c r="B38" s="68">
        <v>4</v>
      </c>
      <c r="C38" s="53">
        <v>2</v>
      </c>
      <c r="D38" s="53">
        <v>0</v>
      </c>
      <c r="E38" s="53">
        <f t="shared" si="14"/>
        <v>60</v>
      </c>
      <c r="F38" s="15" t="str">
        <f t="shared" si="15"/>
        <v>Approved</v>
      </c>
      <c r="G38" s="55">
        <v>10</v>
      </c>
      <c r="H38" s="56">
        <f t="shared" si="16"/>
        <v>33</v>
      </c>
      <c r="I38" s="56">
        <f t="shared" si="17"/>
        <v>29</v>
      </c>
      <c r="J38" s="56">
        <f t="shared" si="18"/>
        <v>2</v>
      </c>
      <c r="K38" s="56"/>
      <c r="L38" s="56">
        <f t="shared" si="12"/>
        <v>0.532258064516129</v>
      </c>
      <c r="M38" s="56">
        <f t="shared" si="13"/>
        <v>0.46774193548387094</v>
      </c>
      <c r="N38" s="57">
        <f t="shared" si="5"/>
        <v>3.4482758620689655E-2</v>
      </c>
      <c r="O38" s="56"/>
      <c r="P38" s="57">
        <f t="shared" si="19"/>
        <v>0.515625</v>
      </c>
      <c r="Q38" s="57">
        <f t="shared" si="20"/>
        <v>0.453125</v>
      </c>
      <c r="R38" s="57">
        <f t="shared" si="21"/>
        <v>3.125E-2</v>
      </c>
      <c r="S38" s="56"/>
      <c r="T38" s="56" t="str">
        <f t="shared" si="22"/>
        <v>job</v>
      </c>
      <c r="U38" s="56" t="str">
        <f t="shared" si="23"/>
        <v>credit</v>
      </c>
      <c r="V38" s="56" t="str">
        <f t="shared" si="24"/>
        <v>debt</v>
      </c>
      <c r="W38" s="56"/>
      <c r="X38" s="56"/>
      <c r="Y38" s="56"/>
      <c r="Z38" s="56"/>
      <c r="AA38" s="56"/>
    </row>
    <row r="39" spans="1:27" x14ac:dyDescent="0.25">
      <c r="A39" s="53">
        <v>42</v>
      </c>
      <c r="B39" s="68">
        <v>4</v>
      </c>
      <c r="C39" s="53">
        <v>2</v>
      </c>
      <c r="D39" s="53">
        <v>1</v>
      </c>
      <c r="E39" s="53">
        <f t="shared" si="14"/>
        <v>59</v>
      </c>
      <c r="F39" s="15" t="str">
        <f t="shared" si="15"/>
        <v>Approved</v>
      </c>
      <c r="G39" s="55">
        <v>11</v>
      </c>
      <c r="H39" s="56">
        <f t="shared" si="16"/>
        <v>33</v>
      </c>
      <c r="I39" s="56">
        <f t="shared" si="17"/>
        <v>29</v>
      </c>
      <c r="J39" s="56">
        <f t="shared" si="18"/>
        <v>3</v>
      </c>
      <c r="K39" s="56"/>
      <c r="L39" s="56">
        <f t="shared" si="12"/>
        <v>0.532258064516129</v>
      </c>
      <c r="M39" s="56">
        <f t="shared" si="13"/>
        <v>0.46774193548387094</v>
      </c>
      <c r="N39" s="57">
        <f t="shared" si="5"/>
        <v>5.3571428571428568E-2</v>
      </c>
      <c r="O39" s="56"/>
      <c r="P39" s="57">
        <f t="shared" si="19"/>
        <v>0.50769230769230766</v>
      </c>
      <c r="Q39" s="57">
        <f t="shared" si="20"/>
        <v>0.44615384615384618</v>
      </c>
      <c r="R39" s="57">
        <f t="shared" si="21"/>
        <v>4.6153846153846156E-2</v>
      </c>
      <c r="S39" s="56"/>
      <c r="T39" s="56" t="str">
        <f t="shared" si="22"/>
        <v>job</v>
      </c>
      <c r="U39" s="56" t="str">
        <f t="shared" si="23"/>
        <v>credit</v>
      </c>
      <c r="V39" s="56" t="str">
        <f t="shared" si="24"/>
        <v>debt</v>
      </c>
      <c r="W39" s="56"/>
      <c r="X39" s="56"/>
      <c r="Y39" s="56"/>
      <c r="Z39" s="56"/>
      <c r="AA39" s="56"/>
    </row>
    <row r="40" spans="1:27" x14ac:dyDescent="0.25">
      <c r="A40" s="53">
        <v>43</v>
      </c>
      <c r="B40" s="68">
        <v>4</v>
      </c>
      <c r="C40" s="53">
        <v>2</v>
      </c>
      <c r="D40" s="53">
        <v>2</v>
      </c>
      <c r="E40" s="53">
        <f t="shared" si="14"/>
        <v>44</v>
      </c>
      <c r="F40" s="15" t="str">
        <f t="shared" si="15"/>
        <v>Approved</v>
      </c>
      <c r="G40" s="55">
        <v>12</v>
      </c>
      <c r="H40" s="56">
        <f t="shared" si="16"/>
        <v>33</v>
      </c>
      <c r="I40" s="56">
        <f t="shared" si="17"/>
        <v>29</v>
      </c>
      <c r="J40" s="56">
        <f t="shared" si="18"/>
        <v>18</v>
      </c>
      <c r="K40" s="56"/>
      <c r="L40" s="56">
        <f t="shared" si="12"/>
        <v>0.532258064516129</v>
      </c>
      <c r="M40" s="56">
        <f t="shared" si="13"/>
        <v>0.46774193548387094</v>
      </c>
      <c r="N40" s="57">
        <f t="shared" si="5"/>
        <v>0.69230769230769229</v>
      </c>
      <c r="O40" s="56"/>
      <c r="P40" s="57">
        <f t="shared" si="19"/>
        <v>0.41249999999999998</v>
      </c>
      <c r="Q40" s="57">
        <f t="shared" si="20"/>
        <v>0.36249999999999999</v>
      </c>
      <c r="R40" s="57">
        <f t="shared" si="21"/>
        <v>0.22500000000000001</v>
      </c>
      <c r="S40" s="56"/>
      <c r="T40" s="56" t="str">
        <f t="shared" si="22"/>
        <v>job</v>
      </c>
      <c r="U40" s="56" t="str">
        <f t="shared" si="23"/>
        <v>credit</v>
      </c>
      <c r="V40" s="56" t="str">
        <f t="shared" si="24"/>
        <v>debt</v>
      </c>
      <c r="W40" s="56"/>
      <c r="X40" s="56"/>
      <c r="Y40" s="56"/>
      <c r="Z40" s="56"/>
      <c r="AA40" s="56"/>
    </row>
    <row r="41" spans="1:27" x14ac:dyDescent="0.25">
      <c r="A41" s="53">
        <v>44</v>
      </c>
      <c r="B41" s="68">
        <v>4</v>
      </c>
      <c r="C41" s="53">
        <v>2</v>
      </c>
      <c r="D41" s="53">
        <v>3</v>
      </c>
      <c r="E41" s="53">
        <f t="shared" si="14"/>
        <v>-21</v>
      </c>
      <c r="F41" s="15" t="str">
        <f t="shared" si="15"/>
        <v>Rejected</v>
      </c>
      <c r="G41" s="55">
        <v>7</v>
      </c>
      <c r="H41" s="56">
        <f t="shared" si="16"/>
        <v>33</v>
      </c>
      <c r="I41" s="56">
        <f t="shared" si="17"/>
        <v>29</v>
      </c>
      <c r="J41" s="56">
        <f t="shared" si="18"/>
        <v>83</v>
      </c>
      <c r="K41" s="56"/>
      <c r="L41" s="56">
        <f t="shared" si="12"/>
        <v>0.532258064516129</v>
      </c>
      <c r="M41" s="56">
        <f t="shared" si="13"/>
        <v>0.46774193548387094</v>
      </c>
      <c r="N41" s="57">
        <f t="shared" si="5"/>
        <v>-0.79807692307692313</v>
      </c>
      <c r="O41" s="56"/>
      <c r="P41" s="57">
        <f t="shared" si="19"/>
        <v>0.22758620689655173</v>
      </c>
      <c r="Q41" s="57">
        <f t="shared" si="20"/>
        <v>0.2</v>
      </c>
      <c r="R41" s="57">
        <f t="shared" si="21"/>
        <v>0.57241379310344831</v>
      </c>
      <c r="S41" s="56"/>
      <c r="T41" s="56" t="str">
        <f t="shared" si="22"/>
        <v>debt</v>
      </c>
      <c r="U41" s="56" t="str">
        <f t="shared" si="23"/>
        <v>job</v>
      </c>
      <c r="V41" s="56" t="str">
        <f t="shared" si="24"/>
        <v>credit</v>
      </c>
      <c r="W41" s="56"/>
      <c r="X41" s="56"/>
      <c r="Y41" s="56"/>
      <c r="Z41" s="56"/>
      <c r="AA41" s="56"/>
    </row>
    <row r="42" spans="1:27" x14ac:dyDescent="0.25">
      <c r="A42" s="53">
        <v>45</v>
      </c>
      <c r="B42" s="68">
        <v>4</v>
      </c>
      <c r="C42" s="53">
        <v>3</v>
      </c>
      <c r="D42" s="53">
        <v>0</v>
      </c>
      <c r="E42" s="53">
        <f t="shared" si="14"/>
        <v>117</v>
      </c>
      <c r="F42" s="15" t="str">
        <f t="shared" si="15"/>
        <v>Approved</v>
      </c>
      <c r="G42" s="55">
        <v>13</v>
      </c>
      <c r="H42" s="56">
        <f t="shared" si="16"/>
        <v>33</v>
      </c>
      <c r="I42" s="56">
        <f t="shared" si="17"/>
        <v>86</v>
      </c>
      <c r="J42" s="56">
        <f t="shared" si="18"/>
        <v>2</v>
      </c>
      <c r="K42" s="56"/>
      <c r="L42" s="56">
        <f t="shared" si="12"/>
        <v>0.27731092436974791</v>
      </c>
      <c r="M42" s="56">
        <f t="shared" si="13"/>
        <v>0.72268907563025209</v>
      </c>
      <c r="N42" s="57">
        <f t="shared" si="5"/>
        <v>1.7391304347826087E-2</v>
      </c>
      <c r="O42" s="56"/>
      <c r="P42" s="57">
        <f t="shared" si="19"/>
        <v>0.27272727272727271</v>
      </c>
      <c r="Q42" s="57">
        <f t="shared" si="20"/>
        <v>0.71074380165289253</v>
      </c>
      <c r="R42" s="57">
        <f t="shared" si="21"/>
        <v>1.6528925619834711E-2</v>
      </c>
      <c r="S42" s="56"/>
      <c r="T42" s="56" t="str">
        <f t="shared" si="22"/>
        <v>credit</v>
      </c>
      <c r="U42" s="56" t="str">
        <f t="shared" si="23"/>
        <v>job</v>
      </c>
      <c r="V42" s="56" t="str">
        <f t="shared" si="24"/>
        <v>debt</v>
      </c>
      <c r="W42" s="56"/>
      <c r="X42" s="56"/>
      <c r="Y42" s="56"/>
      <c r="Z42" s="56"/>
      <c r="AA42" s="56"/>
    </row>
    <row r="43" spans="1:27" x14ac:dyDescent="0.25">
      <c r="A43" s="53">
        <v>46</v>
      </c>
      <c r="B43" s="68">
        <v>4</v>
      </c>
      <c r="C43" s="53">
        <v>3</v>
      </c>
      <c r="D43" s="53">
        <v>1</v>
      </c>
      <c r="E43" s="53">
        <f t="shared" si="14"/>
        <v>116</v>
      </c>
      <c r="F43" s="15" t="str">
        <f t="shared" si="15"/>
        <v>Approved</v>
      </c>
      <c r="G43" s="55">
        <v>14</v>
      </c>
      <c r="H43" s="56">
        <f t="shared" si="16"/>
        <v>33</v>
      </c>
      <c r="I43" s="56">
        <f t="shared" si="17"/>
        <v>86</v>
      </c>
      <c r="J43" s="56">
        <f t="shared" si="18"/>
        <v>3</v>
      </c>
      <c r="K43" s="56"/>
      <c r="L43" s="56">
        <f t="shared" si="12"/>
        <v>0.27731092436974791</v>
      </c>
      <c r="M43" s="56">
        <f t="shared" si="13"/>
        <v>0.72268907563025209</v>
      </c>
      <c r="N43" s="57">
        <f t="shared" si="5"/>
        <v>2.6548672566371681E-2</v>
      </c>
      <c r="O43" s="56"/>
      <c r="P43" s="57">
        <f t="shared" si="19"/>
        <v>0.27049180327868855</v>
      </c>
      <c r="Q43" s="57">
        <f t="shared" si="20"/>
        <v>0.70491803278688525</v>
      </c>
      <c r="R43" s="57">
        <f t="shared" si="21"/>
        <v>2.4590163934426229E-2</v>
      </c>
      <c r="S43" s="56"/>
      <c r="T43" s="56" t="str">
        <f t="shared" si="22"/>
        <v>credit</v>
      </c>
      <c r="U43" s="56" t="str">
        <f t="shared" si="23"/>
        <v>job</v>
      </c>
      <c r="V43" s="56" t="str">
        <f t="shared" si="24"/>
        <v>debt</v>
      </c>
      <c r="W43" s="56"/>
      <c r="X43" s="56"/>
      <c r="Y43" s="56"/>
      <c r="Z43" s="56"/>
      <c r="AA43" s="56"/>
    </row>
    <row r="44" spans="1:27" x14ac:dyDescent="0.25">
      <c r="A44" s="53">
        <v>47</v>
      </c>
      <c r="B44" s="68">
        <v>4</v>
      </c>
      <c r="C44" s="53">
        <v>3</v>
      </c>
      <c r="D44" s="53">
        <v>2</v>
      </c>
      <c r="E44" s="53">
        <f t="shared" si="14"/>
        <v>101</v>
      </c>
      <c r="F44" s="15" t="str">
        <f t="shared" si="15"/>
        <v>Approved</v>
      </c>
      <c r="G44" s="55">
        <v>15</v>
      </c>
      <c r="H44" s="56">
        <f t="shared" si="16"/>
        <v>33</v>
      </c>
      <c r="I44" s="56">
        <f t="shared" si="17"/>
        <v>86</v>
      </c>
      <c r="J44" s="56">
        <f t="shared" si="18"/>
        <v>18</v>
      </c>
      <c r="K44" s="56"/>
      <c r="L44" s="56">
        <f t="shared" si="12"/>
        <v>0.27731092436974791</v>
      </c>
      <c r="M44" s="56">
        <f t="shared" si="13"/>
        <v>0.72268907563025209</v>
      </c>
      <c r="N44" s="57">
        <f t="shared" si="5"/>
        <v>0.21686746987951808</v>
      </c>
      <c r="O44" s="56"/>
      <c r="P44" s="57">
        <f t="shared" si="19"/>
        <v>0.24087591240875914</v>
      </c>
      <c r="Q44" s="57">
        <f t="shared" si="20"/>
        <v>0.62773722627737227</v>
      </c>
      <c r="R44" s="57">
        <f t="shared" si="21"/>
        <v>0.13138686131386862</v>
      </c>
      <c r="S44" s="56"/>
      <c r="T44" s="56" t="str">
        <f t="shared" si="22"/>
        <v>credit</v>
      </c>
      <c r="U44" s="56" t="str">
        <f t="shared" si="23"/>
        <v>job</v>
      </c>
      <c r="V44" s="56" t="str">
        <f t="shared" si="24"/>
        <v>debt</v>
      </c>
      <c r="W44" s="56"/>
      <c r="X44" s="56"/>
      <c r="Y44" s="56"/>
      <c r="Z44" s="56"/>
      <c r="AA44" s="56"/>
    </row>
    <row r="45" spans="1:27" x14ac:dyDescent="0.25">
      <c r="A45" s="53">
        <v>48</v>
      </c>
      <c r="B45" s="68">
        <v>4</v>
      </c>
      <c r="C45" s="53">
        <v>3</v>
      </c>
      <c r="D45" s="53">
        <v>3</v>
      </c>
      <c r="E45" s="53">
        <f t="shared" si="14"/>
        <v>36</v>
      </c>
      <c r="F45" s="15" t="str">
        <f t="shared" si="15"/>
        <v>Approved</v>
      </c>
      <c r="G45" s="55">
        <v>16</v>
      </c>
      <c r="H45" s="56">
        <f t="shared" si="16"/>
        <v>33</v>
      </c>
      <c r="I45" s="56">
        <f t="shared" si="17"/>
        <v>86</v>
      </c>
      <c r="J45" s="56">
        <f t="shared" si="18"/>
        <v>83</v>
      </c>
      <c r="K45" s="56"/>
      <c r="L45" s="56">
        <f t="shared" si="12"/>
        <v>0.27731092436974791</v>
      </c>
      <c r="M45" s="56">
        <f t="shared" si="13"/>
        <v>0.72268907563025209</v>
      </c>
      <c r="N45" s="57">
        <f t="shared" si="5"/>
        <v>-1.7659574468085106</v>
      </c>
      <c r="O45" s="56"/>
      <c r="P45" s="57">
        <f t="shared" si="19"/>
        <v>0.16336633663366337</v>
      </c>
      <c r="Q45" s="57">
        <f t="shared" si="20"/>
        <v>0.42574257425742573</v>
      </c>
      <c r="R45" s="57">
        <f t="shared" si="21"/>
        <v>0.41089108910891087</v>
      </c>
      <c r="S45" s="56"/>
      <c r="T45" s="56" t="str">
        <f t="shared" si="22"/>
        <v>credit</v>
      </c>
      <c r="U45" s="56" t="str">
        <f t="shared" si="23"/>
        <v>debt</v>
      </c>
      <c r="V45" s="56" t="str">
        <f t="shared" si="24"/>
        <v>job</v>
      </c>
      <c r="W45" s="56"/>
      <c r="X45" s="56"/>
      <c r="Y45" s="56"/>
      <c r="Z45" s="56"/>
      <c r="AA45" s="56"/>
    </row>
    <row r="46" spans="1:27" x14ac:dyDescent="0.25">
      <c r="A46" s="53">
        <v>49</v>
      </c>
      <c r="B46" s="69">
        <v>5</v>
      </c>
      <c r="C46" s="53">
        <v>0</v>
      </c>
      <c r="D46" s="53">
        <v>0</v>
      </c>
      <c r="E46" s="53">
        <f t="shared" si="14"/>
        <v>76</v>
      </c>
      <c r="F46" s="15" t="str">
        <f t="shared" si="15"/>
        <v>Approved</v>
      </c>
      <c r="G46" s="55">
        <v>19</v>
      </c>
      <c r="H46" s="56">
        <f t="shared" si="16"/>
        <v>73</v>
      </c>
      <c r="I46" s="56">
        <f t="shared" si="17"/>
        <v>5</v>
      </c>
      <c r="J46" s="56">
        <f t="shared" si="18"/>
        <v>2</v>
      </c>
      <c r="K46" s="56"/>
      <c r="L46" s="56">
        <f t="shared" si="12"/>
        <v>0.9358974358974359</v>
      </c>
      <c r="M46" s="56">
        <f t="shared" si="13"/>
        <v>6.4102564102564097E-2</v>
      </c>
      <c r="N46" s="57">
        <f t="shared" si="5"/>
        <v>2.7027027027027029E-2</v>
      </c>
      <c r="O46" s="56"/>
      <c r="P46" s="57">
        <f t="shared" si="19"/>
        <v>0.91249999999999998</v>
      </c>
      <c r="Q46" s="57">
        <f t="shared" si="20"/>
        <v>6.25E-2</v>
      </c>
      <c r="R46" s="57">
        <f t="shared" si="21"/>
        <v>2.5000000000000001E-2</v>
      </c>
      <c r="S46" s="56"/>
      <c r="T46" s="56" t="str">
        <f t="shared" si="22"/>
        <v>job</v>
      </c>
      <c r="U46" s="56" t="str">
        <f t="shared" si="23"/>
        <v>credit</v>
      </c>
      <c r="V46" s="56" t="str">
        <f t="shared" si="24"/>
        <v>debt</v>
      </c>
      <c r="W46" s="56"/>
      <c r="X46" s="56"/>
      <c r="Y46" s="56"/>
      <c r="Z46" s="56"/>
      <c r="AA46" s="56"/>
    </row>
    <row r="47" spans="1:27" x14ac:dyDescent="0.25">
      <c r="A47" s="53">
        <v>50</v>
      </c>
      <c r="B47" s="69">
        <v>5</v>
      </c>
      <c r="C47" s="53">
        <v>0</v>
      </c>
      <c r="D47" s="53">
        <v>1</v>
      </c>
      <c r="E47" s="53">
        <f t="shared" si="14"/>
        <v>75</v>
      </c>
      <c r="F47" s="15" t="str">
        <f t="shared" si="15"/>
        <v>Approved</v>
      </c>
      <c r="G47" s="55">
        <v>20</v>
      </c>
      <c r="H47" s="56">
        <f t="shared" si="16"/>
        <v>73</v>
      </c>
      <c r="I47" s="56">
        <f t="shared" si="17"/>
        <v>5</v>
      </c>
      <c r="J47" s="56">
        <f t="shared" si="18"/>
        <v>3</v>
      </c>
      <c r="K47" s="56"/>
      <c r="L47" s="56">
        <f t="shared" si="12"/>
        <v>0.9358974358974359</v>
      </c>
      <c r="M47" s="56">
        <f t="shared" si="13"/>
        <v>6.4102564102564097E-2</v>
      </c>
      <c r="N47" s="57">
        <f t="shared" si="5"/>
        <v>4.1666666666666664E-2</v>
      </c>
      <c r="O47" s="56"/>
      <c r="P47" s="57">
        <f t="shared" si="19"/>
        <v>0.90123456790123457</v>
      </c>
      <c r="Q47" s="57">
        <f t="shared" si="20"/>
        <v>6.1728395061728392E-2</v>
      </c>
      <c r="R47" s="57">
        <f t="shared" si="21"/>
        <v>3.7037037037037035E-2</v>
      </c>
      <c r="S47" s="56"/>
      <c r="T47" s="56" t="str">
        <f t="shared" si="22"/>
        <v>job</v>
      </c>
      <c r="U47" s="56" t="str">
        <f t="shared" si="23"/>
        <v>credit</v>
      </c>
      <c r="V47" s="56" t="str">
        <f t="shared" si="24"/>
        <v>debt</v>
      </c>
      <c r="W47" s="56"/>
      <c r="X47" s="56"/>
      <c r="Y47" s="56"/>
      <c r="Z47" s="56"/>
      <c r="AA47" s="56"/>
    </row>
    <row r="48" spans="1:27" x14ac:dyDescent="0.25">
      <c r="A48" s="53">
        <v>53</v>
      </c>
      <c r="B48" s="69">
        <v>5</v>
      </c>
      <c r="C48" s="53">
        <v>1</v>
      </c>
      <c r="D48" s="53">
        <v>0</v>
      </c>
      <c r="E48" s="53">
        <f t="shared" si="14"/>
        <v>79</v>
      </c>
      <c r="F48" s="15" t="str">
        <f t="shared" si="15"/>
        <v>Approved</v>
      </c>
      <c r="G48" s="55">
        <v>21</v>
      </c>
      <c r="H48" s="56">
        <f t="shared" si="16"/>
        <v>73</v>
      </c>
      <c r="I48" s="56">
        <f t="shared" si="17"/>
        <v>8</v>
      </c>
      <c r="J48" s="56">
        <f t="shared" si="18"/>
        <v>2</v>
      </c>
      <c r="K48" s="56"/>
      <c r="L48" s="56">
        <f t="shared" si="12"/>
        <v>0.90123456790123457</v>
      </c>
      <c r="M48" s="56">
        <f t="shared" si="13"/>
        <v>9.8765432098765427E-2</v>
      </c>
      <c r="N48" s="57">
        <f t="shared" si="5"/>
        <v>2.5974025974025976E-2</v>
      </c>
      <c r="O48" s="56"/>
      <c r="P48" s="57">
        <f t="shared" si="19"/>
        <v>0.87951807228915657</v>
      </c>
      <c r="Q48" s="57">
        <f t="shared" si="20"/>
        <v>9.6385542168674704E-2</v>
      </c>
      <c r="R48" s="57">
        <f t="shared" si="21"/>
        <v>2.4096385542168676E-2</v>
      </c>
      <c r="S48" s="56"/>
      <c r="T48" s="56" t="str">
        <f t="shared" si="22"/>
        <v>job</v>
      </c>
      <c r="U48" s="56" t="str">
        <f t="shared" si="23"/>
        <v>credit</v>
      </c>
      <c r="V48" s="56" t="str">
        <f t="shared" si="24"/>
        <v>debt</v>
      </c>
      <c r="W48" s="56"/>
      <c r="X48" s="56"/>
      <c r="Y48" s="56"/>
      <c r="Z48" s="56"/>
      <c r="AA48" s="56"/>
    </row>
    <row r="49" spans="1:27" x14ac:dyDescent="0.25">
      <c r="A49" s="53">
        <v>54</v>
      </c>
      <c r="B49" s="69">
        <v>5</v>
      </c>
      <c r="C49" s="53">
        <v>1</v>
      </c>
      <c r="D49" s="53">
        <v>1</v>
      </c>
      <c r="E49" s="53">
        <f t="shared" si="14"/>
        <v>78</v>
      </c>
      <c r="F49" s="15" t="str">
        <f t="shared" si="15"/>
        <v>Approved</v>
      </c>
      <c r="G49" s="55">
        <v>22</v>
      </c>
      <c r="H49" s="56">
        <f t="shared" si="16"/>
        <v>73</v>
      </c>
      <c r="I49" s="56">
        <f t="shared" si="17"/>
        <v>8</v>
      </c>
      <c r="J49" s="56">
        <f t="shared" si="18"/>
        <v>3</v>
      </c>
      <c r="K49" s="56"/>
      <c r="L49" s="56">
        <f t="shared" si="12"/>
        <v>0.90123456790123457</v>
      </c>
      <c r="M49" s="56">
        <f t="shared" si="13"/>
        <v>9.8765432098765427E-2</v>
      </c>
      <c r="N49" s="57">
        <f t="shared" si="5"/>
        <v>0.04</v>
      </c>
      <c r="O49" s="56"/>
      <c r="P49" s="57">
        <f t="shared" si="19"/>
        <v>0.86904761904761907</v>
      </c>
      <c r="Q49" s="57">
        <f t="shared" si="20"/>
        <v>9.5238095238095233E-2</v>
      </c>
      <c r="R49" s="57">
        <f t="shared" si="21"/>
        <v>3.5714285714285712E-2</v>
      </c>
      <c r="S49" s="56"/>
      <c r="T49" s="56" t="str">
        <f t="shared" si="22"/>
        <v>job</v>
      </c>
      <c r="U49" s="56" t="str">
        <f t="shared" si="23"/>
        <v>credit</v>
      </c>
      <c r="V49" s="56" t="str">
        <f t="shared" si="24"/>
        <v>debt</v>
      </c>
      <c r="W49" s="56"/>
      <c r="X49" s="56"/>
      <c r="Y49" s="56"/>
      <c r="Z49" s="56"/>
      <c r="AA49" s="56"/>
    </row>
    <row r="50" spans="1:27" x14ac:dyDescent="0.25">
      <c r="A50" s="53">
        <v>55</v>
      </c>
      <c r="B50" s="69">
        <v>5</v>
      </c>
      <c r="C50" s="53">
        <v>1</v>
      </c>
      <c r="D50" s="53">
        <v>2</v>
      </c>
      <c r="E50" s="53">
        <f t="shared" si="14"/>
        <v>63</v>
      </c>
      <c r="F50" s="15" t="str">
        <f t="shared" si="15"/>
        <v>Approved</v>
      </c>
      <c r="G50" s="55">
        <v>23</v>
      </c>
      <c r="H50" s="56">
        <f t="shared" si="16"/>
        <v>73</v>
      </c>
      <c r="I50" s="56">
        <f t="shared" si="17"/>
        <v>8</v>
      </c>
      <c r="J50" s="56">
        <f t="shared" si="18"/>
        <v>18</v>
      </c>
      <c r="K50" s="56"/>
      <c r="L50" s="56">
        <f t="shared" si="12"/>
        <v>0.90123456790123457</v>
      </c>
      <c r="M50" s="56">
        <f t="shared" si="13"/>
        <v>9.8765432098765427E-2</v>
      </c>
      <c r="N50" s="57">
        <f t="shared" si="5"/>
        <v>0.4</v>
      </c>
      <c r="O50" s="56"/>
      <c r="P50" s="57">
        <f t="shared" si="19"/>
        <v>0.73737373737373735</v>
      </c>
      <c r="Q50" s="57">
        <f t="shared" si="20"/>
        <v>8.0808080808080815E-2</v>
      </c>
      <c r="R50" s="57">
        <f t="shared" si="21"/>
        <v>0.18181818181818182</v>
      </c>
      <c r="S50" s="56"/>
      <c r="T50" s="56" t="str">
        <f t="shared" si="22"/>
        <v>job</v>
      </c>
      <c r="U50" s="56" t="str">
        <f t="shared" si="23"/>
        <v>debt</v>
      </c>
      <c r="V50" s="56" t="str">
        <f t="shared" si="24"/>
        <v>credit</v>
      </c>
      <c r="W50" s="56"/>
      <c r="X50" s="56"/>
      <c r="Y50" s="56"/>
      <c r="Z50" s="56"/>
      <c r="AA50" s="56"/>
    </row>
    <row r="51" spans="1:27" x14ac:dyDescent="0.25">
      <c r="A51" s="53">
        <v>56</v>
      </c>
      <c r="B51" s="69">
        <v>5</v>
      </c>
      <c r="C51" s="53">
        <v>1</v>
      </c>
      <c r="D51" s="53">
        <v>3</v>
      </c>
      <c r="E51" s="53">
        <f t="shared" si="14"/>
        <v>-2</v>
      </c>
      <c r="F51" s="15" t="str">
        <f t="shared" si="15"/>
        <v>Rejected</v>
      </c>
      <c r="G51" s="55">
        <v>17</v>
      </c>
      <c r="H51" s="56">
        <f t="shared" si="16"/>
        <v>73</v>
      </c>
      <c r="I51" s="56">
        <f t="shared" si="17"/>
        <v>8</v>
      </c>
      <c r="J51" s="56">
        <f t="shared" si="18"/>
        <v>83</v>
      </c>
      <c r="K51" s="56"/>
      <c r="L51" s="56">
        <f t="shared" si="12"/>
        <v>0.90123456790123457</v>
      </c>
      <c r="M51" s="56">
        <f t="shared" si="13"/>
        <v>9.8765432098765427E-2</v>
      </c>
      <c r="N51" s="57">
        <f t="shared" si="5"/>
        <v>-0.97647058823529409</v>
      </c>
      <c r="O51" s="56"/>
      <c r="P51" s="57">
        <f t="shared" si="19"/>
        <v>0.4451219512195122</v>
      </c>
      <c r="Q51" s="57">
        <f t="shared" si="20"/>
        <v>4.878048780487805E-2</v>
      </c>
      <c r="R51" s="57">
        <f t="shared" si="21"/>
        <v>0.50609756097560976</v>
      </c>
      <c r="S51" s="56"/>
      <c r="T51" s="56" t="str">
        <f t="shared" si="22"/>
        <v>debt</v>
      </c>
      <c r="U51" s="56" t="str">
        <f t="shared" si="23"/>
        <v>job</v>
      </c>
      <c r="V51" s="56" t="str">
        <f t="shared" si="24"/>
        <v>credit</v>
      </c>
      <c r="W51" s="56"/>
      <c r="X51" s="56"/>
      <c r="Y51" s="56"/>
      <c r="Z51" s="56"/>
      <c r="AA51" s="56"/>
    </row>
    <row r="52" spans="1:27" x14ac:dyDescent="0.25">
      <c r="A52" s="53">
        <v>57</v>
      </c>
      <c r="B52" s="69">
        <v>5</v>
      </c>
      <c r="C52" s="53">
        <v>2</v>
      </c>
      <c r="D52" s="53">
        <v>0</v>
      </c>
      <c r="E52" s="53">
        <f t="shared" si="14"/>
        <v>100</v>
      </c>
      <c r="F52" s="15" t="str">
        <f t="shared" si="15"/>
        <v>Approved</v>
      </c>
      <c r="G52" s="55">
        <v>24</v>
      </c>
      <c r="H52" s="56">
        <f t="shared" si="16"/>
        <v>73</v>
      </c>
      <c r="I52" s="56">
        <f t="shared" si="17"/>
        <v>29</v>
      </c>
      <c r="J52" s="56">
        <f t="shared" si="18"/>
        <v>2</v>
      </c>
      <c r="K52" s="56"/>
      <c r="L52" s="56">
        <f t="shared" si="12"/>
        <v>0.71568627450980393</v>
      </c>
      <c r="M52" s="56">
        <f t="shared" si="13"/>
        <v>0.28431372549019607</v>
      </c>
      <c r="N52" s="57">
        <f t="shared" si="5"/>
        <v>2.0408163265306121E-2</v>
      </c>
      <c r="O52" s="56"/>
      <c r="P52" s="57">
        <f t="shared" si="19"/>
        <v>0.70192307692307687</v>
      </c>
      <c r="Q52" s="57">
        <f t="shared" si="20"/>
        <v>0.27884615384615385</v>
      </c>
      <c r="R52" s="57">
        <f t="shared" si="21"/>
        <v>1.9230769230769232E-2</v>
      </c>
      <c r="S52" s="56"/>
      <c r="T52" s="56" t="str">
        <f t="shared" si="22"/>
        <v>job</v>
      </c>
      <c r="U52" s="56" t="str">
        <f t="shared" si="23"/>
        <v>credit</v>
      </c>
      <c r="V52" s="56" t="str">
        <f t="shared" si="24"/>
        <v>debt</v>
      </c>
      <c r="W52" s="56"/>
      <c r="X52" s="56"/>
      <c r="Y52" s="56"/>
      <c r="Z52" s="56"/>
      <c r="AA52" s="56"/>
    </row>
    <row r="53" spans="1:27" x14ac:dyDescent="0.25">
      <c r="A53" s="53">
        <v>58</v>
      </c>
      <c r="B53" s="69">
        <v>5</v>
      </c>
      <c r="C53" s="53">
        <v>2</v>
      </c>
      <c r="D53" s="53">
        <v>1</v>
      </c>
      <c r="E53" s="53">
        <f t="shared" si="14"/>
        <v>99</v>
      </c>
      <c r="F53" s="15" t="str">
        <f t="shared" si="15"/>
        <v>Approved</v>
      </c>
      <c r="G53" s="55">
        <v>25</v>
      </c>
      <c r="H53" s="56">
        <f t="shared" si="16"/>
        <v>73</v>
      </c>
      <c r="I53" s="56">
        <f t="shared" si="17"/>
        <v>29</v>
      </c>
      <c r="J53" s="56">
        <f t="shared" si="18"/>
        <v>3</v>
      </c>
      <c r="K53" s="56"/>
      <c r="L53" s="56">
        <f t="shared" si="12"/>
        <v>0.71568627450980393</v>
      </c>
      <c r="M53" s="56">
        <f t="shared" si="13"/>
        <v>0.28431372549019607</v>
      </c>
      <c r="N53" s="57">
        <f t="shared" si="5"/>
        <v>3.125E-2</v>
      </c>
      <c r="O53" s="56"/>
      <c r="P53" s="57">
        <f t="shared" si="19"/>
        <v>0.69523809523809521</v>
      </c>
      <c r="Q53" s="57">
        <f t="shared" si="20"/>
        <v>0.27619047619047621</v>
      </c>
      <c r="R53" s="57">
        <f t="shared" si="21"/>
        <v>2.8571428571428571E-2</v>
      </c>
      <c r="S53" s="56"/>
      <c r="T53" s="56" t="str">
        <f t="shared" si="22"/>
        <v>job</v>
      </c>
      <c r="U53" s="56" t="str">
        <f t="shared" si="23"/>
        <v>credit</v>
      </c>
      <c r="V53" s="56" t="str">
        <f t="shared" si="24"/>
        <v>debt</v>
      </c>
      <c r="W53" s="56"/>
      <c r="X53" s="56"/>
      <c r="Y53" s="56"/>
      <c r="Z53" s="56"/>
      <c r="AA53" s="56"/>
    </row>
    <row r="54" spans="1:27" x14ac:dyDescent="0.25">
      <c r="A54" s="53">
        <v>59</v>
      </c>
      <c r="B54" s="69">
        <v>5</v>
      </c>
      <c r="C54" s="53">
        <v>2</v>
      </c>
      <c r="D54" s="53">
        <v>2</v>
      </c>
      <c r="E54" s="53">
        <f t="shared" si="14"/>
        <v>84</v>
      </c>
      <c r="F54" s="15" t="str">
        <f t="shared" si="15"/>
        <v>Approved</v>
      </c>
      <c r="G54" s="55">
        <v>26</v>
      </c>
      <c r="H54" s="56">
        <f t="shared" si="16"/>
        <v>73</v>
      </c>
      <c r="I54" s="56">
        <f t="shared" si="17"/>
        <v>29</v>
      </c>
      <c r="J54" s="56">
        <f t="shared" si="18"/>
        <v>18</v>
      </c>
      <c r="K54" s="56"/>
      <c r="L54" s="56">
        <f t="shared" si="12"/>
        <v>0.71568627450980393</v>
      </c>
      <c r="M54" s="56">
        <f t="shared" si="13"/>
        <v>0.28431372549019607</v>
      </c>
      <c r="N54" s="57">
        <f t="shared" si="5"/>
        <v>0.27272727272727271</v>
      </c>
      <c r="O54" s="56"/>
      <c r="P54" s="57">
        <f t="shared" si="19"/>
        <v>0.60833333333333328</v>
      </c>
      <c r="Q54" s="57">
        <f t="shared" si="20"/>
        <v>0.24166666666666667</v>
      </c>
      <c r="R54" s="57">
        <f t="shared" si="21"/>
        <v>0.15</v>
      </c>
      <c r="S54" s="56"/>
      <c r="T54" s="56" t="str">
        <f t="shared" si="22"/>
        <v>job</v>
      </c>
      <c r="U54" s="56" t="str">
        <f t="shared" si="23"/>
        <v>credit</v>
      </c>
      <c r="V54" s="56" t="str">
        <f t="shared" si="24"/>
        <v>debt</v>
      </c>
      <c r="W54" s="56"/>
      <c r="X54" s="56"/>
      <c r="Y54" s="56"/>
      <c r="Z54" s="56"/>
      <c r="AA54" s="56"/>
    </row>
    <row r="55" spans="1:27" x14ac:dyDescent="0.25">
      <c r="A55" s="53">
        <v>60</v>
      </c>
      <c r="B55" s="69">
        <v>5</v>
      </c>
      <c r="C55" s="53">
        <v>2</v>
      </c>
      <c r="D55" s="53">
        <v>3</v>
      </c>
      <c r="E55" s="53">
        <f t="shared" si="14"/>
        <v>19</v>
      </c>
      <c r="F55" s="15" t="str">
        <f t="shared" si="15"/>
        <v>Rejected</v>
      </c>
      <c r="G55" s="55">
        <v>18</v>
      </c>
      <c r="H55" s="56">
        <f t="shared" si="16"/>
        <v>73</v>
      </c>
      <c r="I55" s="56">
        <f t="shared" si="17"/>
        <v>29</v>
      </c>
      <c r="J55" s="56">
        <f t="shared" si="18"/>
        <v>83</v>
      </c>
      <c r="K55" s="56"/>
      <c r="L55" s="56">
        <f t="shared" si="12"/>
        <v>0.71568627450980393</v>
      </c>
      <c r="M55" s="56">
        <f t="shared" si="13"/>
        <v>0.28431372549019607</v>
      </c>
      <c r="N55" s="57">
        <f t="shared" si="5"/>
        <v>-1.296875</v>
      </c>
      <c r="O55" s="56"/>
      <c r="P55" s="57">
        <f t="shared" si="19"/>
        <v>0.39459459459459462</v>
      </c>
      <c r="Q55" s="57">
        <f t="shared" si="20"/>
        <v>0.15675675675675677</v>
      </c>
      <c r="R55" s="57">
        <f t="shared" si="21"/>
        <v>0.44864864864864867</v>
      </c>
      <c r="S55" s="56"/>
      <c r="T55" s="56" t="str">
        <f t="shared" si="22"/>
        <v>debt</v>
      </c>
      <c r="U55" s="56" t="str">
        <f t="shared" si="23"/>
        <v>job</v>
      </c>
      <c r="V55" s="56" t="str">
        <f t="shared" si="24"/>
        <v>credit</v>
      </c>
      <c r="W55" s="56"/>
      <c r="X55" s="56"/>
      <c r="Y55" s="56"/>
      <c r="Z55" s="56"/>
      <c r="AA55" s="56"/>
    </row>
    <row r="56" spans="1:27" x14ac:dyDescent="0.25">
      <c r="A56" s="53">
        <v>61</v>
      </c>
      <c r="B56" s="69">
        <v>5</v>
      </c>
      <c r="C56" s="53">
        <v>3</v>
      </c>
      <c r="D56" s="53">
        <v>0</v>
      </c>
      <c r="E56" s="53">
        <f t="shared" si="14"/>
        <v>157</v>
      </c>
      <c r="F56" s="15" t="str">
        <f t="shared" si="15"/>
        <v>Approved</v>
      </c>
      <c r="G56" s="55">
        <v>27</v>
      </c>
      <c r="H56" s="56">
        <f t="shared" si="16"/>
        <v>73</v>
      </c>
      <c r="I56" s="56">
        <f t="shared" si="17"/>
        <v>86</v>
      </c>
      <c r="J56" s="56">
        <f t="shared" si="18"/>
        <v>2</v>
      </c>
      <c r="K56" s="56"/>
      <c r="L56" s="56">
        <f t="shared" si="12"/>
        <v>0.45911949685534592</v>
      </c>
      <c r="M56" s="56">
        <f t="shared" si="13"/>
        <v>0.54088050314465408</v>
      </c>
      <c r="N56" s="57">
        <f t="shared" si="5"/>
        <v>1.2903225806451613E-2</v>
      </c>
      <c r="O56" s="56"/>
      <c r="P56" s="57">
        <f t="shared" si="19"/>
        <v>0.453416149068323</v>
      </c>
      <c r="Q56" s="57">
        <f t="shared" si="20"/>
        <v>0.53416149068322982</v>
      </c>
      <c r="R56" s="57">
        <f t="shared" si="21"/>
        <v>1.2422360248447204E-2</v>
      </c>
      <c r="S56" s="56"/>
      <c r="T56" s="56" t="str">
        <f t="shared" si="22"/>
        <v>credit</v>
      </c>
      <c r="U56" s="56" t="str">
        <f t="shared" si="23"/>
        <v>job</v>
      </c>
      <c r="V56" s="56" t="str">
        <f t="shared" si="24"/>
        <v>debt</v>
      </c>
      <c r="W56" s="56"/>
      <c r="X56" s="56"/>
      <c r="Y56" s="56"/>
      <c r="Z56" s="56"/>
      <c r="AA56" s="56"/>
    </row>
    <row r="57" spans="1:27" x14ac:dyDescent="0.25">
      <c r="A57" s="53">
        <v>62</v>
      </c>
      <c r="B57" s="69">
        <v>5</v>
      </c>
      <c r="C57" s="53">
        <v>3</v>
      </c>
      <c r="D57" s="53">
        <v>1</v>
      </c>
      <c r="E57" s="53">
        <f t="shared" si="14"/>
        <v>156</v>
      </c>
      <c r="F57" s="15" t="str">
        <f t="shared" si="15"/>
        <v>Approved</v>
      </c>
      <c r="G57" s="55">
        <v>28</v>
      </c>
      <c r="H57" s="56">
        <f t="shared" si="16"/>
        <v>73</v>
      </c>
      <c r="I57" s="56">
        <f t="shared" si="17"/>
        <v>86</v>
      </c>
      <c r="J57" s="56">
        <f t="shared" si="18"/>
        <v>3</v>
      </c>
      <c r="K57" s="56"/>
      <c r="L57" s="56">
        <f t="shared" si="12"/>
        <v>0.45911949685534592</v>
      </c>
      <c r="M57" s="56">
        <f t="shared" si="13"/>
        <v>0.54088050314465408</v>
      </c>
      <c r="N57" s="57">
        <f t="shared" si="5"/>
        <v>1.9607843137254902E-2</v>
      </c>
      <c r="O57" s="56"/>
      <c r="P57" s="57">
        <f t="shared" si="19"/>
        <v>0.45061728395061729</v>
      </c>
      <c r="Q57" s="57">
        <f t="shared" si="20"/>
        <v>0.53086419753086422</v>
      </c>
      <c r="R57" s="57">
        <f t="shared" si="21"/>
        <v>1.8518518518518517E-2</v>
      </c>
      <c r="S57" s="56"/>
      <c r="T57" s="56" t="str">
        <f t="shared" si="22"/>
        <v>credit</v>
      </c>
      <c r="U57" s="56" t="str">
        <f t="shared" si="23"/>
        <v>job</v>
      </c>
      <c r="V57" s="56" t="str">
        <f t="shared" si="24"/>
        <v>debt</v>
      </c>
      <c r="W57" s="56"/>
      <c r="X57" s="56"/>
      <c r="Y57" s="56"/>
      <c r="Z57" s="56"/>
      <c r="AA57" s="56"/>
    </row>
    <row r="58" spans="1:27" x14ac:dyDescent="0.25">
      <c r="A58" s="53">
        <v>63</v>
      </c>
      <c r="B58" s="69">
        <v>5</v>
      </c>
      <c r="C58" s="53">
        <v>3</v>
      </c>
      <c r="D58" s="53">
        <v>2</v>
      </c>
      <c r="E58" s="53">
        <f t="shared" si="14"/>
        <v>141</v>
      </c>
      <c r="F58" s="15" t="str">
        <f t="shared" si="15"/>
        <v>Approved</v>
      </c>
      <c r="G58" s="55">
        <v>29</v>
      </c>
      <c r="H58" s="56">
        <f t="shared" si="16"/>
        <v>73</v>
      </c>
      <c r="I58" s="56">
        <f t="shared" si="17"/>
        <v>86</v>
      </c>
      <c r="J58" s="56">
        <f t="shared" si="18"/>
        <v>18</v>
      </c>
      <c r="K58" s="56"/>
      <c r="L58" s="56">
        <f t="shared" si="12"/>
        <v>0.45911949685534592</v>
      </c>
      <c r="M58" s="56">
        <f t="shared" si="13"/>
        <v>0.54088050314465408</v>
      </c>
      <c r="N58" s="57">
        <f t="shared" si="5"/>
        <v>0.14634146341463414</v>
      </c>
      <c r="O58" s="56"/>
      <c r="P58" s="57">
        <f t="shared" si="19"/>
        <v>0.41242937853107342</v>
      </c>
      <c r="Q58" s="57">
        <f t="shared" si="20"/>
        <v>0.48587570621468928</v>
      </c>
      <c r="R58" s="57">
        <f t="shared" si="21"/>
        <v>0.10169491525423729</v>
      </c>
      <c r="S58" s="56"/>
      <c r="T58" s="56" t="str">
        <f t="shared" si="22"/>
        <v>credit</v>
      </c>
      <c r="U58" s="56" t="str">
        <f t="shared" si="23"/>
        <v>job</v>
      </c>
      <c r="V58" s="56" t="str">
        <f t="shared" si="24"/>
        <v>debt</v>
      </c>
      <c r="W58" s="56"/>
      <c r="X58" s="56"/>
      <c r="Y58" s="56"/>
      <c r="Z58" s="56"/>
      <c r="AA58" s="56"/>
    </row>
    <row r="59" spans="1:27" x14ac:dyDescent="0.25">
      <c r="D59">
        <f>COUNTIF(D30:D58,(0))</f>
        <v>8</v>
      </c>
      <c r="F59" s="70"/>
      <c r="K59" t="s">
        <v>238</v>
      </c>
      <c r="L59">
        <f>AVERAGE(L5:L58)</f>
        <v>0.47673989471941197</v>
      </c>
      <c r="M59" s="129">
        <f>AVERAGE(M5:M58)</f>
        <v>0.52326010528058819</v>
      </c>
      <c r="N59">
        <f>AVERAGE(M5:M58)</f>
        <v>0.52326010528058819</v>
      </c>
    </row>
    <row r="60" spans="1:27" x14ac:dyDescent="0.25">
      <c r="D60" s="66">
        <f>D59/G58</f>
        <v>0.27586206896551724</v>
      </c>
      <c r="F60" s="70"/>
    </row>
    <row r="61" spans="1:27" x14ac:dyDescent="0.25">
      <c r="D61" s="66">
        <f>(COUNTIF(D5:D29,(0)))/25</f>
        <v>0.28000000000000003</v>
      </c>
      <c r="F61" s="70"/>
    </row>
  </sheetData>
  <mergeCells count="2">
    <mergeCell ref="A1:E1"/>
    <mergeCell ref="B2:E2"/>
  </mergeCells>
  <conditionalFormatting sqref="E5:E58">
    <cfRule type="cellIs" dxfId="3" priority="2" operator="lessThan">
      <formula>32</formula>
    </cfRule>
    <cfRule type="cellIs" dxfId="2" priority="3" operator="greaterThanOrEqual">
      <formula>32</formula>
    </cfRule>
  </conditionalFormatting>
  <conditionalFormatting sqref="AC6:AK9">
    <cfRule type="cellIs" dxfId="1" priority="4" operator="equal">
      <formula>"Approved"</formula>
    </cfRule>
  </conditionalFormatting>
  <conditionalFormatting sqref="F5:F58">
    <cfRule type="cellIs" dxfId="0" priority="5" operator="equal">
      <formula>"Rejected"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"/>
  <sheetViews>
    <sheetView zoomScale="90" zoomScaleNormal="90" workbookViewId="0">
      <selection activeCell="G11" sqref="G11"/>
    </sheetView>
  </sheetViews>
  <sheetFormatPr defaultRowHeight="15.75" x14ac:dyDescent="0.25"/>
  <cols>
    <col min="1" max="1" width="5.375" customWidth="1"/>
    <col min="2" max="2" width="6.125" customWidth="1"/>
    <col min="3" max="3" width="10.5" customWidth="1"/>
    <col min="4" max="4" width="10.5" style="58" customWidth="1"/>
    <col min="5" max="6" width="10.5" customWidth="1"/>
    <col min="7" max="7" width="37.625" customWidth="1"/>
    <col min="8" max="8" width="22.625" customWidth="1"/>
    <col min="9" max="9" width="37.625" customWidth="1"/>
    <col min="10" max="10" width="23.625" customWidth="1"/>
    <col min="11" max="11" width="37.625" customWidth="1"/>
    <col min="12" max="12" width="23.625" customWidth="1"/>
    <col min="13" max="1025" width="11" customWidth="1"/>
  </cols>
  <sheetData>
    <row r="1" spans="1:12" x14ac:dyDescent="0.25">
      <c r="A1" t="s">
        <v>48</v>
      </c>
      <c r="B1" t="s">
        <v>1</v>
      </c>
      <c r="D1" s="58" t="str">
        <f>IF(FIND("job",G2),"j","nothing")</f>
        <v>j</v>
      </c>
      <c r="E1" t="s">
        <v>49</v>
      </c>
      <c r="F1" t="s">
        <v>50</v>
      </c>
      <c r="G1">
        <v>0</v>
      </c>
      <c r="I1">
        <v>1</v>
      </c>
      <c r="K1">
        <v>2</v>
      </c>
    </row>
    <row r="2" spans="1:12" x14ac:dyDescent="0.25">
      <c r="A2">
        <v>0</v>
      </c>
      <c r="B2">
        <v>1</v>
      </c>
      <c r="D2" s="58" t="str">
        <f t="shared" ref="D2:D33" si="0">IF(ISNUMBER(FIND("job",G2)),"job",IF(ISNUMBER(FIND("Debts",G2)),"debts",IF(ISNUMBER(FIND("Credit Score",G2)),"Credit score")))</f>
        <v>job</v>
      </c>
      <c r="E2" s="58" t="str">
        <f t="shared" ref="E2:E33" si="1">IF(ISNUMBER(FIND("job",I2)),"job",IF(ISNUMBER(FIND("Debts",I2)),"debts",IF(ISNUMBER(FIND("Credit Score",I2)),"Credit score")))</f>
        <v>debts</v>
      </c>
      <c r="F2" s="58" t="str">
        <f t="shared" ref="F2:F33" si="2">IF(ISNUMBER(FIND("job",K2)),"job",IF(ISNUMBER(FIND("Debts",K2)),"debts",IF(ISNUMBER(FIND("Credit Score",K2)),"Credit score")))</f>
        <v>Credit score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</row>
    <row r="3" spans="1:12" ht="18" customHeight="1" x14ac:dyDescent="0.25">
      <c r="A3">
        <v>1</v>
      </c>
      <c r="B3">
        <v>2</v>
      </c>
      <c r="D3" s="58" t="str">
        <f t="shared" si="0"/>
        <v>job</v>
      </c>
      <c r="E3" s="58" t="str">
        <f t="shared" si="1"/>
        <v>Credit score</v>
      </c>
      <c r="F3" s="58" t="str">
        <f t="shared" si="2"/>
        <v>debts</v>
      </c>
      <c r="G3" t="s">
        <v>51</v>
      </c>
      <c r="H3" t="s">
        <v>57</v>
      </c>
      <c r="I3" t="s">
        <v>55</v>
      </c>
      <c r="J3" t="s">
        <v>58</v>
      </c>
      <c r="K3" t="s">
        <v>59</v>
      </c>
      <c r="L3" t="s">
        <v>60</v>
      </c>
    </row>
    <row r="4" spans="1:12" x14ac:dyDescent="0.25">
      <c r="A4">
        <v>2</v>
      </c>
      <c r="B4">
        <v>3</v>
      </c>
      <c r="D4" s="58" t="str">
        <f t="shared" si="0"/>
        <v>job</v>
      </c>
      <c r="E4" s="58" t="str">
        <f t="shared" si="1"/>
        <v>Credit score</v>
      </c>
      <c r="F4" s="58" t="str">
        <f t="shared" si="2"/>
        <v>debts</v>
      </c>
      <c r="G4" t="s">
        <v>51</v>
      </c>
      <c r="H4" t="s">
        <v>61</v>
      </c>
      <c r="I4" t="s">
        <v>55</v>
      </c>
      <c r="J4" t="s">
        <v>62</v>
      </c>
      <c r="K4" t="s">
        <v>63</v>
      </c>
      <c r="L4" t="s">
        <v>64</v>
      </c>
    </row>
    <row r="5" spans="1:12" x14ac:dyDescent="0.25">
      <c r="A5">
        <v>3</v>
      </c>
      <c r="B5">
        <v>4</v>
      </c>
      <c r="D5" s="58" t="str">
        <f t="shared" si="0"/>
        <v>debts</v>
      </c>
      <c r="E5" s="58" t="str">
        <f t="shared" si="1"/>
        <v>job</v>
      </c>
      <c r="F5" s="58" t="str">
        <f t="shared" si="2"/>
        <v>Credit score</v>
      </c>
      <c r="G5" t="s">
        <v>65</v>
      </c>
      <c r="H5" t="s">
        <v>66</v>
      </c>
      <c r="I5" t="s">
        <v>51</v>
      </c>
      <c r="J5" t="s">
        <v>67</v>
      </c>
      <c r="K5" t="s">
        <v>55</v>
      </c>
      <c r="L5" t="s">
        <v>68</v>
      </c>
    </row>
    <row r="6" spans="1:12" x14ac:dyDescent="0.25">
      <c r="A6">
        <v>4</v>
      </c>
      <c r="B6">
        <v>5</v>
      </c>
      <c r="D6" s="58" t="str">
        <f t="shared" si="0"/>
        <v>job</v>
      </c>
      <c r="E6" s="58" t="str">
        <f t="shared" si="1"/>
        <v>Credit score</v>
      </c>
      <c r="F6" s="58" t="str">
        <f t="shared" si="2"/>
        <v>debts</v>
      </c>
      <c r="G6" t="s">
        <v>51</v>
      </c>
      <c r="H6" t="s">
        <v>69</v>
      </c>
      <c r="I6" t="s">
        <v>70</v>
      </c>
      <c r="J6" t="s">
        <v>71</v>
      </c>
      <c r="K6" t="s">
        <v>53</v>
      </c>
      <c r="L6" t="s">
        <v>72</v>
      </c>
    </row>
    <row r="7" spans="1:12" x14ac:dyDescent="0.25">
      <c r="A7">
        <v>5</v>
      </c>
      <c r="B7">
        <v>6</v>
      </c>
      <c r="D7" s="58" t="str">
        <f t="shared" si="0"/>
        <v>job</v>
      </c>
      <c r="E7" s="58" t="str">
        <f t="shared" si="1"/>
        <v>Credit score</v>
      </c>
      <c r="F7" s="58" t="str">
        <f t="shared" si="2"/>
        <v>debts</v>
      </c>
      <c r="G7" t="s">
        <v>51</v>
      </c>
      <c r="H7" t="s">
        <v>73</v>
      </c>
      <c r="I7" t="s">
        <v>70</v>
      </c>
      <c r="J7" t="s">
        <v>74</v>
      </c>
      <c r="K7" t="s">
        <v>59</v>
      </c>
      <c r="L7" t="s">
        <v>75</v>
      </c>
    </row>
    <row r="8" spans="1:12" x14ac:dyDescent="0.25">
      <c r="A8">
        <v>6</v>
      </c>
      <c r="B8">
        <v>7</v>
      </c>
      <c r="D8" s="58" t="str">
        <f t="shared" si="0"/>
        <v>job</v>
      </c>
      <c r="E8" s="58" t="str">
        <f t="shared" si="1"/>
        <v>Credit score</v>
      </c>
      <c r="F8" s="58" t="str">
        <f t="shared" si="2"/>
        <v>debts</v>
      </c>
      <c r="G8" t="s">
        <v>51</v>
      </c>
      <c r="H8" t="s">
        <v>76</v>
      </c>
      <c r="I8" t="s">
        <v>70</v>
      </c>
      <c r="J8" t="s">
        <v>77</v>
      </c>
      <c r="K8" t="s">
        <v>63</v>
      </c>
      <c r="L8" t="s">
        <v>78</v>
      </c>
    </row>
    <row r="9" spans="1:12" x14ac:dyDescent="0.25">
      <c r="A9">
        <v>7</v>
      </c>
      <c r="B9">
        <v>8</v>
      </c>
      <c r="D9" s="58" t="str">
        <f t="shared" si="0"/>
        <v>debts</v>
      </c>
      <c r="E9" s="58" t="str">
        <f t="shared" si="1"/>
        <v>job</v>
      </c>
      <c r="F9" s="58" t="str">
        <f t="shared" si="2"/>
        <v>Credit score</v>
      </c>
      <c r="G9" t="s">
        <v>65</v>
      </c>
      <c r="H9" t="s">
        <v>79</v>
      </c>
      <c r="I9" t="s">
        <v>51</v>
      </c>
      <c r="J9" t="s">
        <v>80</v>
      </c>
      <c r="K9" t="s">
        <v>70</v>
      </c>
      <c r="L9" t="s">
        <v>81</v>
      </c>
    </row>
    <row r="10" spans="1:12" x14ac:dyDescent="0.25">
      <c r="A10">
        <v>25</v>
      </c>
      <c r="B10">
        <v>9</v>
      </c>
      <c r="D10" s="58" t="str">
        <f t="shared" si="0"/>
        <v>job</v>
      </c>
      <c r="E10" s="58" t="str">
        <f t="shared" si="1"/>
        <v>debts</v>
      </c>
      <c r="F10" s="58" t="str">
        <f t="shared" si="2"/>
        <v>Credit score</v>
      </c>
      <c r="G10" s="97" t="s">
        <v>51</v>
      </c>
      <c r="H10" s="97" t="s">
        <v>82</v>
      </c>
      <c r="I10" s="97" t="s">
        <v>53</v>
      </c>
      <c r="J10" s="97" t="s">
        <v>83</v>
      </c>
      <c r="K10" s="97" t="s">
        <v>84</v>
      </c>
      <c r="L10" s="97" t="s">
        <v>85</v>
      </c>
    </row>
    <row r="11" spans="1:12" x14ac:dyDescent="0.25">
      <c r="A11" s="95">
        <v>8</v>
      </c>
      <c r="B11" s="95">
        <v>10</v>
      </c>
      <c r="C11" s="95"/>
      <c r="D11" s="96" t="str">
        <f t="shared" si="0"/>
        <v>job</v>
      </c>
      <c r="E11" s="96" t="str">
        <f t="shared" si="1"/>
        <v>debts</v>
      </c>
      <c r="F11" s="96" t="str">
        <f t="shared" si="2"/>
        <v>Credit score</v>
      </c>
      <c r="G11" s="95" t="s">
        <v>51</v>
      </c>
      <c r="H11" s="95" t="s">
        <v>86</v>
      </c>
      <c r="I11" s="95" t="s">
        <v>59</v>
      </c>
      <c r="J11" s="95" t="s">
        <v>87</v>
      </c>
      <c r="K11" s="95" t="s">
        <v>84</v>
      </c>
      <c r="L11" s="95" t="s">
        <v>88</v>
      </c>
    </row>
    <row r="12" spans="1:12" x14ac:dyDescent="0.25">
      <c r="A12">
        <v>9</v>
      </c>
      <c r="B12">
        <v>11</v>
      </c>
      <c r="D12" s="58" t="str">
        <f t="shared" si="0"/>
        <v>job</v>
      </c>
      <c r="E12" s="58" t="str">
        <f t="shared" si="1"/>
        <v>debts</v>
      </c>
      <c r="F12" s="58" t="str">
        <f t="shared" si="2"/>
        <v>Credit score</v>
      </c>
      <c r="G12" t="s">
        <v>51</v>
      </c>
      <c r="H12" t="s">
        <v>89</v>
      </c>
      <c r="I12" t="s">
        <v>63</v>
      </c>
      <c r="J12" t="s">
        <v>90</v>
      </c>
      <c r="K12" t="s">
        <v>84</v>
      </c>
      <c r="L12" t="s">
        <v>91</v>
      </c>
    </row>
    <row r="13" spans="1:12" x14ac:dyDescent="0.25">
      <c r="A13">
        <v>10</v>
      </c>
      <c r="B13">
        <v>12</v>
      </c>
      <c r="D13" s="58" t="str">
        <f t="shared" si="0"/>
        <v>debts</v>
      </c>
      <c r="E13" s="58" t="str">
        <f t="shared" si="1"/>
        <v>job</v>
      </c>
      <c r="F13" s="58" t="str">
        <f t="shared" si="2"/>
        <v>Credit score</v>
      </c>
      <c r="G13" t="s">
        <v>65</v>
      </c>
      <c r="H13" t="s">
        <v>92</v>
      </c>
      <c r="I13" t="s">
        <v>51</v>
      </c>
      <c r="J13" t="s">
        <v>93</v>
      </c>
      <c r="K13" t="s">
        <v>84</v>
      </c>
      <c r="L13" t="s">
        <v>94</v>
      </c>
    </row>
    <row r="14" spans="1:12" x14ac:dyDescent="0.25">
      <c r="A14">
        <v>26</v>
      </c>
      <c r="B14">
        <v>13</v>
      </c>
      <c r="D14" s="58" t="str">
        <f t="shared" si="0"/>
        <v>Credit score</v>
      </c>
      <c r="E14" s="58" t="str">
        <f t="shared" si="1"/>
        <v>job</v>
      </c>
      <c r="F14" s="58" t="str">
        <f t="shared" si="2"/>
        <v>debts</v>
      </c>
      <c r="G14" t="s">
        <v>95</v>
      </c>
      <c r="H14" t="s">
        <v>96</v>
      </c>
      <c r="I14" t="s">
        <v>51</v>
      </c>
      <c r="J14" t="s">
        <v>97</v>
      </c>
      <c r="K14" t="s">
        <v>53</v>
      </c>
      <c r="L14" t="s">
        <v>98</v>
      </c>
    </row>
    <row r="15" spans="1:12" x14ac:dyDescent="0.25">
      <c r="A15">
        <v>27</v>
      </c>
      <c r="B15">
        <v>14</v>
      </c>
      <c r="D15" s="58" t="str">
        <f t="shared" si="0"/>
        <v>Credit score</v>
      </c>
      <c r="E15" s="58" t="str">
        <f t="shared" si="1"/>
        <v>job</v>
      </c>
      <c r="F15" s="58" t="str">
        <f t="shared" si="2"/>
        <v>debts</v>
      </c>
      <c r="G15" t="s">
        <v>95</v>
      </c>
      <c r="H15" t="s">
        <v>99</v>
      </c>
      <c r="I15" t="s">
        <v>51</v>
      </c>
      <c r="J15" t="s">
        <v>100</v>
      </c>
      <c r="K15" t="s">
        <v>59</v>
      </c>
      <c r="L15" t="s">
        <v>101</v>
      </c>
    </row>
    <row r="16" spans="1:12" x14ac:dyDescent="0.25">
      <c r="A16">
        <v>28</v>
      </c>
      <c r="B16">
        <v>15</v>
      </c>
      <c r="D16" s="58" t="str">
        <f t="shared" si="0"/>
        <v>Credit score</v>
      </c>
      <c r="E16" s="58" t="str">
        <f t="shared" si="1"/>
        <v>job</v>
      </c>
      <c r="F16" s="58" t="str">
        <f t="shared" si="2"/>
        <v>debts</v>
      </c>
      <c r="G16" t="s">
        <v>95</v>
      </c>
      <c r="H16" t="s">
        <v>102</v>
      </c>
      <c r="I16" t="s">
        <v>51</v>
      </c>
      <c r="J16" t="s">
        <v>103</v>
      </c>
      <c r="K16" t="s">
        <v>63</v>
      </c>
      <c r="L16" t="s">
        <v>104</v>
      </c>
    </row>
    <row r="17" spans="1:12" x14ac:dyDescent="0.25">
      <c r="A17">
        <v>11</v>
      </c>
      <c r="B17">
        <v>17</v>
      </c>
      <c r="D17" s="58" t="str">
        <f t="shared" si="0"/>
        <v>debts</v>
      </c>
      <c r="E17" s="58" t="str">
        <f t="shared" si="1"/>
        <v>Credit score</v>
      </c>
      <c r="F17" s="58" t="str">
        <f t="shared" si="2"/>
        <v>job</v>
      </c>
      <c r="G17" t="s">
        <v>53</v>
      </c>
      <c r="H17" t="s">
        <v>105</v>
      </c>
      <c r="I17" t="s">
        <v>55</v>
      </c>
      <c r="J17" t="s">
        <v>106</v>
      </c>
      <c r="K17" t="s">
        <v>107</v>
      </c>
      <c r="L17" t="s">
        <v>108</v>
      </c>
    </row>
    <row r="18" spans="1:12" x14ac:dyDescent="0.25">
      <c r="A18">
        <v>12</v>
      </c>
      <c r="B18">
        <v>19</v>
      </c>
      <c r="D18" s="58" t="str">
        <f t="shared" si="0"/>
        <v>Credit score</v>
      </c>
      <c r="E18" s="58" t="str">
        <f t="shared" si="1"/>
        <v>job</v>
      </c>
      <c r="F18" s="58" t="str">
        <f t="shared" si="2"/>
        <v>debts</v>
      </c>
      <c r="G18" t="s">
        <v>55</v>
      </c>
      <c r="H18" t="s">
        <v>109</v>
      </c>
      <c r="I18" t="s">
        <v>107</v>
      </c>
      <c r="J18" t="s">
        <v>110</v>
      </c>
      <c r="K18" t="s">
        <v>63</v>
      </c>
      <c r="L18" t="s">
        <v>111</v>
      </c>
    </row>
    <row r="19" spans="1:12" x14ac:dyDescent="0.25">
      <c r="A19">
        <v>13</v>
      </c>
      <c r="B19">
        <v>20</v>
      </c>
      <c r="D19" s="58" t="str">
        <f t="shared" si="0"/>
        <v>debts</v>
      </c>
      <c r="E19" s="58" t="str">
        <f t="shared" si="1"/>
        <v>Credit score</v>
      </c>
      <c r="F19" s="58" t="str">
        <f t="shared" si="2"/>
        <v>job</v>
      </c>
      <c r="G19" t="s">
        <v>65</v>
      </c>
      <c r="H19" t="s">
        <v>112</v>
      </c>
      <c r="I19" t="s">
        <v>55</v>
      </c>
      <c r="J19" t="s">
        <v>113</v>
      </c>
      <c r="K19" t="s">
        <v>107</v>
      </c>
      <c r="L19" t="s">
        <v>114</v>
      </c>
    </row>
    <row r="20" spans="1:12" x14ac:dyDescent="0.25">
      <c r="A20">
        <v>14</v>
      </c>
      <c r="B20">
        <v>21</v>
      </c>
      <c r="D20" s="58" t="str">
        <f t="shared" si="0"/>
        <v>Credit score</v>
      </c>
      <c r="E20" s="58" t="str">
        <f t="shared" si="1"/>
        <v>debts</v>
      </c>
      <c r="F20" s="58" t="str">
        <f t="shared" si="2"/>
        <v>job</v>
      </c>
      <c r="G20" t="s">
        <v>70</v>
      </c>
      <c r="H20" t="s">
        <v>115</v>
      </c>
      <c r="I20" t="s">
        <v>53</v>
      </c>
      <c r="J20" t="s">
        <v>116</v>
      </c>
      <c r="K20" t="s">
        <v>107</v>
      </c>
      <c r="L20" t="s">
        <v>117</v>
      </c>
    </row>
    <row r="21" spans="1:12" x14ac:dyDescent="0.25">
      <c r="A21">
        <v>15</v>
      </c>
      <c r="B21">
        <v>22</v>
      </c>
      <c r="D21" s="58" t="str">
        <f t="shared" si="0"/>
        <v>Credit score</v>
      </c>
      <c r="E21" s="58" t="str">
        <f t="shared" si="1"/>
        <v>job</v>
      </c>
      <c r="F21" s="58" t="str">
        <f t="shared" si="2"/>
        <v>debts</v>
      </c>
      <c r="G21" t="s">
        <v>70</v>
      </c>
      <c r="H21" t="s">
        <v>118</v>
      </c>
      <c r="I21" t="s">
        <v>107</v>
      </c>
      <c r="J21" t="s">
        <v>119</v>
      </c>
      <c r="K21" t="s">
        <v>59</v>
      </c>
      <c r="L21" t="s">
        <v>120</v>
      </c>
    </row>
    <row r="22" spans="1:12" x14ac:dyDescent="0.25">
      <c r="A22">
        <v>16</v>
      </c>
      <c r="B22">
        <v>23</v>
      </c>
      <c r="D22" s="58" t="str">
        <f t="shared" si="0"/>
        <v>Credit score</v>
      </c>
      <c r="E22" s="58" t="str">
        <f t="shared" si="1"/>
        <v>job</v>
      </c>
      <c r="F22" s="58" t="str">
        <f t="shared" si="2"/>
        <v>debts</v>
      </c>
      <c r="G22" t="s">
        <v>70</v>
      </c>
      <c r="H22" t="s">
        <v>121</v>
      </c>
      <c r="I22" t="s">
        <v>107</v>
      </c>
      <c r="J22" t="s">
        <v>122</v>
      </c>
      <c r="K22" t="s">
        <v>63</v>
      </c>
      <c r="L22" t="s">
        <v>123</v>
      </c>
    </row>
    <row r="23" spans="1:12" x14ac:dyDescent="0.25">
      <c r="A23">
        <v>17</v>
      </c>
      <c r="B23">
        <v>24</v>
      </c>
      <c r="D23" s="58" t="str">
        <f t="shared" si="0"/>
        <v>debts</v>
      </c>
      <c r="E23" s="58" t="str">
        <f t="shared" si="1"/>
        <v>Credit score</v>
      </c>
      <c r="F23" s="58" t="str">
        <f t="shared" si="2"/>
        <v>job</v>
      </c>
      <c r="G23" t="s">
        <v>65</v>
      </c>
      <c r="H23" t="s">
        <v>124</v>
      </c>
      <c r="I23" t="s">
        <v>70</v>
      </c>
      <c r="J23" t="s">
        <v>125</v>
      </c>
      <c r="K23" t="s">
        <v>107</v>
      </c>
      <c r="L23" t="s">
        <v>126</v>
      </c>
    </row>
    <row r="24" spans="1:12" x14ac:dyDescent="0.25">
      <c r="A24">
        <v>29</v>
      </c>
      <c r="B24">
        <v>25</v>
      </c>
      <c r="D24" s="58" t="str">
        <f t="shared" si="0"/>
        <v>debts</v>
      </c>
      <c r="E24" s="58" t="str">
        <f t="shared" si="1"/>
        <v>job</v>
      </c>
      <c r="F24" s="58" t="str">
        <f t="shared" si="2"/>
        <v>Credit score</v>
      </c>
      <c r="G24" t="s">
        <v>53</v>
      </c>
      <c r="H24" t="s">
        <v>127</v>
      </c>
      <c r="I24" t="s">
        <v>107</v>
      </c>
      <c r="J24" t="s">
        <v>128</v>
      </c>
      <c r="K24" t="s">
        <v>84</v>
      </c>
      <c r="L24" t="s">
        <v>129</v>
      </c>
    </row>
    <row r="25" spans="1:12" x14ac:dyDescent="0.25">
      <c r="A25">
        <v>30</v>
      </c>
      <c r="B25">
        <v>26</v>
      </c>
      <c r="D25" s="58" t="str">
        <f t="shared" si="0"/>
        <v>job</v>
      </c>
      <c r="E25" s="58" t="str">
        <f t="shared" si="1"/>
        <v>debts</v>
      </c>
      <c r="F25" s="58" t="str">
        <f t="shared" si="2"/>
        <v>Credit score</v>
      </c>
      <c r="G25" t="s">
        <v>107</v>
      </c>
      <c r="H25" t="s">
        <v>130</v>
      </c>
      <c r="I25" t="s">
        <v>59</v>
      </c>
      <c r="J25" t="s">
        <v>131</v>
      </c>
      <c r="K25" t="s">
        <v>84</v>
      </c>
      <c r="L25" t="s">
        <v>132</v>
      </c>
    </row>
    <row r="26" spans="1:12" x14ac:dyDescent="0.25">
      <c r="A26">
        <v>18</v>
      </c>
      <c r="B26">
        <v>27</v>
      </c>
      <c r="D26" s="58" t="str">
        <f t="shared" si="0"/>
        <v>job</v>
      </c>
      <c r="E26" s="58" t="str">
        <f t="shared" si="1"/>
        <v>debts</v>
      </c>
      <c r="F26" s="58" t="str">
        <f t="shared" si="2"/>
        <v>Credit score</v>
      </c>
      <c r="G26" t="s">
        <v>107</v>
      </c>
      <c r="H26" t="s">
        <v>133</v>
      </c>
      <c r="I26" t="s">
        <v>63</v>
      </c>
      <c r="J26" t="s">
        <v>134</v>
      </c>
      <c r="K26" t="s">
        <v>84</v>
      </c>
      <c r="L26" t="s">
        <v>135</v>
      </c>
    </row>
    <row r="27" spans="1:12" x14ac:dyDescent="0.25">
      <c r="A27">
        <v>19</v>
      </c>
      <c r="B27">
        <v>28</v>
      </c>
      <c r="D27" s="58" t="str">
        <f t="shared" si="0"/>
        <v>debts</v>
      </c>
      <c r="E27" s="58" t="str">
        <f t="shared" si="1"/>
        <v>job</v>
      </c>
      <c r="F27" s="58" t="str">
        <f t="shared" si="2"/>
        <v>Credit score</v>
      </c>
      <c r="G27" t="s">
        <v>65</v>
      </c>
      <c r="H27" t="s">
        <v>136</v>
      </c>
      <c r="I27" t="s">
        <v>107</v>
      </c>
      <c r="J27" t="s">
        <v>137</v>
      </c>
      <c r="K27" t="s">
        <v>84</v>
      </c>
      <c r="L27" t="s">
        <v>138</v>
      </c>
    </row>
    <row r="28" spans="1:12" x14ac:dyDescent="0.25">
      <c r="A28">
        <v>31</v>
      </c>
      <c r="B28">
        <v>29</v>
      </c>
      <c r="D28" s="58" t="str">
        <f t="shared" si="0"/>
        <v>Credit score</v>
      </c>
      <c r="E28" s="58" t="str">
        <f t="shared" si="1"/>
        <v>debts</v>
      </c>
      <c r="F28" s="58" t="str">
        <f t="shared" si="2"/>
        <v>job</v>
      </c>
      <c r="G28" t="s">
        <v>95</v>
      </c>
      <c r="H28" t="s">
        <v>139</v>
      </c>
      <c r="I28" t="s">
        <v>53</v>
      </c>
      <c r="J28" t="s">
        <v>140</v>
      </c>
      <c r="K28" t="s">
        <v>107</v>
      </c>
      <c r="L28" t="s">
        <v>141</v>
      </c>
    </row>
    <row r="29" spans="1:12" x14ac:dyDescent="0.25">
      <c r="A29">
        <v>32</v>
      </c>
      <c r="B29">
        <v>30</v>
      </c>
      <c r="D29" s="58" t="str">
        <f t="shared" si="0"/>
        <v>Credit score</v>
      </c>
      <c r="E29" s="58" t="str">
        <f t="shared" si="1"/>
        <v>job</v>
      </c>
      <c r="F29" s="58" t="str">
        <f t="shared" si="2"/>
        <v>debts</v>
      </c>
      <c r="G29" t="s">
        <v>95</v>
      </c>
      <c r="H29" t="s">
        <v>142</v>
      </c>
      <c r="I29" t="s">
        <v>107</v>
      </c>
      <c r="J29" t="s">
        <v>143</v>
      </c>
      <c r="K29" t="s">
        <v>59</v>
      </c>
      <c r="L29" t="s">
        <v>144</v>
      </c>
    </row>
    <row r="30" spans="1:12" x14ac:dyDescent="0.25">
      <c r="A30">
        <v>33</v>
      </c>
      <c r="B30">
        <v>31</v>
      </c>
      <c r="D30" s="58" t="str">
        <f t="shared" si="0"/>
        <v>Credit score</v>
      </c>
      <c r="E30" s="58" t="str">
        <f t="shared" si="1"/>
        <v>job</v>
      </c>
      <c r="F30" s="58" t="str">
        <f t="shared" si="2"/>
        <v>debts</v>
      </c>
      <c r="G30" t="s">
        <v>95</v>
      </c>
      <c r="H30" t="s">
        <v>145</v>
      </c>
      <c r="I30" t="s">
        <v>107</v>
      </c>
      <c r="J30" t="s">
        <v>146</v>
      </c>
      <c r="K30" t="s">
        <v>63</v>
      </c>
      <c r="L30" t="s">
        <v>147</v>
      </c>
    </row>
    <row r="31" spans="1:12" x14ac:dyDescent="0.25">
      <c r="A31">
        <v>34</v>
      </c>
      <c r="B31">
        <v>37</v>
      </c>
      <c r="D31" s="58" t="str">
        <f t="shared" si="0"/>
        <v>Credit score</v>
      </c>
      <c r="E31" s="58" t="str">
        <f t="shared" si="1"/>
        <v>debts</v>
      </c>
      <c r="F31" s="58" t="str">
        <f t="shared" si="2"/>
        <v>job</v>
      </c>
      <c r="G31" t="s">
        <v>70</v>
      </c>
      <c r="H31" t="s">
        <v>148</v>
      </c>
      <c r="I31" t="s">
        <v>53</v>
      </c>
      <c r="J31" t="s">
        <v>149</v>
      </c>
      <c r="K31" t="s">
        <v>150</v>
      </c>
      <c r="L31" t="s">
        <v>151</v>
      </c>
    </row>
    <row r="32" spans="1:12" x14ac:dyDescent="0.25">
      <c r="A32">
        <v>35</v>
      </c>
      <c r="B32">
        <v>38</v>
      </c>
      <c r="D32" s="58" t="str">
        <f t="shared" si="0"/>
        <v>Credit score</v>
      </c>
      <c r="E32" s="58" t="str">
        <f t="shared" si="1"/>
        <v>job</v>
      </c>
      <c r="F32" s="58" t="str">
        <f t="shared" si="2"/>
        <v>debts</v>
      </c>
      <c r="G32" t="s">
        <v>70</v>
      </c>
      <c r="H32" t="s">
        <v>152</v>
      </c>
      <c r="I32" t="s">
        <v>150</v>
      </c>
      <c r="J32" t="s">
        <v>153</v>
      </c>
      <c r="K32" t="s">
        <v>59</v>
      </c>
      <c r="L32" t="s">
        <v>154</v>
      </c>
    </row>
    <row r="33" spans="1:12" x14ac:dyDescent="0.25">
      <c r="A33">
        <v>20</v>
      </c>
      <c r="B33">
        <v>39</v>
      </c>
      <c r="D33" s="58" t="str">
        <f t="shared" si="0"/>
        <v>Credit score</v>
      </c>
      <c r="E33" s="58" t="str">
        <f t="shared" si="1"/>
        <v>job</v>
      </c>
      <c r="F33" s="58" t="str">
        <f t="shared" si="2"/>
        <v>debts</v>
      </c>
      <c r="G33" t="s">
        <v>70</v>
      </c>
      <c r="H33" t="s">
        <v>155</v>
      </c>
      <c r="I33" t="s">
        <v>150</v>
      </c>
      <c r="J33" t="s">
        <v>156</v>
      </c>
      <c r="K33" t="s">
        <v>63</v>
      </c>
      <c r="L33" t="s">
        <v>157</v>
      </c>
    </row>
    <row r="34" spans="1:12" x14ac:dyDescent="0.25">
      <c r="A34">
        <v>21</v>
      </c>
      <c r="B34">
        <v>40</v>
      </c>
      <c r="D34" s="58" t="str">
        <f t="shared" ref="D34:D55" si="3">IF(ISNUMBER(FIND("job",G34)),"job",IF(ISNUMBER(FIND("Debts",G34)),"debts",IF(ISNUMBER(FIND("Credit Score",G34)),"Credit score")))</f>
        <v>debts</v>
      </c>
      <c r="E34" s="58" t="str">
        <f t="shared" ref="E34:E55" si="4">IF(ISNUMBER(FIND("job",I34)),"job",IF(ISNUMBER(FIND("Debts",I34)),"debts",IF(ISNUMBER(FIND("Credit Score",I34)),"Credit score")))</f>
        <v>Credit score</v>
      </c>
      <c r="F34" s="58" t="str">
        <f t="shared" ref="F34:F55" si="5">IF(ISNUMBER(FIND("job",K34)),"job",IF(ISNUMBER(FIND("Debts",K34)),"debts",IF(ISNUMBER(FIND("Credit Score",K34)),"Credit score")))</f>
        <v>job</v>
      </c>
      <c r="G34" t="s">
        <v>65</v>
      </c>
      <c r="H34" t="s">
        <v>158</v>
      </c>
      <c r="I34" t="s">
        <v>70</v>
      </c>
      <c r="J34" t="s">
        <v>159</v>
      </c>
      <c r="K34" t="s">
        <v>150</v>
      </c>
      <c r="L34" t="s">
        <v>160</v>
      </c>
    </row>
    <row r="35" spans="1:12" x14ac:dyDescent="0.25">
      <c r="A35">
        <v>36</v>
      </c>
      <c r="B35">
        <v>41</v>
      </c>
      <c r="D35" s="58" t="str">
        <f t="shared" si="3"/>
        <v>debts</v>
      </c>
      <c r="E35" s="58" t="str">
        <f t="shared" si="4"/>
        <v>job</v>
      </c>
      <c r="F35" s="58" t="str">
        <f t="shared" si="5"/>
        <v>Credit score</v>
      </c>
      <c r="G35" t="s">
        <v>53</v>
      </c>
      <c r="H35" t="s">
        <v>161</v>
      </c>
      <c r="I35" t="s">
        <v>150</v>
      </c>
      <c r="J35" t="s">
        <v>162</v>
      </c>
      <c r="K35" t="s">
        <v>84</v>
      </c>
      <c r="L35" t="s">
        <v>163</v>
      </c>
    </row>
    <row r="36" spans="1:12" x14ac:dyDescent="0.25">
      <c r="A36">
        <v>37</v>
      </c>
      <c r="B36">
        <v>42</v>
      </c>
      <c r="D36" s="58" t="str">
        <f t="shared" si="3"/>
        <v>job</v>
      </c>
      <c r="E36" s="58" t="str">
        <f t="shared" si="4"/>
        <v>debts</v>
      </c>
      <c r="F36" s="58" t="str">
        <f t="shared" si="5"/>
        <v>Credit score</v>
      </c>
      <c r="G36" t="s">
        <v>150</v>
      </c>
      <c r="H36" t="s">
        <v>164</v>
      </c>
      <c r="I36" t="s">
        <v>59</v>
      </c>
      <c r="J36" t="s">
        <v>165</v>
      </c>
      <c r="K36" t="s">
        <v>84</v>
      </c>
      <c r="L36" t="s">
        <v>166</v>
      </c>
    </row>
    <row r="37" spans="1:12" x14ac:dyDescent="0.25">
      <c r="A37">
        <v>38</v>
      </c>
      <c r="B37">
        <v>43</v>
      </c>
      <c r="D37" s="58" t="str">
        <f t="shared" si="3"/>
        <v>job</v>
      </c>
      <c r="E37" s="58" t="str">
        <f t="shared" si="4"/>
        <v>debts</v>
      </c>
      <c r="F37" s="58" t="str">
        <f t="shared" si="5"/>
        <v>Credit score</v>
      </c>
      <c r="G37" t="s">
        <v>150</v>
      </c>
      <c r="H37" t="s">
        <v>167</v>
      </c>
      <c r="I37" t="s">
        <v>63</v>
      </c>
      <c r="J37" t="s">
        <v>168</v>
      </c>
      <c r="K37" t="s">
        <v>84</v>
      </c>
      <c r="L37" t="s">
        <v>169</v>
      </c>
    </row>
    <row r="38" spans="1:12" x14ac:dyDescent="0.25">
      <c r="A38">
        <v>22</v>
      </c>
      <c r="B38">
        <v>44</v>
      </c>
      <c r="D38" s="58" t="str">
        <f t="shared" si="3"/>
        <v>debts</v>
      </c>
      <c r="E38" s="58" t="str">
        <f t="shared" si="4"/>
        <v>job</v>
      </c>
      <c r="F38" s="58" t="str">
        <f t="shared" si="5"/>
        <v>Credit score</v>
      </c>
      <c r="G38" t="s">
        <v>65</v>
      </c>
      <c r="H38" t="s">
        <v>170</v>
      </c>
      <c r="I38" t="s">
        <v>150</v>
      </c>
      <c r="J38" t="s">
        <v>171</v>
      </c>
      <c r="K38" t="s">
        <v>84</v>
      </c>
      <c r="L38" t="s">
        <v>172</v>
      </c>
    </row>
    <row r="39" spans="1:12" x14ac:dyDescent="0.25">
      <c r="A39">
        <v>39</v>
      </c>
      <c r="B39">
        <v>45</v>
      </c>
      <c r="D39" s="58" t="str">
        <f t="shared" si="3"/>
        <v>Credit score</v>
      </c>
      <c r="E39" s="58" t="str">
        <f t="shared" si="4"/>
        <v>debts</v>
      </c>
      <c r="F39" s="58" t="str">
        <f t="shared" si="5"/>
        <v>job</v>
      </c>
      <c r="G39" t="s">
        <v>95</v>
      </c>
      <c r="H39" t="s">
        <v>173</v>
      </c>
      <c r="I39" t="s">
        <v>53</v>
      </c>
      <c r="J39" t="s">
        <v>174</v>
      </c>
      <c r="K39" t="s">
        <v>150</v>
      </c>
      <c r="L39" t="s">
        <v>175</v>
      </c>
    </row>
    <row r="40" spans="1:12" x14ac:dyDescent="0.25">
      <c r="A40">
        <v>40</v>
      </c>
      <c r="B40">
        <v>46</v>
      </c>
      <c r="D40" s="58" t="str">
        <f t="shared" si="3"/>
        <v>Credit score</v>
      </c>
      <c r="E40" s="58" t="str">
        <f t="shared" si="4"/>
        <v>job</v>
      </c>
      <c r="F40" s="58" t="str">
        <f t="shared" si="5"/>
        <v>debts</v>
      </c>
      <c r="G40" t="s">
        <v>95</v>
      </c>
      <c r="H40" t="s">
        <v>176</v>
      </c>
      <c r="I40" t="s">
        <v>150</v>
      </c>
      <c r="J40" t="s">
        <v>177</v>
      </c>
      <c r="K40" t="s">
        <v>59</v>
      </c>
      <c r="L40" t="s">
        <v>178</v>
      </c>
    </row>
    <row r="41" spans="1:12" x14ac:dyDescent="0.25">
      <c r="A41">
        <v>41</v>
      </c>
      <c r="B41">
        <v>47</v>
      </c>
      <c r="D41" s="58" t="str">
        <f t="shared" si="3"/>
        <v>Credit score</v>
      </c>
      <c r="E41" s="58" t="str">
        <f t="shared" si="4"/>
        <v>job</v>
      </c>
      <c r="F41" s="58" t="str">
        <f t="shared" si="5"/>
        <v>debts</v>
      </c>
      <c r="G41" t="s">
        <v>95</v>
      </c>
      <c r="H41" t="s">
        <v>179</v>
      </c>
      <c r="I41" t="s">
        <v>150</v>
      </c>
      <c r="J41" t="s">
        <v>180</v>
      </c>
      <c r="K41" t="s">
        <v>63</v>
      </c>
      <c r="L41" t="s">
        <v>181</v>
      </c>
    </row>
    <row r="42" spans="1:12" x14ac:dyDescent="0.25">
      <c r="A42">
        <v>42</v>
      </c>
      <c r="B42">
        <v>48</v>
      </c>
      <c r="D42" s="58" t="str">
        <f t="shared" si="3"/>
        <v>Credit score</v>
      </c>
      <c r="E42" s="58" t="str">
        <f t="shared" si="4"/>
        <v>debts</v>
      </c>
      <c r="F42" s="58" t="str">
        <f t="shared" si="5"/>
        <v>job</v>
      </c>
      <c r="G42" t="s">
        <v>95</v>
      </c>
      <c r="H42" t="s">
        <v>182</v>
      </c>
      <c r="I42" t="s">
        <v>65</v>
      </c>
      <c r="J42" t="s">
        <v>183</v>
      </c>
      <c r="K42" t="s">
        <v>150</v>
      </c>
      <c r="L42" t="s">
        <v>184</v>
      </c>
    </row>
    <row r="43" spans="1:12" x14ac:dyDescent="0.25">
      <c r="A43">
        <v>43</v>
      </c>
      <c r="B43">
        <v>49</v>
      </c>
      <c r="D43" s="58" t="str">
        <f t="shared" si="3"/>
        <v>job</v>
      </c>
      <c r="E43" s="58" t="str">
        <f t="shared" si="4"/>
        <v>debts</v>
      </c>
      <c r="F43" s="58" t="str">
        <f t="shared" si="5"/>
        <v>Credit score</v>
      </c>
      <c r="G43" t="s">
        <v>185</v>
      </c>
      <c r="H43" t="s">
        <v>186</v>
      </c>
      <c r="I43" t="s">
        <v>53</v>
      </c>
      <c r="J43" t="s">
        <v>187</v>
      </c>
      <c r="K43" t="s">
        <v>55</v>
      </c>
      <c r="L43" t="s">
        <v>188</v>
      </c>
    </row>
    <row r="44" spans="1:12" x14ac:dyDescent="0.25">
      <c r="A44">
        <v>44</v>
      </c>
      <c r="B44">
        <v>50</v>
      </c>
      <c r="D44" s="58" t="str">
        <f t="shared" si="3"/>
        <v>job</v>
      </c>
      <c r="E44" s="58" t="str">
        <f t="shared" si="4"/>
        <v>Credit score</v>
      </c>
      <c r="F44" s="58" t="str">
        <f t="shared" si="5"/>
        <v>debts</v>
      </c>
      <c r="G44" t="s">
        <v>185</v>
      </c>
      <c r="H44" t="s">
        <v>189</v>
      </c>
      <c r="I44" t="s">
        <v>55</v>
      </c>
      <c r="J44" t="s">
        <v>190</v>
      </c>
      <c r="K44" t="s">
        <v>59</v>
      </c>
      <c r="L44" t="s">
        <v>191</v>
      </c>
    </row>
    <row r="45" spans="1:12" x14ac:dyDescent="0.25">
      <c r="A45">
        <v>45</v>
      </c>
      <c r="B45">
        <v>53</v>
      </c>
      <c r="D45" s="58" t="str">
        <f t="shared" si="3"/>
        <v>job</v>
      </c>
      <c r="E45" s="58" t="str">
        <f t="shared" si="4"/>
        <v>Credit score</v>
      </c>
      <c r="F45" s="58" t="str">
        <f t="shared" si="5"/>
        <v>debts</v>
      </c>
      <c r="G45" t="s">
        <v>185</v>
      </c>
      <c r="H45" t="s">
        <v>192</v>
      </c>
      <c r="I45" t="s">
        <v>70</v>
      </c>
      <c r="J45" t="s">
        <v>193</v>
      </c>
      <c r="K45" t="s">
        <v>53</v>
      </c>
      <c r="L45" t="s">
        <v>194</v>
      </c>
    </row>
    <row r="46" spans="1:12" x14ac:dyDescent="0.25">
      <c r="A46">
        <v>46</v>
      </c>
      <c r="B46">
        <v>54</v>
      </c>
      <c r="D46" s="58" t="str">
        <f t="shared" si="3"/>
        <v>job</v>
      </c>
      <c r="E46" s="58" t="str">
        <f t="shared" si="4"/>
        <v>Credit score</v>
      </c>
      <c r="F46" s="58" t="str">
        <f t="shared" si="5"/>
        <v>debts</v>
      </c>
      <c r="G46" t="s">
        <v>185</v>
      </c>
      <c r="H46" t="s">
        <v>195</v>
      </c>
      <c r="I46" t="s">
        <v>70</v>
      </c>
      <c r="J46" t="s">
        <v>196</v>
      </c>
      <c r="K46" t="s">
        <v>59</v>
      </c>
      <c r="L46" t="s">
        <v>197</v>
      </c>
    </row>
    <row r="47" spans="1:12" x14ac:dyDescent="0.25">
      <c r="A47">
        <v>47</v>
      </c>
      <c r="B47">
        <v>55</v>
      </c>
      <c r="D47" s="58" t="str">
        <f t="shared" si="3"/>
        <v>job</v>
      </c>
      <c r="E47" s="58" t="str">
        <f t="shared" si="4"/>
        <v>Credit score</v>
      </c>
      <c r="F47" s="58" t="str">
        <f t="shared" si="5"/>
        <v>debts</v>
      </c>
      <c r="G47" t="s">
        <v>185</v>
      </c>
      <c r="H47" t="s">
        <v>198</v>
      </c>
      <c r="I47" t="s">
        <v>70</v>
      </c>
      <c r="J47" t="s">
        <v>199</v>
      </c>
      <c r="K47" t="s">
        <v>63</v>
      </c>
      <c r="L47" t="s">
        <v>200</v>
      </c>
    </row>
    <row r="48" spans="1:12" x14ac:dyDescent="0.25">
      <c r="A48">
        <v>23</v>
      </c>
      <c r="B48">
        <v>56</v>
      </c>
      <c r="D48" s="58" t="str">
        <f t="shared" si="3"/>
        <v>debts</v>
      </c>
      <c r="E48" s="58" t="str">
        <f t="shared" si="4"/>
        <v>job</v>
      </c>
      <c r="F48" s="58" t="str">
        <f t="shared" si="5"/>
        <v>Credit score</v>
      </c>
      <c r="G48" t="s">
        <v>65</v>
      </c>
      <c r="H48" t="s">
        <v>201</v>
      </c>
      <c r="I48" t="s">
        <v>185</v>
      </c>
      <c r="J48" t="s">
        <v>202</v>
      </c>
      <c r="K48" t="s">
        <v>70</v>
      </c>
      <c r="L48" t="s">
        <v>203</v>
      </c>
    </row>
    <row r="49" spans="1:12" x14ac:dyDescent="0.25">
      <c r="A49">
        <v>48</v>
      </c>
      <c r="B49">
        <v>57</v>
      </c>
      <c r="D49" s="58" t="str">
        <f t="shared" si="3"/>
        <v>job</v>
      </c>
      <c r="E49" s="58" t="str">
        <f t="shared" si="4"/>
        <v>debts</v>
      </c>
      <c r="F49" s="58" t="str">
        <f t="shared" si="5"/>
        <v>Credit score</v>
      </c>
      <c r="G49" t="s">
        <v>185</v>
      </c>
      <c r="H49" t="s">
        <v>204</v>
      </c>
      <c r="I49" t="s">
        <v>53</v>
      </c>
      <c r="J49" t="s">
        <v>205</v>
      </c>
      <c r="K49" t="s">
        <v>84</v>
      </c>
      <c r="L49" t="s">
        <v>206</v>
      </c>
    </row>
    <row r="50" spans="1:12" x14ac:dyDescent="0.25">
      <c r="A50">
        <v>49</v>
      </c>
      <c r="B50">
        <v>58</v>
      </c>
      <c r="D50" s="58" t="str">
        <f t="shared" si="3"/>
        <v>job</v>
      </c>
      <c r="E50" s="58" t="str">
        <f t="shared" si="4"/>
        <v>debts</v>
      </c>
      <c r="F50" s="58" t="str">
        <f t="shared" si="5"/>
        <v>Credit score</v>
      </c>
      <c r="G50" t="s">
        <v>185</v>
      </c>
      <c r="H50" t="s">
        <v>207</v>
      </c>
      <c r="I50" t="s">
        <v>59</v>
      </c>
      <c r="J50" t="s">
        <v>208</v>
      </c>
      <c r="K50" t="s">
        <v>84</v>
      </c>
      <c r="L50" t="s">
        <v>209</v>
      </c>
    </row>
    <row r="51" spans="1:12" x14ac:dyDescent="0.25">
      <c r="A51">
        <v>50</v>
      </c>
      <c r="B51">
        <v>59</v>
      </c>
      <c r="D51" s="58" t="str">
        <f t="shared" si="3"/>
        <v>job</v>
      </c>
      <c r="E51" s="58" t="str">
        <f t="shared" si="4"/>
        <v>debts</v>
      </c>
      <c r="F51" s="58" t="str">
        <f t="shared" si="5"/>
        <v>Credit score</v>
      </c>
      <c r="G51" t="s">
        <v>185</v>
      </c>
      <c r="H51" t="s">
        <v>210</v>
      </c>
      <c r="I51" t="s">
        <v>63</v>
      </c>
      <c r="J51" t="s">
        <v>211</v>
      </c>
      <c r="K51" t="s">
        <v>84</v>
      </c>
      <c r="L51" t="s">
        <v>212</v>
      </c>
    </row>
    <row r="52" spans="1:12" x14ac:dyDescent="0.25">
      <c r="A52">
        <v>24</v>
      </c>
      <c r="B52">
        <v>60</v>
      </c>
      <c r="D52" s="58" t="str">
        <f t="shared" si="3"/>
        <v>debts</v>
      </c>
      <c r="E52" s="58" t="str">
        <f t="shared" si="4"/>
        <v>job</v>
      </c>
      <c r="F52" s="58" t="str">
        <f t="shared" si="5"/>
        <v>Credit score</v>
      </c>
      <c r="G52" t="s">
        <v>65</v>
      </c>
      <c r="H52" t="s">
        <v>213</v>
      </c>
      <c r="I52" t="s">
        <v>185</v>
      </c>
      <c r="J52" t="s">
        <v>214</v>
      </c>
      <c r="K52" t="s">
        <v>84</v>
      </c>
      <c r="L52" t="s">
        <v>215</v>
      </c>
    </row>
    <row r="53" spans="1:12" x14ac:dyDescent="0.25">
      <c r="A53">
        <v>51</v>
      </c>
      <c r="B53">
        <v>61</v>
      </c>
      <c r="D53" s="58" t="str">
        <f t="shared" si="3"/>
        <v>Credit score</v>
      </c>
      <c r="E53" s="58" t="str">
        <f t="shared" si="4"/>
        <v>job</v>
      </c>
      <c r="F53" s="58" t="str">
        <f t="shared" si="5"/>
        <v>debts</v>
      </c>
      <c r="G53" t="s">
        <v>95</v>
      </c>
      <c r="H53" t="s">
        <v>216</v>
      </c>
      <c r="I53" t="s">
        <v>185</v>
      </c>
      <c r="J53" t="s">
        <v>217</v>
      </c>
      <c r="K53" t="s">
        <v>53</v>
      </c>
      <c r="L53" t="s">
        <v>218</v>
      </c>
    </row>
    <row r="54" spans="1:12" x14ac:dyDescent="0.25">
      <c r="A54">
        <v>52</v>
      </c>
      <c r="B54">
        <v>62</v>
      </c>
      <c r="D54" s="58" t="str">
        <f t="shared" si="3"/>
        <v>Credit score</v>
      </c>
      <c r="E54" s="58" t="str">
        <f t="shared" si="4"/>
        <v>job</v>
      </c>
      <c r="F54" s="58" t="str">
        <f t="shared" si="5"/>
        <v>debts</v>
      </c>
      <c r="G54" t="s">
        <v>95</v>
      </c>
      <c r="H54" t="s">
        <v>219</v>
      </c>
      <c r="I54" t="s">
        <v>185</v>
      </c>
      <c r="J54" t="s">
        <v>220</v>
      </c>
      <c r="K54" t="s">
        <v>59</v>
      </c>
      <c r="L54" t="s">
        <v>221</v>
      </c>
    </row>
    <row r="55" spans="1:12" x14ac:dyDescent="0.25">
      <c r="A55">
        <v>53</v>
      </c>
      <c r="B55">
        <v>63</v>
      </c>
      <c r="D55" s="58" t="str">
        <f t="shared" si="3"/>
        <v>Credit score</v>
      </c>
      <c r="E55" s="58" t="str">
        <f t="shared" si="4"/>
        <v>job</v>
      </c>
      <c r="F55" s="58" t="str">
        <f t="shared" si="5"/>
        <v>debts</v>
      </c>
      <c r="G55" t="s">
        <v>95</v>
      </c>
      <c r="H55" t="s">
        <v>222</v>
      </c>
      <c r="I55" t="s">
        <v>185</v>
      </c>
      <c r="J55" t="s">
        <v>223</v>
      </c>
      <c r="K55" t="s">
        <v>63</v>
      </c>
      <c r="L55" t="s">
        <v>224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6"/>
  <sheetViews>
    <sheetView topLeftCell="A22" zoomScale="90" zoomScaleNormal="90" workbookViewId="0">
      <selection activeCell="N57" sqref="N57"/>
    </sheetView>
  </sheetViews>
  <sheetFormatPr defaultRowHeight="15.75" x14ac:dyDescent="0.25"/>
  <cols>
    <col min="1" max="4" width="8.375" customWidth="1"/>
    <col min="5" max="6" width="12.875" customWidth="1"/>
    <col min="7" max="7" width="14.25" customWidth="1"/>
    <col min="8" max="10" width="10.625" customWidth="1"/>
    <col min="11" max="11" width="11.625" customWidth="1"/>
    <col min="12" max="13" width="8.375" customWidth="1"/>
    <col min="14" max="14" width="11.625" customWidth="1"/>
    <col min="15" max="1025" width="8.375" customWidth="1"/>
  </cols>
  <sheetData>
    <row r="1" spans="1:14" x14ac:dyDescent="0.25">
      <c r="A1" s="7" t="s">
        <v>225</v>
      </c>
      <c r="B1" s="4" t="s">
        <v>226</v>
      </c>
      <c r="C1" s="4"/>
      <c r="D1" s="4"/>
      <c r="E1" s="3" t="s">
        <v>227</v>
      </c>
      <c r="F1" s="3"/>
      <c r="G1" s="3"/>
      <c r="H1" s="2" t="s">
        <v>228</v>
      </c>
      <c r="I1" s="2"/>
      <c r="J1" s="2"/>
      <c r="K1" s="1" t="s">
        <v>229</v>
      </c>
      <c r="L1" s="1"/>
      <c r="M1" s="1"/>
      <c r="N1" t="s">
        <v>229</v>
      </c>
    </row>
    <row r="2" spans="1:14" x14ac:dyDescent="0.25">
      <c r="A2" s="53">
        <v>1</v>
      </c>
      <c r="B2" s="54">
        <v>2</v>
      </c>
      <c r="C2" s="53">
        <v>0</v>
      </c>
      <c r="D2" s="53">
        <v>0</v>
      </c>
      <c r="E2" s="71" t="s">
        <v>40</v>
      </c>
      <c r="F2" s="71" t="s">
        <v>230</v>
      </c>
      <c r="G2" s="71" t="s">
        <v>231</v>
      </c>
      <c r="H2" s="72" t="s">
        <v>40</v>
      </c>
      <c r="I2" s="72" t="s">
        <v>231</v>
      </c>
      <c r="J2" s="72" t="s">
        <v>230</v>
      </c>
      <c r="K2">
        <f t="shared" ref="K2:K33" si="0">IF(E2=H2, 0,1)</f>
        <v>0</v>
      </c>
      <c r="L2">
        <f t="shared" ref="L2:L33" si="1">IF(F2=I2, 0,1)</f>
        <v>1</v>
      </c>
      <c r="M2">
        <f t="shared" ref="M2:M33" si="2">IF(G2=J2, 0,1)</f>
        <v>1</v>
      </c>
      <c r="N2">
        <f t="shared" ref="N2:N33" si="3">SUM(K2:M2)</f>
        <v>2</v>
      </c>
    </row>
    <row r="3" spans="1:14" x14ac:dyDescent="0.25">
      <c r="A3" s="53">
        <v>2</v>
      </c>
      <c r="B3" s="54">
        <v>2</v>
      </c>
      <c r="C3" s="53">
        <v>0</v>
      </c>
      <c r="D3" s="53">
        <v>1</v>
      </c>
      <c r="E3" s="71" t="s">
        <v>40</v>
      </c>
      <c r="F3" s="71" t="s">
        <v>230</v>
      </c>
      <c r="G3" s="71" t="s">
        <v>231</v>
      </c>
      <c r="H3" s="72" t="s">
        <v>40</v>
      </c>
      <c r="I3" s="72" t="s">
        <v>230</v>
      </c>
      <c r="J3" s="72" t="s">
        <v>231</v>
      </c>
      <c r="K3">
        <f t="shared" si="0"/>
        <v>0</v>
      </c>
      <c r="L3">
        <f t="shared" si="1"/>
        <v>0</v>
      </c>
      <c r="M3">
        <f t="shared" si="2"/>
        <v>0</v>
      </c>
      <c r="N3">
        <f t="shared" si="3"/>
        <v>0</v>
      </c>
    </row>
    <row r="4" spans="1:14" x14ac:dyDescent="0.25">
      <c r="A4" s="53">
        <v>3</v>
      </c>
      <c r="B4" s="54">
        <v>2</v>
      </c>
      <c r="C4" s="53">
        <v>0</v>
      </c>
      <c r="D4" s="53">
        <v>2</v>
      </c>
      <c r="E4" s="71" t="s">
        <v>231</v>
      </c>
      <c r="F4" s="71" t="s">
        <v>230</v>
      </c>
      <c r="G4" s="71" t="s">
        <v>40</v>
      </c>
      <c r="H4" s="72" t="s">
        <v>40</v>
      </c>
      <c r="I4" s="72" t="s">
        <v>230</v>
      </c>
      <c r="J4" s="72" t="s">
        <v>231</v>
      </c>
      <c r="K4">
        <f t="shared" si="0"/>
        <v>1</v>
      </c>
      <c r="L4">
        <f t="shared" si="1"/>
        <v>0</v>
      </c>
      <c r="M4">
        <f t="shared" si="2"/>
        <v>1</v>
      </c>
      <c r="N4">
        <f t="shared" si="3"/>
        <v>2</v>
      </c>
    </row>
    <row r="5" spans="1:14" x14ac:dyDescent="0.25">
      <c r="A5" s="53">
        <v>4</v>
      </c>
      <c r="B5" s="54">
        <v>2</v>
      </c>
      <c r="C5" s="53">
        <v>0</v>
      </c>
      <c r="D5" s="53">
        <v>3</v>
      </c>
      <c r="E5" s="71" t="s">
        <v>231</v>
      </c>
      <c r="F5" s="71" t="s">
        <v>40</v>
      </c>
      <c r="G5" s="71" t="s">
        <v>230</v>
      </c>
      <c r="H5" s="72" t="s">
        <v>231</v>
      </c>
      <c r="I5" s="72" t="s">
        <v>40</v>
      </c>
      <c r="J5" s="72" t="s">
        <v>230</v>
      </c>
      <c r="K5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</row>
    <row r="6" spans="1:14" x14ac:dyDescent="0.25">
      <c r="A6" s="53">
        <v>5</v>
      </c>
      <c r="B6" s="54">
        <v>2</v>
      </c>
      <c r="C6" s="53">
        <v>1</v>
      </c>
      <c r="D6" s="53">
        <v>0</v>
      </c>
      <c r="E6" s="71" t="s">
        <v>230</v>
      </c>
      <c r="F6" s="71" t="s">
        <v>40</v>
      </c>
      <c r="G6" s="71" t="s">
        <v>231</v>
      </c>
      <c r="H6" s="72" t="s">
        <v>40</v>
      </c>
      <c r="I6" s="72" t="s">
        <v>230</v>
      </c>
      <c r="J6" s="72" t="s">
        <v>231</v>
      </c>
      <c r="K6">
        <f t="shared" si="0"/>
        <v>1</v>
      </c>
      <c r="L6">
        <f t="shared" si="1"/>
        <v>1</v>
      </c>
      <c r="M6">
        <f t="shared" si="2"/>
        <v>0</v>
      </c>
      <c r="N6">
        <f t="shared" si="3"/>
        <v>2</v>
      </c>
    </row>
    <row r="7" spans="1:14" x14ac:dyDescent="0.25">
      <c r="A7" s="53">
        <v>6</v>
      </c>
      <c r="B7" s="54">
        <v>2</v>
      </c>
      <c r="C7" s="53">
        <v>1</v>
      </c>
      <c r="D7" s="53">
        <v>1</v>
      </c>
      <c r="E7" s="71" t="s">
        <v>230</v>
      </c>
      <c r="F7" s="71" t="s">
        <v>40</v>
      </c>
      <c r="G7" s="71" t="s">
        <v>231</v>
      </c>
      <c r="H7" s="72" t="s">
        <v>40</v>
      </c>
      <c r="I7" s="72" t="s">
        <v>230</v>
      </c>
      <c r="J7" s="72" t="s">
        <v>231</v>
      </c>
      <c r="K7">
        <f t="shared" si="0"/>
        <v>1</v>
      </c>
      <c r="L7">
        <f t="shared" si="1"/>
        <v>1</v>
      </c>
      <c r="M7">
        <f t="shared" si="2"/>
        <v>0</v>
      </c>
      <c r="N7">
        <f t="shared" si="3"/>
        <v>2</v>
      </c>
    </row>
    <row r="8" spans="1:14" x14ac:dyDescent="0.25">
      <c r="A8" s="53">
        <v>7</v>
      </c>
      <c r="B8" s="54">
        <v>2</v>
      </c>
      <c r="C8" s="53">
        <v>1</v>
      </c>
      <c r="D8" s="53">
        <v>2</v>
      </c>
      <c r="E8" s="71" t="s">
        <v>231</v>
      </c>
      <c r="F8" s="71" t="s">
        <v>40</v>
      </c>
      <c r="G8" s="71" t="s">
        <v>230</v>
      </c>
      <c r="H8" s="72" t="s">
        <v>40</v>
      </c>
      <c r="I8" s="72" t="s">
        <v>230</v>
      </c>
      <c r="J8" s="72" t="s">
        <v>231</v>
      </c>
      <c r="K8">
        <f t="shared" si="0"/>
        <v>1</v>
      </c>
      <c r="L8">
        <f t="shared" si="1"/>
        <v>1</v>
      </c>
      <c r="M8">
        <f t="shared" si="2"/>
        <v>1</v>
      </c>
      <c r="N8">
        <f t="shared" si="3"/>
        <v>3</v>
      </c>
    </row>
    <row r="9" spans="1:14" x14ac:dyDescent="0.25">
      <c r="A9" s="53">
        <v>8</v>
      </c>
      <c r="B9" s="54">
        <v>2</v>
      </c>
      <c r="C9" s="53">
        <v>1</v>
      </c>
      <c r="D9" s="53">
        <v>3</v>
      </c>
      <c r="E9" s="71" t="s">
        <v>231</v>
      </c>
      <c r="F9" s="71" t="s">
        <v>40</v>
      </c>
      <c r="G9" s="71" t="s">
        <v>230</v>
      </c>
      <c r="H9" s="72" t="s">
        <v>231</v>
      </c>
      <c r="I9" s="72" t="s">
        <v>40</v>
      </c>
      <c r="J9" s="72" t="s">
        <v>230</v>
      </c>
      <c r="K9">
        <f t="shared" si="0"/>
        <v>0</v>
      </c>
      <c r="L9">
        <f t="shared" si="1"/>
        <v>0</v>
      </c>
      <c r="M9">
        <f t="shared" si="2"/>
        <v>0</v>
      </c>
      <c r="N9">
        <f t="shared" si="3"/>
        <v>0</v>
      </c>
    </row>
    <row r="10" spans="1:14" x14ac:dyDescent="0.25">
      <c r="A10" s="53">
        <v>9</v>
      </c>
      <c r="B10" s="54">
        <v>2</v>
      </c>
      <c r="C10" s="53">
        <v>2</v>
      </c>
      <c r="D10" s="53">
        <v>0</v>
      </c>
      <c r="E10" s="71" t="s">
        <v>230</v>
      </c>
      <c r="F10" s="71" t="s">
        <v>40</v>
      </c>
      <c r="G10" s="71" t="s">
        <v>231</v>
      </c>
      <c r="H10" s="72" t="s">
        <v>40</v>
      </c>
      <c r="I10" s="72" t="s">
        <v>231</v>
      </c>
      <c r="J10" s="72" t="s">
        <v>230</v>
      </c>
      <c r="K10">
        <f t="shared" si="0"/>
        <v>1</v>
      </c>
      <c r="L10">
        <f t="shared" si="1"/>
        <v>1</v>
      </c>
      <c r="M10">
        <f t="shared" si="2"/>
        <v>1</v>
      </c>
      <c r="N10">
        <f t="shared" si="3"/>
        <v>3</v>
      </c>
    </row>
    <row r="11" spans="1:14" x14ac:dyDescent="0.25">
      <c r="A11" s="53">
        <v>10</v>
      </c>
      <c r="B11" s="54">
        <v>2</v>
      </c>
      <c r="C11" s="53">
        <v>2</v>
      </c>
      <c r="D11" s="53">
        <v>1</v>
      </c>
      <c r="E11" s="71" t="s">
        <v>230</v>
      </c>
      <c r="F11" s="71" t="s">
        <v>40</v>
      </c>
      <c r="G11" s="71" t="s">
        <v>231</v>
      </c>
      <c r="H11" s="72" t="s">
        <v>40</v>
      </c>
      <c r="I11" s="72" t="s">
        <v>231</v>
      </c>
      <c r="J11" s="72" t="s">
        <v>230</v>
      </c>
      <c r="K11">
        <f t="shared" si="0"/>
        <v>1</v>
      </c>
      <c r="L11">
        <f t="shared" si="1"/>
        <v>1</v>
      </c>
      <c r="M11">
        <f t="shared" si="2"/>
        <v>1</v>
      </c>
      <c r="N11">
        <f t="shared" si="3"/>
        <v>3</v>
      </c>
    </row>
    <row r="12" spans="1:14" x14ac:dyDescent="0.25">
      <c r="A12" s="53">
        <v>11</v>
      </c>
      <c r="B12" s="54">
        <v>2</v>
      </c>
      <c r="C12" s="53">
        <v>2</v>
      </c>
      <c r="D12" s="53">
        <v>2</v>
      </c>
      <c r="E12" s="71" t="s">
        <v>230</v>
      </c>
      <c r="F12" s="71" t="s">
        <v>40</v>
      </c>
      <c r="G12" s="71" t="s">
        <v>231</v>
      </c>
      <c r="H12" s="72" t="s">
        <v>40</v>
      </c>
      <c r="I12" s="72" t="s">
        <v>231</v>
      </c>
      <c r="J12" s="72" t="s">
        <v>230</v>
      </c>
      <c r="K12">
        <f t="shared" si="0"/>
        <v>1</v>
      </c>
      <c r="L12">
        <f t="shared" si="1"/>
        <v>1</v>
      </c>
      <c r="M12">
        <f t="shared" si="2"/>
        <v>1</v>
      </c>
      <c r="N12">
        <f t="shared" si="3"/>
        <v>3</v>
      </c>
    </row>
    <row r="13" spans="1:14" x14ac:dyDescent="0.25">
      <c r="A13" s="53">
        <v>12</v>
      </c>
      <c r="B13" s="54">
        <v>2</v>
      </c>
      <c r="C13" s="53">
        <v>2</v>
      </c>
      <c r="D13" s="53">
        <v>3</v>
      </c>
      <c r="E13" s="71" t="s">
        <v>231</v>
      </c>
      <c r="F13" s="71" t="s">
        <v>40</v>
      </c>
      <c r="G13" s="71" t="s">
        <v>230</v>
      </c>
      <c r="H13" s="72" t="s">
        <v>231</v>
      </c>
      <c r="I13" s="72" t="s">
        <v>40</v>
      </c>
      <c r="J13" s="72" t="s">
        <v>230</v>
      </c>
      <c r="K13">
        <f t="shared" si="0"/>
        <v>0</v>
      </c>
      <c r="L13">
        <f t="shared" si="1"/>
        <v>0</v>
      </c>
      <c r="M13">
        <f t="shared" si="2"/>
        <v>0</v>
      </c>
      <c r="N13">
        <f t="shared" si="3"/>
        <v>0</v>
      </c>
    </row>
    <row r="14" spans="1:14" x14ac:dyDescent="0.25">
      <c r="A14" s="53">
        <v>13</v>
      </c>
      <c r="B14" s="54">
        <v>2</v>
      </c>
      <c r="C14" s="53">
        <v>3</v>
      </c>
      <c r="D14" s="53">
        <v>0</v>
      </c>
      <c r="E14" s="71" t="s">
        <v>230</v>
      </c>
      <c r="F14" s="71" t="s">
        <v>40</v>
      </c>
      <c r="G14" s="71" t="s">
        <v>231</v>
      </c>
      <c r="H14" s="72" t="s">
        <v>230</v>
      </c>
      <c r="I14" s="72" t="s">
        <v>40</v>
      </c>
      <c r="J14" s="72" t="s">
        <v>231</v>
      </c>
      <c r="K14">
        <f t="shared" si="0"/>
        <v>0</v>
      </c>
      <c r="L14">
        <f t="shared" si="1"/>
        <v>0</v>
      </c>
      <c r="M14">
        <f t="shared" si="2"/>
        <v>0</v>
      </c>
      <c r="N14">
        <f t="shared" si="3"/>
        <v>0</v>
      </c>
    </row>
    <row r="15" spans="1:14" x14ac:dyDescent="0.25">
      <c r="A15" s="53">
        <v>14</v>
      </c>
      <c r="B15" s="54">
        <v>2</v>
      </c>
      <c r="C15" s="53">
        <v>3</v>
      </c>
      <c r="D15" s="53">
        <v>1</v>
      </c>
      <c r="E15" s="71" t="s">
        <v>230</v>
      </c>
      <c r="F15" s="71" t="s">
        <v>40</v>
      </c>
      <c r="G15" s="71" t="s">
        <v>231</v>
      </c>
      <c r="H15" s="72" t="s">
        <v>230</v>
      </c>
      <c r="I15" s="72" t="s">
        <v>40</v>
      </c>
      <c r="J15" s="72" t="s">
        <v>231</v>
      </c>
      <c r="K15">
        <f t="shared" si="0"/>
        <v>0</v>
      </c>
      <c r="L15">
        <f t="shared" si="1"/>
        <v>0</v>
      </c>
      <c r="M15">
        <f t="shared" si="2"/>
        <v>0</v>
      </c>
      <c r="N15">
        <f t="shared" si="3"/>
        <v>0</v>
      </c>
    </row>
    <row r="16" spans="1:14" x14ac:dyDescent="0.25">
      <c r="A16" s="53">
        <v>15</v>
      </c>
      <c r="B16" s="54">
        <v>2</v>
      </c>
      <c r="C16" s="53">
        <v>3</v>
      </c>
      <c r="D16" s="53">
        <v>2</v>
      </c>
      <c r="E16" s="71" t="s">
        <v>230</v>
      </c>
      <c r="F16" s="71" t="s">
        <v>40</v>
      </c>
      <c r="G16" s="71" t="s">
        <v>231</v>
      </c>
      <c r="H16" s="72" t="s">
        <v>230</v>
      </c>
      <c r="I16" s="72" t="s">
        <v>40</v>
      </c>
      <c r="J16" s="72" t="s">
        <v>231</v>
      </c>
      <c r="K16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</row>
    <row r="17" spans="1:14" x14ac:dyDescent="0.25">
      <c r="A17" s="53">
        <v>17</v>
      </c>
      <c r="B17" s="67">
        <v>3</v>
      </c>
      <c r="C17" s="53">
        <v>0</v>
      </c>
      <c r="D17" s="53">
        <v>0</v>
      </c>
      <c r="E17" s="71" t="s">
        <v>40</v>
      </c>
      <c r="F17" s="71" t="s">
        <v>230</v>
      </c>
      <c r="G17" s="71" t="s">
        <v>231</v>
      </c>
      <c r="H17" s="72" t="s">
        <v>231</v>
      </c>
      <c r="I17" s="72" t="s">
        <v>230</v>
      </c>
      <c r="J17" s="72" t="s">
        <v>40</v>
      </c>
      <c r="K17">
        <f t="shared" si="0"/>
        <v>1</v>
      </c>
      <c r="L17">
        <f t="shared" si="1"/>
        <v>0</v>
      </c>
      <c r="M17">
        <f t="shared" si="2"/>
        <v>1</v>
      </c>
      <c r="N17">
        <f t="shared" si="3"/>
        <v>2</v>
      </c>
    </row>
    <row r="18" spans="1:14" x14ac:dyDescent="0.25">
      <c r="A18" s="53">
        <v>19</v>
      </c>
      <c r="B18" s="67">
        <v>3</v>
      </c>
      <c r="C18" s="53">
        <v>0</v>
      </c>
      <c r="D18" s="53">
        <v>2</v>
      </c>
      <c r="E18" s="71" t="s">
        <v>231</v>
      </c>
      <c r="F18" s="71" t="s">
        <v>40</v>
      </c>
      <c r="G18" s="71" t="s">
        <v>230</v>
      </c>
      <c r="H18" s="72" t="s">
        <v>230</v>
      </c>
      <c r="I18" s="72" t="s">
        <v>40</v>
      </c>
      <c r="J18" s="72" t="s">
        <v>231</v>
      </c>
      <c r="K18">
        <f t="shared" si="0"/>
        <v>1</v>
      </c>
      <c r="L18">
        <f t="shared" si="1"/>
        <v>0</v>
      </c>
      <c r="M18">
        <f t="shared" si="2"/>
        <v>1</v>
      </c>
      <c r="N18">
        <f t="shared" si="3"/>
        <v>2</v>
      </c>
    </row>
    <row r="19" spans="1:14" x14ac:dyDescent="0.25">
      <c r="A19" s="53">
        <v>20</v>
      </c>
      <c r="B19" s="67">
        <v>3</v>
      </c>
      <c r="C19" s="53">
        <v>0</v>
      </c>
      <c r="D19" s="53">
        <v>3</v>
      </c>
      <c r="E19" s="71" t="s">
        <v>231</v>
      </c>
      <c r="F19" s="71" t="s">
        <v>40</v>
      </c>
      <c r="G19" s="71" t="s">
        <v>230</v>
      </c>
      <c r="H19" s="72" t="s">
        <v>231</v>
      </c>
      <c r="I19" s="72" t="s">
        <v>230</v>
      </c>
      <c r="J19" s="72" t="s">
        <v>40</v>
      </c>
      <c r="K19">
        <f t="shared" si="0"/>
        <v>0</v>
      </c>
      <c r="L19">
        <f t="shared" si="1"/>
        <v>1</v>
      </c>
      <c r="M19">
        <f t="shared" si="2"/>
        <v>1</v>
      </c>
      <c r="N19">
        <f t="shared" si="3"/>
        <v>2</v>
      </c>
    </row>
    <row r="20" spans="1:14" x14ac:dyDescent="0.25">
      <c r="A20" s="53">
        <v>21</v>
      </c>
      <c r="B20" s="67">
        <v>3</v>
      </c>
      <c r="C20" s="53">
        <v>1</v>
      </c>
      <c r="D20" s="53">
        <v>0</v>
      </c>
      <c r="E20" s="71" t="s">
        <v>40</v>
      </c>
      <c r="F20" s="71" t="s">
        <v>230</v>
      </c>
      <c r="G20" s="71" t="s">
        <v>231</v>
      </c>
      <c r="H20" s="72" t="s">
        <v>230</v>
      </c>
      <c r="I20" s="72" t="s">
        <v>231</v>
      </c>
      <c r="J20" s="72" t="s">
        <v>40</v>
      </c>
      <c r="K20">
        <f t="shared" si="0"/>
        <v>1</v>
      </c>
      <c r="L20">
        <f t="shared" si="1"/>
        <v>1</v>
      </c>
      <c r="M20">
        <f t="shared" si="2"/>
        <v>1</v>
      </c>
      <c r="N20">
        <f t="shared" si="3"/>
        <v>3</v>
      </c>
    </row>
    <row r="21" spans="1:14" x14ac:dyDescent="0.25">
      <c r="A21" s="53">
        <v>22</v>
      </c>
      <c r="B21" s="67">
        <v>3</v>
      </c>
      <c r="C21" s="53">
        <v>1</v>
      </c>
      <c r="D21" s="53">
        <v>1</v>
      </c>
      <c r="E21" s="71" t="s">
        <v>40</v>
      </c>
      <c r="F21" s="71" t="s">
        <v>230</v>
      </c>
      <c r="G21" s="71" t="s">
        <v>231</v>
      </c>
      <c r="H21" s="72" t="s">
        <v>230</v>
      </c>
      <c r="I21" s="72" t="s">
        <v>40</v>
      </c>
      <c r="J21" s="72" t="s">
        <v>231</v>
      </c>
      <c r="K21">
        <f t="shared" si="0"/>
        <v>1</v>
      </c>
      <c r="L21">
        <f t="shared" si="1"/>
        <v>1</v>
      </c>
      <c r="M21">
        <f t="shared" si="2"/>
        <v>0</v>
      </c>
      <c r="N21">
        <f t="shared" si="3"/>
        <v>2</v>
      </c>
    </row>
    <row r="22" spans="1:14" x14ac:dyDescent="0.25">
      <c r="A22" s="53">
        <v>23</v>
      </c>
      <c r="B22" s="67">
        <v>3</v>
      </c>
      <c r="C22" s="53">
        <v>1</v>
      </c>
      <c r="D22" s="53">
        <v>2</v>
      </c>
      <c r="E22" s="71" t="s">
        <v>231</v>
      </c>
      <c r="F22" s="71" t="s">
        <v>40</v>
      </c>
      <c r="G22" s="71" t="s">
        <v>230</v>
      </c>
      <c r="H22" s="72" t="s">
        <v>230</v>
      </c>
      <c r="I22" s="72" t="s">
        <v>40</v>
      </c>
      <c r="J22" s="72" t="s">
        <v>231</v>
      </c>
      <c r="K22">
        <f t="shared" si="0"/>
        <v>1</v>
      </c>
      <c r="L22">
        <f t="shared" si="1"/>
        <v>0</v>
      </c>
      <c r="M22">
        <f t="shared" si="2"/>
        <v>1</v>
      </c>
      <c r="N22">
        <f t="shared" si="3"/>
        <v>2</v>
      </c>
    </row>
    <row r="23" spans="1:14" x14ac:dyDescent="0.25">
      <c r="A23" s="53">
        <v>24</v>
      </c>
      <c r="B23" s="67">
        <v>3</v>
      </c>
      <c r="C23" s="53">
        <v>1</v>
      </c>
      <c r="D23" s="53">
        <v>3</v>
      </c>
      <c r="E23" s="71" t="s">
        <v>231</v>
      </c>
      <c r="F23" s="71" t="s">
        <v>40</v>
      </c>
      <c r="G23" s="71" t="s">
        <v>230</v>
      </c>
      <c r="H23" s="72" t="s">
        <v>231</v>
      </c>
      <c r="I23" s="72" t="s">
        <v>230</v>
      </c>
      <c r="J23" s="72" t="s">
        <v>40</v>
      </c>
      <c r="K23">
        <f t="shared" si="0"/>
        <v>0</v>
      </c>
      <c r="L23">
        <f t="shared" si="1"/>
        <v>1</v>
      </c>
      <c r="M23">
        <f t="shared" si="2"/>
        <v>1</v>
      </c>
      <c r="N23">
        <f t="shared" si="3"/>
        <v>2</v>
      </c>
    </row>
    <row r="24" spans="1:14" x14ac:dyDescent="0.25">
      <c r="A24" s="53">
        <v>25</v>
      </c>
      <c r="B24" s="67">
        <v>3</v>
      </c>
      <c r="C24" s="53">
        <v>2</v>
      </c>
      <c r="D24" s="53">
        <v>0</v>
      </c>
      <c r="E24" s="71" t="s">
        <v>230</v>
      </c>
      <c r="F24" s="71" t="s">
        <v>40</v>
      </c>
      <c r="G24" s="71" t="s">
        <v>231</v>
      </c>
      <c r="H24" s="72" t="s">
        <v>231</v>
      </c>
      <c r="I24" s="72" t="s">
        <v>40</v>
      </c>
      <c r="J24" s="72" t="s">
        <v>230</v>
      </c>
      <c r="K24">
        <f t="shared" si="0"/>
        <v>1</v>
      </c>
      <c r="L24">
        <f t="shared" si="1"/>
        <v>0</v>
      </c>
      <c r="M24">
        <f t="shared" si="2"/>
        <v>1</v>
      </c>
      <c r="N24">
        <f t="shared" si="3"/>
        <v>2</v>
      </c>
    </row>
    <row r="25" spans="1:14" x14ac:dyDescent="0.25">
      <c r="A25" s="53">
        <v>26</v>
      </c>
      <c r="B25" s="67">
        <v>3</v>
      </c>
      <c r="C25" s="53">
        <v>2</v>
      </c>
      <c r="D25" s="53">
        <v>1</v>
      </c>
      <c r="E25" s="71" t="s">
        <v>230</v>
      </c>
      <c r="F25" s="71" t="s">
        <v>40</v>
      </c>
      <c r="G25" s="71" t="s">
        <v>231</v>
      </c>
      <c r="H25" s="72" t="s">
        <v>40</v>
      </c>
      <c r="I25" s="72" t="s">
        <v>231</v>
      </c>
      <c r="J25" s="72" t="s">
        <v>230</v>
      </c>
      <c r="K25">
        <f t="shared" si="0"/>
        <v>1</v>
      </c>
      <c r="L25">
        <f t="shared" si="1"/>
        <v>1</v>
      </c>
      <c r="M25">
        <f t="shared" si="2"/>
        <v>1</v>
      </c>
      <c r="N25">
        <f t="shared" si="3"/>
        <v>3</v>
      </c>
    </row>
    <row r="26" spans="1:14" x14ac:dyDescent="0.25">
      <c r="A26" s="53">
        <v>27</v>
      </c>
      <c r="B26" s="67">
        <v>3</v>
      </c>
      <c r="C26" s="53">
        <v>2</v>
      </c>
      <c r="D26" s="53">
        <v>2</v>
      </c>
      <c r="E26" s="71" t="s">
        <v>230</v>
      </c>
      <c r="F26" s="71" t="s">
        <v>231</v>
      </c>
      <c r="G26" s="71" t="s">
        <v>40</v>
      </c>
      <c r="H26" s="72" t="s">
        <v>40</v>
      </c>
      <c r="I26" s="72" t="s">
        <v>231</v>
      </c>
      <c r="J26" s="72" t="s">
        <v>230</v>
      </c>
      <c r="K26">
        <f t="shared" si="0"/>
        <v>1</v>
      </c>
      <c r="L26">
        <f t="shared" si="1"/>
        <v>0</v>
      </c>
      <c r="M26">
        <f t="shared" si="2"/>
        <v>1</v>
      </c>
      <c r="N26">
        <f t="shared" si="3"/>
        <v>2</v>
      </c>
    </row>
    <row r="27" spans="1:14" x14ac:dyDescent="0.25">
      <c r="A27" s="53">
        <v>28</v>
      </c>
      <c r="B27" s="67">
        <v>3</v>
      </c>
      <c r="C27" s="53">
        <v>2</v>
      </c>
      <c r="D27" s="53">
        <v>3</v>
      </c>
      <c r="E27" s="71" t="s">
        <v>231</v>
      </c>
      <c r="F27" s="71" t="s">
        <v>230</v>
      </c>
      <c r="G27" s="71" t="s">
        <v>40</v>
      </c>
      <c r="H27" s="72" t="s">
        <v>231</v>
      </c>
      <c r="I27" s="72" t="s">
        <v>40</v>
      </c>
      <c r="J27" s="72" t="s">
        <v>230</v>
      </c>
      <c r="K27">
        <f t="shared" si="0"/>
        <v>0</v>
      </c>
      <c r="L27">
        <f t="shared" si="1"/>
        <v>1</v>
      </c>
      <c r="M27">
        <f t="shared" si="2"/>
        <v>1</v>
      </c>
      <c r="N27">
        <f t="shared" si="3"/>
        <v>2</v>
      </c>
    </row>
    <row r="28" spans="1:14" x14ac:dyDescent="0.25">
      <c r="A28" s="53">
        <v>29</v>
      </c>
      <c r="B28" s="67">
        <v>3</v>
      </c>
      <c r="C28" s="53">
        <v>3</v>
      </c>
      <c r="D28" s="53">
        <v>0</v>
      </c>
      <c r="E28" s="71" t="s">
        <v>230</v>
      </c>
      <c r="F28" s="71" t="s">
        <v>40</v>
      </c>
      <c r="G28" s="71" t="s">
        <v>231</v>
      </c>
      <c r="H28" s="72" t="s">
        <v>230</v>
      </c>
      <c r="I28" s="72" t="s">
        <v>231</v>
      </c>
      <c r="J28" s="72" t="s">
        <v>40</v>
      </c>
      <c r="K28">
        <f t="shared" si="0"/>
        <v>0</v>
      </c>
      <c r="L28">
        <f t="shared" si="1"/>
        <v>1</v>
      </c>
      <c r="M28">
        <f t="shared" si="2"/>
        <v>1</v>
      </c>
      <c r="N28">
        <f t="shared" si="3"/>
        <v>2</v>
      </c>
    </row>
    <row r="29" spans="1:14" x14ac:dyDescent="0.25">
      <c r="A29" s="53">
        <v>30</v>
      </c>
      <c r="B29" s="67">
        <v>3</v>
      </c>
      <c r="C29" s="53">
        <v>3</v>
      </c>
      <c r="D29" s="53">
        <v>1</v>
      </c>
      <c r="E29" s="71" t="s">
        <v>230</v>
      </c>
      <c r="F29" s="71" t="s">
        <v>40</v>
      </c>
      <c r="G29" s="71" t="s">
        <v>231</v>
      </c>
      <c r="H29" s="72" t="s">
        <v>230</v>
      </c>
      <c r="I29" s="72" t="s">
        <v>40</v>
      </c>
      <c r="J29" s="72" t="s">
        <v>231</v>
      </c>
      <c r="K29">
        <f t="shared" si="0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5">
      <c r="A30" s="53">
        <v>31</v>
      </c>
      <c r="B30" s="67">
        <v>3</v>
      </c>
      <c r="C30" s="53">
        <v>3</v>
      </c>
      <c r="D30" s="53">
        <v>2</v>
      </c>
      <c r="E30" s="71" t="s">
        <v>230</v>
      </c>
      <c r="F30" s="71" t="s">
        <v>231</v>
      </c>
      <c r="G30" s="71" t="s">
        <v>40</v>
      </c>
      <c r="H30" s="72" t="s">
        <v>230</v>
      </c>
      <c r="I30" s="72" t="s">
        <v>40</v>
      </c>
      <c r="J30" s="72" t="s">
        <v>231</v>
      </c>
      <c r="K30">
        <f t="shared" si="0"/>
        <v>0</v>
      </c>
      <c r="L30">
        <f t="shared" si="1"/>
        <v>1</v>
      </c>
      <c r="M30">
        <f t="shared" si="2"/>
        <v>1</v>
      </c>
      <c r="N30">
        <f t="shared" si="3"/>
        <v>2</v>
      </c>
    </row>
    <row r="31" spans="1:14" x14ac:dyDescent="0.25">
      <c r="A31" s="53">
        <v>37</v>
      </c>
      <c r="B31" s="68">
        <v>4</v>
      </c>
      <c r="C31" s="53">
        <v>1</v>
      </c>
      <c r="D31" s="53">
        <v>0</v>
      </c>
      <c r="E31" s="71" t="s">
        <v>40</v>
      </c>
      <c r="F31" s="71" t="s">
        <v>230</v>
      </c>
      <c r="G31" s="71" t="s">
        <v>231</v>
      </c>
      <c r="H31" s="72" t="s">
        <v>230</v>
      </c>
      <c r="I31" s="72" t="s">
        <v>231</v>
      </c>
      <c r="J31" s="72" t="s">
        <v>40</v>
      </c>
      <c r="K31">
        <f t="shared" si="0"/>
        <v>1</v>
      </c>
      <c r="L31">
        <f t="shared" si="1"/>
        <v>1</v>
      </c>
      <c r="M31">
        <f t="shared" si="2"/>
        <v>1</v>
      </c>
      <c r="N31">
        <f t="shared" si="3"/>
        <v>3</v>
      </c>
    </row>
    <row r="32" spans="1:14" x14ac:dyDescent="0.25">
      <c r="A32" s="53">
        <v>38</v>
      </c>
      <c r="B32" s="68">
        <v>4</v>
      </c>
      <c r="C32" s="53">
        <v>1</v>
      </c>
      <c r="D32" s="53">
        <v>1</v>
      </c>
      <c r="E32" s="71" t="s">
        <v>40</v>
      </c>
      <c r="F32" s="71" t="s">
        <v>230</v>
      </c>
      <c r="G32" s="71" t="s">
        <v>231</v>
      </c>
      <c r="H32" s="72" t="s">
        <v>230</v>
      </c>
      <c r="I32" s="72" t="s">
        <v>40</v>
      </c>
      <c r="J32" s="72" t="s">
        <v>231</v>
      </c>
      <c r="K32">
        <f t="shared" si="0"/>
        <v>1</v>
      </c>
      <c r="L32">
        <f t="shared" si="1"/>
        <v>1</v>
      </c>
      <c r="M32">
        <f t="shared" si="2"/>
        <v>0</v>
      </c>
      <c r="N32">
        <f t="shared" si="3"/>
        <v>2</v>
      </c>
    </row>
    <row r="33" spans="1:14" x14ac:dyDescent="0.25">
      <c r="A33" s="53">
        <v>39</v>
      </c>
      <c r="B33" s="68">
        <v>4</v>
      </c>
      <c r="C33" s="53">
        <v>1</v>
      </c>
      <c r="D33" s="53">
        <v>2</v>
      </c>
      <c r="E33" s="71" t="s">
        <v>40</v>
      </c>
      <c r="F33" s="71" t="s">
        <v>231</v>
      </c>
      <c r="G33" s="71" t="s">
        <v>230</v>
      </c>
      <c r="H33" s="72" t="s">
        <v>230</v>
      </c>
      <c r="I33" s="72" t="s">
        <v>40</v>
      </c>
      <c r="J33" s="72" t="s">
        <v>231</v>
      </c>
      <c r="K33">
        <f t="shared" si="0"/>
        <v>1</v>
      </c>
      <c r="L33">
        <f t="shared" si="1"/>
        <v>1</v>
      </c>
      <c r="M33">
        <f t="shared" si="2"/>
        <v>1</v>
      </c>
      <c r="N33">
        <f t="shared" si="3"/>
        <v>3</v>
      </c>
    </row>
    <row r="34" spans="1:14" x14ac:dyDescent="0.25">
      <c r="A34" s="53">
        <v>40</v>
      </c>
      <c r="B34" s="68">
        <v>4</v>
      </c>
      <c r="C34" s="53">
        <v>1</v>
      </c>
      <c r="D34" s="53">
        <v>3</v>
      </c>
      <c r="E34" s="71" t="s">
        <v>231</v>
      </c>
      <c r="F34" s="71" t="s">
        <v>40</v>
      </c>
      <c r="G34" s="71" t="s">
        <v>230</v>
      </c>
      <c r="H34" s="72" t="s">
        <v>231</v>
      </c>
      <c r="I34" s="72" t="s">
        <v>230</v>
      </c>
      <c r="J34" s="72" t="s">
        <v>40</v>
      </c>
      <c r="K34">
        <f t="shared" ref="K34:K55" si="4">IF(E34=H34, 0,1)</f>
        <v>0</v>
      </c>
      <c r="L34">
        <f t="shared" ref="L34:L55" si="5">IF(F34=I34, 0,1)</f>
        <v>1</v>
      </c>
      <c r="M34">
        <f t="shared" ref="M34:M55" si="6">IF(G34=J34, 0,1)</f>
        <v>1</v>
      </c>
      <c r="N34">
        <f t="shared" ref="N34:N65" si="7">SUM(K34:M34)</f>
        <v>2</v>
      </c>
    </row>
    <row r="35" spans="1:14" x14ac:dyDescent="0.25">
      <c r="A35" s="53">
        <v>41</v>
      </c>
      <c r="B35" s="68">
        <v>4</v>
      </c>
      <c r="C35" s="53">
        <v>2</v>
      </c>
      <c r="D35" s="53">
        <v>0</v>
      </c>
      <c r="E35" s="71" t="s">
        <v>40</v>
      </c>
      <c r="F35" s="71" t="s">
        <v>230</v>
      </c>
      <c r="G35" s="71" t="s">
        <v>231</v>
      </c>
      <c r="H35" s="72" t="s">
        <v>231</v>
      </c>
      <c r="I35" s="72" t="s">
        <v>40</v>
      </c>
      <c r="J35" s="72" t="s">
        <v>230</v>
      </c>
      <c r="K35">
        <f t="shared" si="4"/>
        <v>1</v>
      </c>
      <c r="L35">
        <f t="shared" si="5"/>
        <v>1</v>
      </c>
      <c r="M35">
        <f t="shared" si="6"/>
        <v>1</v>
      </c>
      <c r="N35">
        <f t="shared" si="7"/>
        <v>3</v>
      </c>
    </row>
    <row r="36" spans="1:14" x14ac:dyDescent="0.25">
      <c r="A36" s="53">
        <v>42</v>
      </c>
      <c r="B36" s="68">
        <v>4</v>
      </c>
      <c r="C36" s="53">
        <v>2</v>
      </c>
      <c r="D36" s="53">
        <v>1</v>
      </c>
      <c r="E36" s="71" t="s">
        <v>40</v>
      </c>
      <c r="F36" s="71" t="s">
        <v>230</v>
      </c>
      <c r="G36" s="71" t="s">
        <v>231</v>
      </c>
      <c r="H36" s="72" t="s">
        <v>40</v>
      </c>
      <c r="I36" s="72" t="s">
        <v>231</v>
      </c>
      <c r="J36" s="72" t="s">
        <v>230</v>
      </c>
      <c r="K36">
        <f t="shared" si="4"/>
        <v>0</v>
      </c>
      <c r="L36">
        <f t="shared" si="5"/>
        <v>1</v>
      </c>
      <c r="M36">
        <f t="shared" si="6"/>
        <v>1</v>
      </c>
      <c r="N36">
        <f t="shared" si="7"/>
        <v>2</v>
      </c>
    </row>
    <row r="37" spans="1:14" x14ac:dyDescent="0.25">
      <c r="A37" s="53">
        <v>43</v>
      </c>
      <c r="B37" s="68">
        <v>4</v>
      </c>
      <c r="C37" s="53">
        <v>2</v>
      </c>
      <c r="D37" s="53">
        <v>2</v>
      </c>
      <c r="E37" s="71" t="s">
        <v>40</v>
      </c>
      <c r="F37" s="71" t="s">
        <v>230</v>
      </c>
      <c r="G37" s="71" t="s">
        <v>231</v>
      </c>
      <c r="H37" s="72" t="s">
        <v>40</v>
      </c>
      <c r="I37" s="72" t="s">
        <v>231</v>
      </c>
      <c r="J37" s="72" t="s">
        <v>230</v>
      </c>
      <c r="K37">
        <f t="shared" si="4"/>
        <v>0</v>
      </c>
      <c r="L37">
        <f t="shared" si="5"/>
        <v>1</v>
      </c>
      <c r="M37">
        <f t="shared" si="6"/>
        <v>1</v>
      </c>
      <c r="N37">
        <f t="shared" si="7"/>
        <v>2</v>
      </c>
    </row>
    <row r="38" spans="1:14" x14ac:dyDescent="0.25">
      <c r="A38" s="53">
        <v>44</v>
      </c>
      <c r="B38" s="68">
        <v>4</v>
      </c>
      <c r="C38" s="53">
        <v>2</v>
      </c>
      <c r="D38" s="53">
        <v>3</v>
      </c>
      <c r="E38" s="71" t="s">
        <v>231</v>
      </c>
      <c r="F38" s="71" t="s">
        <v>40</v>
      </c>
      <c r="G38" s="71" t="s">
        <v>230</v>
      </c>
      <c r="H38" s="72" t="s">
        <v>231</v>
      </c>
      <c r="I38" s="72" t="s">
        <v>40</v>
      </c>
      <c r="J38" s="72" t="s">
        <v>230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0</v>
      </c>
    </row>
    <row r="39" spans="1:14" x14ac:dyDescent="0.25">
      <c r="A39" s="53">
        <v>45</v>
      </c>
      <c r="B39" s="68">
        <v>4</v>
      </c>
      <c r="C39" s="53">
        <v>3</v>
      </c>
      <c r="D39" s="53">
        <v>0</v>
      </c>
      <c r="E39" s="71" t="s">
        <v>230</v>
      </c>
      <c r="F39" s="71" t="s">
        <v>40</v>
      </c>
      <c r="G39" s="71" t="s">
        <v>231</v>
      </c>
      <c r="H39" s="72" t="s">
        <v>230</v>
      </c>
      <c r="I39" s="72" t="s">
        <v>231</v>
      </c>
      <c r="J39" s="72" t="s">
        <v>40</v>
      </c>
      <c r="K39">
        <f t="shared" si="4"/>
        <v>0</v>
      </c>
      <c r="L39">
        <f t="shared" si="5"/>
        <v>1</v>
      </c>
      <c r="M39">
        <f t="shared" si="6"/>
        <v>1</v>
      </c>
      <c r="N39">
        <f t="shared" si="7"/>
        <v>2</v>
      </c>
    </row>
    <row r="40" spans="1:14" x14ac:dyDescent="0.25">
      <c r="A40" s="53">
        <v>46</v>
      </c>
      <c r="B40" s="68">
        <v>4</v>
      </c>
      <c r="C40" s="53">
        <v>3</v>
      </c>
      <c r="D40" s="53">
        <v>1</v>
      </c>
      <c r="E40" s="71" t="s">
        <v>230</v>
      </c>
      <c r="F40" s="71" t="s">
        <v>40</v>
      </c>
      <c r="G40" s="71" t="s">
        <v>231</v>
      </c>
      <c r="H40" s="72" t="s">
        <v>230</v>
      </c>
      <c r="I40" s="72" t="s">
        <v>40</v>
      </c>
      <c r="J40" s="72" t="s">
        <v>231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</row>
    <row r="41" spans="1:14" x14ac:dyDescent="0.25">
      <c r="A41" s="53">
        <v>47</v>
      </c>
      <c r="B41" s="68">
        <v>4</v>
      </c>
      <c r="C41" s="53">
        <v>3</v>
      </c>
      <c r="D41" s="53">
        <v>2</v>
      </c>
      <c r="E41" s="71" t="s">
        <v>230</v>
      </c>
      <c r="F41" s="71" t="s">
        <v>40</v>
      </c>
      <c r="G41" s="71" t="s">
        <v>231</v>
      </c>
      <c r="H41" s="72" t="s">
        <v>230</v>
      </c>
      <c r="I41" s="72" t="s">
        <v>40</v>
      </c>
      <c r="J41" s="72" t="s">
        <v>231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0</v>
      </c>
    </row>
    <row r="42" spans="1:14" x14ac:dyDescent="0.25">
      <c r="A42" s="53">
        <v>48</v>
      </c>
      <c r="B42" s="68">
        <v>4</v>
      </c>
      <c r="C42" s="53">
        <v>3</v>
      </c>
      <c r="D42" s="53">
        <v>3</v>
      </c>
      <c r="E42" s="71" t="s">
        <v>230</v>
      </c>
      <c r="F42" s="71" t="s">
        <v>231</v>
      </c>
      <c r="G42" s="71" t="s">
        <v>40</v>
      </c>
      <c r="H42" s="72" t="s">
        <v>230</v>
      </c>
      <c r="I42" s="72" t="s">
        <v>231</v>
      </c>
      <c r="J42" s="72" t="s">
        <v>40</v>
      </c>
      <c r="K42">
        <f t="shared" si="4"/>
        <v>0</v>
      </c>
      <c r="L42">
        <f t="shared" si="5"/>
        <v>0</v>
      </c>
      <c r="M42">
        <f t="shared" si="6"/>
        <v>0</v>
      </c>
      <c r="N42">
        <f t="shared" si="7"/>
        <v>0</v>
      </c>
    </row>
    <row r="43" spans="1:14" x14ac:dyDescent="0.25">
      <c r="A43" s="53">
        <v>49</v>
      </c>
      <c r="B43" s="69">
        <v>5</v>
      </c>
      <c r="C43" s="53">
        <v>0</v>
      </c>
      <c r="D43" s="53">
        <v>0</v>
      </c>
      <c r="E43" s="71" t="s">
        <v>40</v>
      </c>
      <c r="F43" s="71" t="s">
        <v>230</v>
      </c>
      <c r="G43" s="71" t="s">
        <v>231</v>
      </c>
      <c r="H43" s="72" t="s">
        <v>40</v>
      </c>
      <c r="I43" s="72" t="s">
        <v>231</v>
      </c>
      <c r="J43" s="72" t="s">
        <v>230</v>
      </c>
      <c r="K43">
        <f t="shared" si="4"/>
        <v>0</v>
      </c>
      <c r="L43">
        <f t="shared" si="5"/>
        <v>1</v>
      </c>
      <c r="M43">
        <f t="shared" si="6"/>
        <v>1</v>
      </c>
      <c r="N43">
        <f t="shared" si="7"/>
        <v>2</v>
      </c>
    </row>
    <row r="44" spans="1:14" x14ac:dyDescent="0.25">
      <c r="A44" s="53">
        <v>50</v>
      </c>
      <c r="B44" s="69">
        <v>5</v>
      </c>
      <c r="C44" s="53">
        <v>0</v>
      </c>
      <c r="D44" s="53">
        <v>1</v>
      </c>
      <c r="E44" s="71" t="s">
        <v>40</v>
      </c>
      <c r="F44" s="71" t="s">
        <v>230</v>
      </c>
      <c r="G44" s="71" t="s">
        <v>231</v>
      </c>
      <c r="H44" s="72" t="s">
        <v>40</v>
      </c>
      <c r="I44" s="72" t="s">
        <v>230</v>
      </c>
      <c r="J44" s="72" t="s">
        <v>231</v>
      </c>
      <c r="K44">
        <f t="shared" si="4"/>
        <v>0</v>
      </c>
      <c r="L44">
        <f t="shared" si="5"/>
        <v>0</v>
      </c>
      <c r="M44">
        <f t="shared" si="6"/>
        <v>0</v>
      </c>
      <c r="N44">
        <f t="shared" si="7"/>
        <v>0</v>
      </c>
    </row>
    <row r="45" spans="1:14" x14ac:dyDescent="0.25">
      <c r="A45" s="53">
        <v>53</v>
      </c>
      <c r="B45" s="69">
        <v>5</v>
      </c>
      <c r="C45" s="53">
        <v>1</v>
      </c>
      <c r="D45" s="53">
        <v>0</v>
      </c>
      <c r="E45" s="71" t="s">
        <v>40</v>
      </c>
      <c r="F45" s="71" t="s">
        <v>230</v>
      </c>
      <c r="G45" s="71" t="s">
        <v>231</v>
      </c>
      <c r="H45" s="72" t="s">
        <v>40</v>
      </c>
      <c r="I45" s="72" t="s">
        <v>230</v>
      </c>
      <c r="J45" s="72" t="s">
        <v>231</v>
      </c>
      <c r="K45">
        <f t="shared" si="4"/>
        <v>0</v>
      </c>
      <c r="L45">
        <f t="shared" si="5"/>
        <v>0</v>
      </c>
      <c r="M45">
        <f t="shared" si="6"/>
        <v>0</v>
      </c>
      <c r="N45">
        <f t="shared" si="7"/>
        <v>0</v>
      </c>
    </row>
    <row r="46" spans="1:14" x14ac:dyDescent="0.25">
      <c r="A46" s="53">
        <v>54</v>
      </c>
      <c r="B46" s="69">
        <v>5</v>
      </c>
      <c r="C46" s="53">
        <v>1</v>
      </c>
      <c r="D46" s="53">
        <v>1</v>
      </c>
      <c r="E46" s="71" t="s">
        <v>40</v>
      </c>
      <c r="F46" s="71" t="s">
        <v>230</v>
      </c>
      <c r="G46" s="71" t="s">
        <v>231</v>
      </c>
      <c r="H46" s="72" t="s">
        <v>40</v>
      </c>
      <c r="I46" s="72" t="s">
        <v>230</v>
      </c>
      <c r="J46" s="72" t="s">
        <v>231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0</v>
      </c>
    </row>
    <row r="47" spans="1:14" x14ac:dyDescent="0.25">
      <c r="A47" s="53">
        <v>55</v>
      </c>
      <c r="B47" s="69">
        <v>5</v>
      </c>
      <c r="C47" s="53">
        <v>1</v>
      </c>
      <c r="D47" s="53">
        <v>2</v>
      </c>
      <c r="E47" s="71" t="s">
        <v>40</v>
      </c>
      <c r="F47" s="71" t="s">
        <v>231</v>
      </c>
      <c r="G47" s="71" t="s">
        <v>230</v>
      </c>
      <c r="H47" s="72" t="s">
        <v>40</v>
      </c>
      <c r="I47" s="72" t="s">
        <v>230</v>
      </c>
      <c r="J47" s="72" t="s">
        <v>231</v>
      </c>
      <c r="K47">
        <f t="shared" si="4"/>
        <v>0</v>
      </c>
      <c r="L47">
        <f t="shared" si="5"/>
        <v>1</v>
      </c>
      <c r="M47">
        <f t="shared" si="6"/>
        <v>1</v>
      </c>
      <c r="N47">
        <f t="shared" si="7"/>
        <v>2</v>
      </c>
    </row>
    <row r="48" spans="1:14" x14ac:dyDescent="0.25">
      <c r="A48" s="53">
        <v>56</v>
      </c>
      <c r="B48" s="69">
        <v>5</v>
      </c>
      <c r="C48" s="53">
        <v>1</v>
      </c>
      <c r="D48" s="53">
        <v>3</v>
      </c>
      <c r="E48" s="71" t="s">
        <v>231</v>
      </c>
      <c r="F48" s="71" t="s">
        <v>40</v>
      </c>
      <c r="G48" s="71" t="s">
        <v>230</v>
      </c>
      <c r="H48" s="72" t="s">
        <v>231</v>
      </c>
      <c r="I48" s="72" t="s">
        <v>40</v>
      </c>
      <c r="J48" s="72" t="s">
        <v>230</v>
      </c>
      <c r="K48">
        <f t="shared" si="4"/>
        <v>0</v>
      </c>
      <c r="L48">
        <f t="shared" si="5"/>
        <v>0</v>
      </c>
      <c r="M48">
        <f t="shared" si="6"/>
        <v>0</v>
      </c>
      <c r="N48">
        <f t="shared" si="7"/>
        <v>0</v>
      </c>
    </row>
    <row r="49" spans="1:14" x14ac:dyDescent="0.25">
      <c r="A49" s="53">
        <v>57</v>
      </c>
      <c r="B49" s="69">
        <v>5</v>
      </c>
      <c r="C49" s="53">
        <v>2</v>
      </c>
      <c r="D49" s="53">
        <v>0</v>
      </c>
      <c r="E49" s="71" t="s">
        <v>40</v>
      </c>
      <c r="F49" s="71" t="s">
        <v>230</v>
      </c>
      <c r="G49" s="71" t="s">
        <v>231</v>
      </c>
      <c r="H49" s="72" t="s">
        <v>40</v>
      </c>
      <c r="I49" s="72" t="s">
        <v>231</v>
      </c>
      <c r="J49" s="72" t="s">
        <v>230</v>
      </c>
      <c r="K49">
        <f t="shared" si="4"/>
        <v>0</v>
      </c>
      <c r="L49">
        <f t="shared" si="5"/>
        <v>1</v>
      </c>
      <c r="M49">
        <f t="shared" si="6"/>
        <v>1</v>
      </c>
      <c r="N49">
        <f t="shared" si="7"/>
        <v>2</v>
      </c>
    </row>
    <row r="50" spans="1:14" x14ac:dyDescent="0.25">
      <c r="A50" s="53">
        <v>58</v>
      </c>
      <c r="B50" s="69">
        <v>5</v>
      </c>
      <c r="C50" s="53">
        <v>2</v>
      </c>
      <c r="D50" s="53">
        <v>1</v>
      </c>
      <c r="E50" s="71" t="s">
        <v>40</v>
      </c>
      <c r="F50" s="71" t="s">
        <v>230</v>
      </c>
      <c r="G50" s="71" t="s">
        <v>231</v>
      </c>
      <c r="H50" s="72" t="s">
        <v>40</v>
      </c>
      <c r="I50" s="72" t="s">
        <v>231</v>
      </c>
      <c r="J50" s="72" t="s">
        <v>230</v>
      </c>
      <c r="K50">
        <f t="shared" si="4"/>
        <v>0</v>
      </c>
      <c r="L50">
        <f t="shared" si="5"/>
        <v>1</v>
      </c>
      <c r="M50">
        <f t="shared" si="6"/>
        <v>1</v>
      </c>
      <c r="N50">
        <f t="shared" si="7"/>
        <v>2</v>
      </c>
    </row>
    <row r="51" spans="1:14" x14ac:dyDescent="0.25">
      <c r="A51" s="53">
        <v>59</v>
      </c>
      <c r="B51" s="69">
        <v>5</v>
      </c>
      <c r="C51" s="53">
        <v>2</v>
      </c>
      <c r="D51" s="53">
        <v>2</v>
      </c>
      <c r="E51" s="71" t="s">
        <v>40</v>
      </c>
      <c r="F51" s="71" t="s">
        <v>230</v>
      </c>
      <c r="G51" s="71" t="s">
        <v>231</v>
      </c>
      <c r="H51" s="72" t="s">
        <v>40</v>
      </c>
      <c r="I51" s="72" t="s">
        <v>231</v>
      </c>
      <c r="J51" s="72" t="s">
        <v>230</v>
      </c>
      <c r="K51">
        <f t="shared" si="4"/>
        <v>0</v>
      </c>
      <c r="L51">
        <f t="shared" si="5"/>
        <v>1</v>
      </c>
      <c r="M51">
        <f t="shared" si="6"/>
        <v>1</v>
      </c>
      <c r="N51">
        <f t="shared" si="7"/>
        <v>2</v>
      </c>
    </row>
    <row r="52" spans="1:14" x14ac:dyDescent="0.25">
      <c r="A52" s="53">
        <v>60</v>
      </c>
      <c r="B52" s="69">
        <v>5</v>
      </c>
      <c r="C52" s="53">
        <v>2</v>
      </c>
      <c r="D52" s="53">
        <v>3</v>
      </c>
      <c r="E52" s="71" t="s">
        <v>231</v>
      </c>
      <c r="F52" s="71" t="s">
        <v>40</v>
      </c>
      <c r="G52" s="71" t="s">
        <v>230</v>
      </c>
      <c r="H52" s="72" t="s">
        <v>231</v>
      </c>
      <c r="I52" s="72" t="s">
        <v>40</v>
      </c>
      <c r="J52" s="72" t="s">
        <v>230</v>
      </c>
      <c r="K52">
        <f t="shared" si="4"/>
        <v>0</v>
      </c>
      <c r="L52">
        <f t="shared" si="5"/>
        <v>0</v>
      </c>
      <c r="M52">
        <f t="shared" si="6"/>
        <v>0</v>
      </c>
      <c r="N52">
        <f t="shared" si="7"/>
        <v>0</v>
      </c>
    </row>
    <row r="53" spans="1:14" x14ac:dyDescent="0.25">
      <c r="A53" s="53">
        <v>61</v>
      </c>
      <c r="B53" s="69">
        <v>5</v>
      </c>
      <c r="C53" s="53">
        <v>3</v>
      </c>
      <c r="D53" s="53">
        <v>0</v>
      </c>
      <c r="E53" s="71" t="s">
        <v>230</v>
      </c>
      <c r="F53" s="71" t="s">
        <v>40</v>
      </c>
      <c r="G53" s="71" t="s">
        <v>231</v>
      </c>
      <c r="H53" s="72" t="s">
        <v>230</v>
      </c>
      <c r="I53" s="72" t="s">
        <v>40</v>
      </c>
      <c r="J53" s="72" t="s">
        <v>231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</row>
    <row r="54" spans="1:14" x14ac:dyDescent="0.25">
      <c r="A54" s="53">
        <v>62</v>
      </c>
      <c r="B54" s="69">
        <v>5</v>
      </c>
      <c r="C54" s="53">
        <v>3</v>
      </c>
      <c r="D54" s="53">
        <v>1</v>
      </c>
      <c r="E54" s="71" t="s">
        <v>230</v>
      </c>
      <c r="F54" s="71" t="s">
        <v>40</v>
      </c>
      <c r="G54" s="71" t="s">
        <v>231</v>
      </c>
      <c r="H54" s="72" t="s">
        <v>230</v>
      </c>
      <c r="I54" s="72" t="s">
        <v>40</v>
      </c>
      <c r="J54" s="72" t="s">
        <v>231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0</v>
      </c>
    </row>
    <row r="55" spans="1:14" x14ac:dyDescent="0.25">
      <c r="A55" s="53">
        <v>63</v>
      </c>
      <c r="B55" s="69">
        <v>5</v>
      </c>
      <c r="C55" s="53">
        <v>3</v>
      </c>
      <c r="D55" s="53">
        <v>2</v>
      </c>
      <c r="E55" s="71" t="s">
        <v>230</v>
      </c>
      <c r="F55" s="71" t="s">
        <v>40</v>
      </c>
      <c r="G55" s="71" t="s">
        <v>231</v>
      </c>
      <c r="H55" s="72" t="s">
        <v>230</v>
      </c>
      <c r="I55" s="72" t="s">
        <v>40</v>
      </c>
      <c r="J55" s="72" t="s">
        <v>231</v>
      </c>
      <c r="K55">
        <f t="shared" si="4"/>
        <v>0</v>
      </c>
      <c r="L55">
        <f t="shared" si="5"/>
        <v>0</v>
      </c>
      <c r="M55">
        <f t="shared" si="6"/>
        <v>0</v>
      </c>
      <c r="N55">
        <f t="shared" si="7"/>
        <v>0</v>
      </c>
    </row>
    <row r="56" spans="1:14" x14ac:dyDescent="0.25">
      <c r="N56">
        <f>AVERAGE(N2:N55)</f>
        <v>1.4259259259259258</v>
      </c>
    </row>
  </sheetData>
  <mergeCells count="4">
    <mergeCell ref="B1:D1"/>
    <mergeCell ref="E1:G1"/>
    <mergeCell ref="H1:J1"/>
    <mergeCell ref="K1:M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gl P add 1</vt:lpstr>
      <vt:lpstr>Sheet1</vt:lpstr>
      <vt:lpstr>data</vt:lpstr>
      <vt:lpstr>lime_result_dataframe4 10 3 pm </vt:lpstr>
      <vt:lpstr>Comparison</vt:lpstr>
      <vt:lpstr>'gl P add 1'!lime_result_dataframe4</vt:lpstr>
      <vt:lpstr>'gl P add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Shideh Shams Amiri</dc:creator>
  <dc:description/>
  <cp:lastModifiedBy>Weber,Rosina</cp:lastModifiedBy>
  <cp:revision>13</cp:revision>
  <dcterms:created xsi:type="dcterms:W3CDTF">2019-10-03T01:47:20Z</dcterms:created>
  <dcterms:modified xsi:type="dcterms:W3CDTF">2019-10-04T18:59:28Z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