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hg\xl\"/>
    </mc:Choice>
  </mc:AlternateContent>
  <bookViews>
    <workbookView xWindow="120" yWindow="45" windowWidth="15180" windowHeight="8580"/>
  </bookViews>
  <sheets>
    <sheet name="IC910" sheetId="21" r:id="rId1"/>
  </sheets>
  <definedNames>
    <definedName name="elements" localSheetId="0">'IC910'!$A$10:$D$20</definedName>
    <definedName name="elements">#REF!</definedName>
  </definedNames>
  <calcPr calcId="152511"/>
</workbook>
</file>

<file path=xl/calcChain.xml><?xml version="1.0" encoding="utf-8"?>
<calcChain xmlns="http://schemas.openxmlformats.org/spreadsheetml/2006/main">
  <c r="G9" i="21" l="1"/>
  <c r="E10" i="21"/>
  <c r="G10" i="21"/>
  <c r="E11" i="21"/>
  <c r="G11" i="21"/>
  <c r="E12" i="21"/>
  <c r="G12" i="21"/>
  <c r="E13" i="21"/>
  <c r="G13" i="21"/>
  <c r="E14" i="21"/>
  <c r="G14" i="21"/>
  <c r="E15" i="21"/>
  <c r="G15" i="21"/>
  <c r="E16" i="21"/>
  <c r="G16" i="21"/>
  <c r="E17" i="21"/>
  <c r="G17" i="21"/>
  <c r="E18" i="21"/>
  <c r="G18" i="21"/>
  <c r="E19" i="21"/>
  <c r="G19" i="21"/>
  <c r="H19" i="21" s="1"/>
  <c r="E20" i="21"/>
  <c r="F19" i="21" s="1"/>
  <c r="F18" i="21" s="1"/>
  <c r="G20" i="21"/>
  <c r="H20" i="21" s="1"/>
  <c r="D26" i="21"/>
  <c r="E26" i="21"/>
  <c r="F26" i="21"/>
  <c r="E31" i="21"/>
  <c r="C34" i="21"/>
  <c r="D29" i="21" l="1"/>
  <c r="H17" i="21"/>
  <c r="F17" i="21"/>
  <c r="F16" i="21" s="1"/>
  <c r="H18" i="21"/>
  <c r="F15" i="21" l="1"/>
  <c r="H16" i="21"/>
  <c r="F14" i="21" l="1"/>
  <c r="H15" i="21"/>
  <c r="F13" i="21" l="1"/>
  <c r="H14" i="21"/>
  <c r="F12" i="21" l="1"/>
  <c r="H13" i="21"/>
  <c r="F11" i="21" l="1"/>
  <c r="H12" i="21"/>
  <c r="F10" i="21" l="1"/>
  <c r="H11" i="21"/>
  <c r="F9" i="21" l="1"/>
  <c r="H9" i="21" s="1"/>
  <c r="H10" i="21"/>
  <c r="D22" i="21" l="1"/>
  <c r="D23" i="21" l="1"/>
  <c r="C32" i="21"/>
  <c r="C35" i="21" s="1"/>
  <c r="C30" i="21"/>
  <c r="I30" i="21" l="1"/>
  <c r="I19" i="21"/>
  <c r="I29" i="21"/>
  <c r="I20" i="21"/>
  <c r="I18" i="21"/>
  <c r="I17" i="21"/>
  <c r="I16" i="21"/>
  <c r="I15" i="21"/>
  <c r="I14" i="21"/>
  <c r="I13" i="21"/>
  <c r="I12" i="21"/>
  <c r="I11" i="21"/>
  <c r="I10" i="21"/>
  <c r="I9" i="21"/>
  <c r="I22" i="21"/>
</calcChain>
</file>

<file path=xl/sharedStrings.xml><?xml version="1.0" encoding="utf-8"?>
<sst xmlns="http://schemas.openxmlformats.org/spreadsheetml/2006/main" count="39" uniqueCount="36">
  <si>
    <t>Gain</t>
  </si>
  <si>
    <t>Element</t>
  </si>
  <si>
    <t>(dB)</t>
  </si>
  <si>
    <t>Noise Figure</t>
  </si>
  <si>
    <t>Scenario</t>
  </si>
  <si>
    <t>Date</t>
  </si>
  <si>
    <t>Designer</t>
  </si>
  <si>
    <t>IC910</t>
  </si>
  <si>
    <t>4m LDF2-50</t>
  </si>
  <si>
    <t>30m LDF4-50</t>
  </si>
  <si>
    <t>0.5m LDF2-50</t>
  </si>
  <si>
    <t>Owen Duffy</t>
  </si>
  <si>
    <t>0.2m LDF2-50</t>
  </si>
  <si>
    <t>Linear amplifier</t>
  </si>
  <si>
    <t>#</t>
  </si>
  <si>
    <t>Antenna feed losses</t>
  </si>
  <si>
    <t>Antenna gain (wrt isotropic)</t>
  </si>
  <si>
    <t>Antenna spillover noise</t>
  </si>
  <si>
    <t>Sky noise</t>
  </si>
  <si>
    <t>Rx Noise Figure at antenna connector (dB)</t>
  </si>
  <si>
    <t>Antenna total noise</t>
  </si>
  <si>
    <t>dB</t>
  </si>
  <si>
    <t>LNA</t>
  </si>
  <si>
    <t>G/T worksheet</t>
  </si>
  <si>
    <t>432MHz, IC-910 with LNA at antenna</t>
  </si>
  <si>
    <t>Contribution</t>
  </si>
  <si>
    <t>Noise Temperature (K)</t>
  </si>
  <si>
    <t>K</t>
  </si>
  <si>
    <t>Rx Noise Temperature at antenna connector (K)</t>
  </si>
  <si>
    <t>G/T (dB/K)</t>
  </si>
  <si>
    <t>Shortfall (dB)</t>
  </si>
  <si>
    <t>Ultimate G/T  (dB/K) (T=external noise)</t>
  </si>
  <si>
    <t>Total noise</t>
  </si>
  <si>
    <t>% Total</t>
  </si>
  <si>
    <t>Version: 1.05</t>
  </si>
  <si>
    <t>Copyright: Owen Duffy 2006, 2014.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</si>
</sst>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3" borderId="7" xfId="0" applyFill="1" applyBorder="1"/>
    <xf numFmtId="164" fontId="0" fillId="3" borderId="7" xfId="0" applyNumberFormat="1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2" fontId="0" fillId="3" borderId="7" xfId="0" applyNumberFormat="1" applyFill="1" applyBorder="1"/>
    <xf numFmtId="0" fontId="2" fillId="0" borderId="0" xfId="1"/>
    <xf numFmtId="164" fontId="2" fillId="0" borderId="0" xfId="1" applyNumberFormat="1"/>
    <xf numFmtId="2" fontId="2" fillId="0" borderId="0" xfId="1" applyNumberFormat="1"/>
    <xf numFmtId="164" fontId="2" fillId="0" borderId="0" xfId="1" applyNumberFormat="1" applyBorder="1"/>
    <xf numFmtId="0" fontId="2" fillId="0" borderId="0" xfId="1" applyFont="1"/>
    <xf numFmtId="2" fontId="2" fillId="4" borderId="7" xfId="1" applyNumberFormat="1" applyFill="1" applyBorder="1"/>
    <xf numFmtId="164" fontId="2" fillId="4" borderId="7" xfId="1" applyNumberFormat="1" applyFill="1" applyBorder="1"/>
    <xf numFmtId="0" fontId="2" fillId="0" borderId="0" xfId="1" applyBorder="1"/>
    <xf numFmtId="2" fontId="2" fillId="0" borderId="7" xfId="1" applyNumberFormat="1" applyBorder="1"/>
    <xf numFmtId="164" fontId="2" fillId="3" borderId="7" xfId="1" applyNumberFormat="1" applyFill="1" applyBorder="1"/>
    <xf numFmtId="9" fontId="0" fillId="4" borderId="7" xfId="2" applyFont="1" applyFill="1" applyBorder="1"/>
    <xf numFmtId="0" fontId="2" fillId="3" borderId="7" xfId="1" applyFill="1" applyBorder="1"/>
    <xf numFmtId="0" fontId="2" fillId="0" borderId="0" xfId="1" applyAlignment="1">
      <alignment horizontal="center"/>
    </xf>
    <xf numFmtId="165" fontId="0" fillId="4" borderId="7" xfId="2" applyNumberFormat="1" applyFont="1" applyFill="1" applyBorder="1"/>
    <xf numFmtId="2" fontId="2" fillId="3" borderId="7" xfId="1" applyNumberFormat="1" applyFill="1" applyBorder="1"/>
    <xf numFmtId="165" fontId="0" fillId="4" borderId="4" xfId="2" applyNumberFormat="1" applyFont="1" applyFill="1" applyBorder="1"/>
    <xf numFmtId="164" fontId="2" fillId="4" borderId="4" xfId="1" applyNumberFormat="1" applyFill="1" applyBorder="1"/>
    <xf numFmtId="0" fontId="2" fillId="2" borderId="7" xfId="1" applyFill="1" applyBorder="1"/>
    <xf numFmtId="164" fontId="2" fillId="0" borderId="2" xfId="1" applyNumberFormat="1" applyBorder="1" applyAlignment="1">
      <alignment horizontal="center"/>
    </xf>
    <xf numFmtId="164" fontId="2" fillId="0" borderId="9" xfId="1" applyNumberFormat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0" xfId="1" applyBorder="1"/>
    <xf numFmtId="0" fontId="2" fillId="0" borderId="4" xfId="1" applyBorder="1"/>
    <xf numFmtId="0" fontId="2" fillId="0" borderId="5" xfId="1" applyBorder="1" applyAlignment="1">
      <alignment horizontal="center" wrapText="1"/>
    </xf>
    <xf numFmtId="0" fontId="2" fillId="0" borderId="3" xfId="1" applyBorder="1" applyAlignment="1">
      <alignment horizontal="center"/>
    </xf>
    <xf numFmtId="0" fontId="2" fillId="0" borderId="3" xfId="1" applyBorder="1"/>
    <xf numFmtId="0" fontId="2" fillId="3" borderId="2" xfId="1" applyFill="1" applyBorder="1"/>
    <xf numFmtId="0" fontId="2" fillId="3" borderId="9" xfId="1" applyFill="1" applyBorder="1"/>
    <xf numFmtId="15" fontId="2" fillId="3" borderId="9" xfId="1" applyNumberFormat="1" applyFill="1" applyBorder="1" applyAlignment="1">
      <alignment horizontal="left"/>
    </xf>
    <xf numFmtId="0" fontId="2" fillId="0" borderId="2" xfId="1" applyBorder="1"/>
    <xf numFmtId="0" fontId="2" fillId="0" borderId="1" xfId="1" applyBorder="1"/>
    <xf numFmtId="0" fontId="2" fillId="3" borderId="12" xfId="1" applyFill="1" applyBorder="1"/>
    <xf numFmtId="0" fontId="2" fillId="3" borderId="0" xfId="1" applyFill="1" applyBorder="1"/>
    <xf numFmtId="0" fontId="2" fillId="3" borderId="0" xfId="1" applyFill="1" applyBorder="1" applyAlignment="1">
      <alignment horizontal="left"/>
    </xf>
    <xf numFmtId="0" fontId="2" fillId="0" borderId="12" xfId="1" applyBorder="1"/>
    <xf numFmtId="0" fontId="2" fillId="0" borderId="6" xfId="1" applyBorder="1"/>
    <xf numFmtId="0" fontId="2" fillId="3" borderId="11" xfId="1" applyFill="1" applyBorder="1"/>
    <xf numFmtId="0" fontId="2" fillId="3" borderId="8" xfId="1" applyFill="1" applyBorder="1"/>
    <xf numFmtId="0" fontId="2" fillId="3" borderId="8" xfId="1" applyFill="1" applyBorder="1" applyAlignment="1">
      <alignment horizontal="left"/>
    </xf>
    <xf numFmtId="0" fontId="2" fillId="0" borderId="11" xfId="1" applyBorder="1"/>
    <xf numFmtId="0" fontId="2" fillId="0" borderId="5" xfId="1" applyBorder="1"/>
    <xf numFmtId="0" fontId="1" fillId="0" borderId="0" xfId="1" applyFont="1"/>
    <xf numFmtId="164" fontId="2" fillId="0" borderId="5" xfId="1" applyNumberFormat="1" applyBorder="1" applyAlignment="1">
      <alignment horizontal="center"/>
    </xf>
    <xf numFmtId="164" fontId="2" fillId="0" borderId="8" xfId="1" applyNumberFormat="1" applyBorder="1" applyAlignment="1">
      <alignment horizontal="center"/>
    </xf>
    <xf numFmtId="164" fontId="2" fillId="0" borderId="11" xfId="1" applyNumberFormat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'IC910'!$C$3</c:f>
          <c:strCache>
            <c:ptCount val="1"/>
            <c:pt idx="0">
              <c:v>432MHz, IC-910 with LNA at antenna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('IC910'!$A$29,'IC910'!$B$9:$B$20)</c:f>
              <c:strCache>
                <c:ptCount val="8"/>
                <c:pt idx="0">
                  <c:v>Antenna total noise</c:v>
                </c:pt>
                <c:pt idx="1">
                  <c:v>IC910</c:v>
                </c:pt>
                <c:pt idx="2">
                  <c:v>0.5m LDF2-50</c:v>
                </c:pt>
                <c:pt idx="3">
                  <c:v>Linear amplifier</c:v>
                </c:pt>
                <c:pt idx="4">
                  <c:v>30m LDF4-50</c:v>
                </c:pt>
                <c:pt idx="5">
                  <c:v>4m LDF2-50</c:v>
                </c:pt>
                <c:pt idx="6">
                  <c:v>LNA</c:v>
                </c:pt>
                <c:pt idx="7">
                  <c:v>0.2m LDF2-50</c:v>
                </c:pt>
              </c:strCache>
            </c:strRef>
          </c:cat>
          <c:val>
            <c:numRef>
              <c:f>('IC910'!$D$29,'IC910'!$H$9:$H$20)</c:f>
              <c:numCache>
                <c:formatCode>0.0</c:formatCode>
                <c:ptCount val="13"/>
                <c:pt idx="0">
                  <c:v>210.95419161332774</c:v>
                </c:pt>
                <c:pt idx="1">
                  <c:v>3.6083566716911939</c:v>
                </c:pt>
                <c:pt idx="2">
                  <c:v>3.7985975225742673E-2</c:v>
                </c:pt>
                <c:pt idx="3">
                  <c:v>0.1773468655329227</c:v>
                </c:pt>
                <c:pt idx="4">
                  <c:v>0.42448414874172047</c:v>
                </c:pt>
                <c:pt idx="5">
                  <c:v>9.0537223681446843E-2</c:v>
                </c:pt>
                <c:pt idx="6">
                  <c:v>36.209582472677333</c:v>
                </c:pt>
                <c:pt idx="7">
                  <c:v>6.7549677614186887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6</xdr:row>
          <xdr:rowOff>57150</xdr:rowOff>
        </xdr:from>
        <xdr:to>
          <xdr:col>1</xdr:col>
          <xdr:colOff>2428875</xdr:colOff>
          <xdr:row>7</xdr:row>
          <xdr:rowOff>104775</xdr:rowOff>
        </xdr:to>
        <xdr:sp macro="" textlink="">
          <xdr:nvSpPr>
            <xdr:cNvPr id="4097" name="SortElements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314325</xdr:colOff>
      <xdr:row>5</xdr:row>
      <xdr:rowOff>47625</xdr:rowOff>
    </xdr:from>
    <xdr:to>
      <xdr:col>18</xdr:col>
      <xdr:colOff>523875</xdr:colOff>
      <xdr:row>30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I43"/>
  <sheetViews>
    <sheetView tabSelected="1" workbookViewId="0">
      <selection activeCell="A38" sqref="A38"/>
    </sheetView>
  </sheetViews>
  <sheetFormatPr defaultRowHeight="12.75" x14ac:dyDescent="0.2"/>
  <cols>
    <col min="1" max="1" width="5" style="7" customWidth="1"/>
    <col min="2" max="2" width="37.140625" style="7" customWidth="1"/>
    <col min="3" max="3" width="9.42578125" style="7" bestFit="1" customWidth="1"/>
    <col min="4" max="4" width="9.140625" style="7"/>
    <col min="5" max="5" width="9.140625" style="7" hidden="1" customWidth="1"/>
    <col min="6" max="6" width="4.85546875" style="7" hidden="1" customWidth="1"/>
    <col min="7" max="8" width="10.28515625" style="7" customWidth="1"/>
    <col min="9" max="16384" width="9.140625" style="7"/>
  </cols>
  <sheetData>
    <row r="1" spans="1:9" ht="23.25" x14ac:dyDescent="0.35">
      <c r="A1" s="51" t="s">
        <v>23</v>
      </c>
    </row>
    <row r="3" spans="1:9" x14ac:dyDescent="0.2">
      <c r="A3" s="50" t="s">
        <v>4</v>
      </c>
      <c r="B3" s="49"/>
      <c r="C3" s="3" t="s">
        <v>24</v>
      </c>
      <c r="D3" s="48"/>
      <c r="E3" s="48"/>
      <c r="F3" s="48"/>
      <c r="G3" s="48"/>
      <c r="H3" s="47"/>
      <c r="I3" s="46"/>
    </row>
    <row r="4" spans="1:9" x14ac:dyDescent="0.2">
      <c r="A4" s="45" t="s">
        <v>6</v>
      </c>
      <c r="B4" s="44"/>
      <c r="C4" s="4" t="s">
        <v>11</v>
      </c>
      <c r="D4" s="43"/>
      <c r="E4" s="43"/>
      <c r="F4" s="43"/>
      <c r="G4" s="43"/>
      <c r="H4" s="42"/>
      <c r="I4" s="41"/>
    </row>
    <row r="5" spans="1:9" x14ac:dyDescent="0.2">
      <c r="A5" s="40" t="s">
        <v>5</v>
      </c>
      <c r="B5" s="39"/>
      <c r="C5" s="5">
        <v>39711</v>
      </c>
      <c r="D5" s="38"/>
      <c r="E5" s="38"/>
      <c r="F5" s="38"/>
      <c r="G5" s="38"/>
      <c r="H5" s="37"/>
      <c r="I5" s="36"/>
    </row>
    <row r="7" spans="1:9" ht="25.5" x14ac:dyDescent="0.2">
      <c r="A7" s="35" t="s">
        <v>14</v>
      </c>
      <c r="B7" s="35" t="s">
        <v>1</v>
      </c>
      <c r="C7" s="34" t="s">
        <v>0</v>
      </c>
      <c r="D7" s="33" t="s">
        <v>3</v>
      </c>
      <c r="E7" s="28" t="s">
        <v>0</v>
      </c>
      <c r="F7" s="28"/>
      <c r="G7" s="52" t="s">
        <v>26</v>
      </c>
      <c r="H7" s="53"/>
      <c r="I7" s="54"/>
    </row>
    <row r="8" spans="1:9" x14ac:dyDescent="0.2">
      <c r="A8" s="32"/>
      <c r="B8" s="31"/>
      <c r="C8" s="30" t="s">
        <v>2</v>
      </c>
      <c r="D8" s="29" t="s">
        <v>2</v>
      </c>
      <c r="E8" s="28"/>
      <c r="F8" s="28"/>
      <c r="G8" s="27" t="s">
        <v>1</v>
      </c>
      <c r="H8" s="26" t="s">
        <v>25</v>
      </c>
      <c r="I8" s="25" t="s">
        <v>33</v>
      </c>
    </row>
    <row r="9" spans="1:9" x14ac:dyDescent="0.2">
      <c r="A9" s="24"/>
      <c r="B9" s="1" t="s">
        <v>7</v>
      </c>
      <c r="C9" s="24"/>
      <c r="D9" s="1">
        <v>5</v>
      </c>
      <c r="E9" s="24"/>
      <c r="F9" s="15">
        <f t="shared" ref="F9:F19" si="0">F10*E10</f>
        <v>173.7800828749377</v>
      </c>
      <c r="G9" s="23">
        <f t="shared" ref="G9:G20" si="1">(10^(IF(C9&lt;0,-C9,D9)/10)-1)*290</f>
        <v>627.06052144883006</v>
      </c>
      <c r="H9" s="23">
        <f t="shared" ref="H9:H20" si="2">G9/F9</f>
        <v>3.6083566716911939</v>
      </c>
      <c r="I9" s="22">
        <f t="shared" ref="I9:I20" si="3">H9/$C$30</f>
        <v>1.397193627334165E-2</v>
      </c>
    </row>
    <row r="10" spans="1:9" x14ac:dyDescent="0.2">
      <c r="A10" s="1">
        <v>2</v>
      </c>
      <c r="B10" s="1" t="s">
        <v>10</v>
      </c>
      <c r="C10" s="6">
        <v>-0.1</v>
      </c>
      <c r="D10" s="2"/>
      <c r="E10" s="15">
        <f t="shared" ref="E10:E20" si="4">10^(C10/10)</f>
        <v>0.97723722095581067</v>
      </c>
      <c r="F10" s="15">
        <f t="shared" si="0"/>
        <v>177.82794100389245</v>
      </c>
      <c r="G10" s="13">
        <f t="shared" si="1"/>
        <v>6.7549677614186887</v>
      </c>
      <c r="H10" s="13">
        <f t="shared" si="2"/>
        <v>3.7985975225742673E-2</v>
      </c>
      <c r="I10" s="20">
        <f t="shared" si="3"/>
        <v>1.4708568842393868E-4</v>
      </c>
    </row>
    <row r="11" spans="1:9" x14ac:dyDescent="0.2">
      <c r="A11" s="1">
        <v>3</v>
      </c>
      <c r="B11" s="1" t="s">
        <v>13</v>
      </c>
      <c r="C11" s="6">
        <v>-0.5</v>
      </c>
      <c r="D11" s="2"/>
      <c r="E11" s="15">
        <f t="shared" si="4"/>
        <v>0.89125093813374545</v>
      </c>
      <c r="F11" s="15">
        <f t="shared" si="0"/>
        <v>199.52623149688816</v>
      </c>
      <c r="G11" s="13">
        <f t="shared" si="1"/>
        <v>35.38535174756943</v>
      </c>
      <c r="H11" s="13">
        <f t="shared" si="2"/>
        <v>0.1773468655329227</v>
      </c>
      <c r="I11" s="20">
        <f t="shared" si="3"/>
        <v>6.8670570261047232E-4</v>
      </c>
    </row>
    <row r="12" spans="1:9" x14ac:dyDescent="0.2">
      <c r="A12" s="1">
        <v>4</v>
      </c>
      <c r="B12" s="1" t="s">
        <v>9</v>
      </c>
      <c r="C12" s="6">
        <v>-1.5</v>
      </c>
      <c r="D12" s="2"/>
      <c r="E12" s="15">
        <f t="shared" si="4"/>
        <v>0.70794578438413791</v>
      </c>
      <c r="F12" s="15">
        <f t="shared" si="0"/>
        <v>281.83829312644565</v>
      </c>
      <c r="G12" s="13">
        <f t="shared" si="1"/>
        <v>119.63588794059876</v>
      </c>
      <c r="H12" s="13">
        <f t="shared" si="2"/>
        <v>0.42448414874172047</v>
      </c>
      <c r="I12" s="20">
        <f t="shared" si="3"/>
        <v>1.6436472374786804E-3</v>
      </c>
    </row>
    <row r="13" spans="1:9" x14ac:dyDescent="0.2">
      <c r="A13" s="1">
        <v>5</v>
      </c>
      <c r="B13" s="1" t="s">
        <v>8</v>
      </c>
      <c r="C13" s="6">
        <v>-0.4</v>
      </c>
      <c r="D13" s="2"/>
      <c r="E13" s="15">
        <f t="shared" si="4"/>
        <v>0.91201083935590965</v>
      </c>
      <c r="F13" s="15">
        <f t="shared" si="0"/>
        <v>309.02954325135937</v>
      </c>
      <c r="G13" s="13">
        <f t="shared" si="1"/>
        <v>27.978676881523675</v>
      </c>
      <c r="H13" s="13">
        <f t="shared" si="2"/>
        <v>9.0537223681446843E-2</v>
      </c>
      <c r="I13" s="20">
        <f t="shared" si="3"/>
        <v>3.5056964561365619E-4</v>
      </c>
    </row>
    <row r="14" spans="1:9" x14ac:dyDescent="0.2">
      <c r="A14" s="1">
        <v>6</v>
      </c>
      <c r="B14" s="1" t="s">
        <v>22</v>
      </c>
      <c r="C14" s="6">
        <v>25</v>
      </c>
      <c r="D14" s="1">
        <v>0.5</v>
      </c>
      <c r="E14" s="15">
        <f t="shared" si="4"/>
        <v>316.22776601683825</v>
      </c>
      <c r="F14" s="15">
        <f t="shared" si="0"/>
        <v>0.97723722095581067</v>
      </c>
      <c r="G14" s="13">
        <f t="shared" si="1"/>
        <v>35.38535174756943</v>
      </c>
      <c r="H14" s="13">
        <f t="shared" si="2"/>
        <v>36.209582472677333</v>
      </c>
      <c r="I14" s="20">
        <f t="shared" si="3"/>
        <v>0.14020730898407521</v>
      </c>
    </row>
    <row r="15" spans="1:9" x14ac:dyDescent="0.2">
      <c r="A15" s="1">
        <v>7</v>
      </c>
      <c r="B15" s="1" t="s">
        <v>12</v>
      </c>
      <c r="C15" s="6">
        <v>-0.1</v>
      </c>
      <c r="D15" s="2"/>
      <c r="E15" s="15">
        <f t="shared" si="4"/>
        <v>0.97723722095581067</v>
      </c>
      <c r="F15" s="15">
        <f t="shared" si="0"/>
        <v>1</v>
      </c>
      <c r="G15" s="13">
        <f t="shared" si="1"/>
        <v>6.7549677614186887</v>
      </c>
      <c r="H15" s="13">
        <f t="shared" si="2"/>
        <v>6.7549677614186887</v>
      </c>
      <c r="I15" s="20">
        <f t="shared" si="3"/>
        <v>2.6155945123569075E-2</v>
      </c>
    </row>
    <row r="16" spans="1:9" x14ac:dyDescent="0.2">
      <c r="A16" s="18"/>
      <c r="B16" s="18"/>
      <c r="C16" s="21"/>
      <c r="D16" s="16"/>
      <c r="E16" s="15">
        <f t="shared" si="4"/>
        <v>1</v>
      </c>
      <c r="F16" s="15">
        <f t="shared" si="0"/>
        <v>1</v>
      </c>
      <c r="G16" s="13">
        <f t="shared" si="1"/>
        <v>0</v>
      </c>
      <c r="H16" s="13">
        <f t="shared" si="2"/>
        <v>0</v>
      </c>
      <c r="I16" s="20">
        <f t="shared" si="3"/>
        <v>0</v>
      </c>
    </row>
    <row r="17" spans="1:9" x14ac:dyDescent="0.2">
      <c r="A17" s="18"/>
      <c r="B17" s="18"/>
      <c r="C17" s="16"/>
      <c r="D17" s="16"/>
      <c r="E17" s="15">
        <f t="shared" si="4"/>
        <v>1</v>
      </c>
      <c r="F17" s="15">
        <f t="shared" si="0"/>
        <v>1</v>
      </c>
      <c r="G17" s="13">
        <f t="shared" si="1"/>
        <v>0</v>
      </c>
      <c r="H17" s="13">
        <f t="shared" si="2"/>
        <v>0</v>
      </c>
      <c r="I17" s="20">
        <f t="shared" si="3"/>
        <v>0</v>
      </c>
    </row>
    <row r="18" spans="1:9" x14ac:dyDescent="0.2">
      <c r="A18" s="18"/>
      <c r="B18" s="18"/>
      <c r="C18" s="16"/>
      <c r="D18" s="16"/>
      <c r="E18" s="15">
        <f t="shared" si="4"/>
        <v>1</v>
      </c>
      <c r="F18" s="15">
        <f t="shared" si="0"/>
        <v>1</v>
      </c>
      <c r="G18" s="13">
        <f t="shared" si="1"/>
        <v>0</v>
      </c>
      <c r="H18" s="13">
        <f t="shared" si="2"/>
        <v>0</v>
      </c>
      <c r="I18" s="20">
        <f t="shared" si="3"/>
        <v>0</v>
      </c>
    </row>
    <row r="19" spans="1:9" x14ac:dyDescent="0.2">
      <c r="A19" s="18"/>
      <c r="B19" s="18"/>
      <c r="C19" s="16"/>
      <c r="D19" s="16"/>
      <c r="E19" s="15">
        <f t="shared" si="4"/>
        <v>1</v>
      </c>
      <c r="F19" s="15">
        <f t="shared" si="0"/>
        <v>1</v>
      </c>
      <c r="G19" s="13">
        <f t="shared" si="1"/>
        <v>0</v>
      </c>
      <c r="H19" s="13">
        <f t="shared" si="2"/>
        <v>0</v>
      </c>
      <c r="I19" s="20">
        <f t="shared" si="3"/>
        <v>0</v>
      </c>
    </row>
    <row r="20" spans="1:9" x14ac:dyDescent="0.2">
      <c r="A20" s="18"/>
      <c r="B20" s="18"/>
      <c r="C20" s="16"/>
      <c r="D20" s="16"/>
      <c r="E20" s="15">
        <f t="shared" si="4"/>
        <v>1</v>
      </c>
      <c r="F20" s="15">
        <v>1</v>
      </c>
      <c r="G20" s="13">
        <f t="shared" si="1"/>
        <v>0</v>
      </c>
      <c r="H20" s="13">
        <f t="shared" si="2"/>
        <v>0</v>
      </c>
      <c r="I20" s="20">
        <f t="shared" si="3"/>
        <v>0</v>
      </c>
    </row>
    <row r="21" spans="1:9" x14ac:dyDescent="0.2">
      <c r="I21" s="8"/>
    </row>
    <row r="22" spans="1:9" x14ac:dyDescent="0.2">
      <c r="A22" s="7" t="s">
        <v>28</v>
      </c>
      <c r="D22" s="13">
        <f>SUM(H9:H20)</f>
        <v>47.303261118969054</v>
      </c>
      <c r="I22" s="17">
        <f>D22/$C$30</f>
        <v>0.18316319865511271</v>
      </c>
    </row>
    <row r="23" spans="1:9" x14ac:dyDescent="0.2">
      <c r="A23" s="7" t="s">
        <v>19</v>
      </c>
      <c r="D23" s="13">
        <f>10*LOG(D22/290+1)</f>
        <v>0.65622542161062447</v>
      </c>
      <c r="I23" s="8"/>
    </row>
    <row r="24" spans="1:9" x14ac:dyDescent="0.2">
      <c r="I24" s="8"/>
    </row>
    <row r="25" spans="1:9" x14ac:dyDescent="0.2">
      <c r="C25" s="19" t="s">
        <v>21</v>
      </c>
      <c r="D25" s="19" t="s">
        <v>27</v>
      </c>
      <c r="I25" s="8"/>
    </row>
    <row r="26" spans="1:9" x14ac:dyDescent="0.2">
      <c r="A26" s="7" t="s">
        <v>15</v>
      </c>
      <c r="C26" s="18">
        <v>0.05</v>
      </c>
      <c r="D26" s="13">
        <f>(10^(C26/10)-1)*290</f>
        <v>3.3580417353705916</v>
      </c>
      <c r="E26" s="15">
        <f>10^(-C26/10)</f>
        <v>0.98855309465693875</v>
      </c>
      <c r="F26" s="15">
        <f>F27*E27</f>
        <v>0</v>
      </c>
      <c r="I26" s="8"/>
    </row>
    <row r="27" spans="1:9" x14ac:dyDescent="0.2">
      <c r="A27" s="7" t="s">
        <v>17</v>
      </c>
      <c r="D27" s="16">
        <v>10</v>
      </c>
      <c r="E27" s="14"/>
      <c r="F27" s="14"/>
      <c r="I27" s="8"/>
    </row>
    <row r="28" spans="1:9" x14ac:dyDescent="0.2">
      <c r="A28" s="7" t="s">
        <v>18</v>
      </c>
      <c r="D28" s="16">
        <v>200</v>
      </c>
      <c r="E28" s="14"/>
      <c r="F28" s="14"/>
      <c r="I28" s="8"/>
    </row>
    <row r="29" spans="1:9" x14ac:dyDescent="0.2">
      <c r="A29" s="7" t="s">
        <v>20</v>
      </c>
      <c r="D29" s="13">
        <f>E26*(D27+D28)+D26</f>
        <v>210.95419161332774</v>
      </c>
      <c r="E29" s="14"/>
      <c r="F29" s="14"/>
      <c r="I29" s="17">
        <f>D29/$C$30</f>
        <v>0.81683680134488734</v>
      </c>
    </row>
    <row r="30" spans="1:9" x14ac:dyDescent="0.2">
      <c r="A30" s="11" t="s">
        <v>32</v>
      </c>
      <c r="C30" s="13">
        <f>((D27+D28)*E26+D26+D22)</f>
        <v>258.25745273229677</v>
      </c>
      <c r="E30" s="14"/>
      <c r="F30" s="14"/>
      <c r="I30" s="17">
        <f>C30/$C$30</f>
        <v>1</v>
      </c>
    </row>
    <row r="31" spans="1:9" x14ac:dyDescent="0.2">
      <c r="A31" s="7" t="s">
        <v>16</v>
      </c>
      <c r="C31" s="16">
        <v>25</v>
      </c>
      <c r="E31" s="15">
        <f>10^(C31/10)</f>
        <v>316.22776601683825</v>
      </c>
      <c r="F31" s="14"/>
      <c r="G31" s="9"/>
      <c r="H31" s="10"/>
      <c r="I31" s="8"/>
    </row>
    <row r="32" spans="1:9" x14ac:dyDescent="0.2">
      <c r="A32" s="7" t="s">
        <v>29</v>
      </c>
      <c r="C32" s="12">
        <f>C31-C26-10*LOG((D26+D27+D28)*E26+D22)</f>
        <v>0.83011782308683024</v>
      </c>
      <c r="H32" s="10"/>
      <c r="I32" s="8"/>
    </row>
    <row r="33" spans="1:9" x14ac:dyDescent="0.2">
      <c r="E33" s="8"/>
      <c r="H33" s="10"/>
      <c r="I33" s="8"/>
    </row>
    <row r="34" spans="1:9" x14ac:dyDescent="0.2">
      <c r="A34" s="11" t="s">
        <v>31</v>
      </c>
      <c r="C34" s="13">
        <f>C31-10*LOG(D27+D28)</f>
        <v>1.7778070526608083</v>
      </c>
      <c r="E34" s="8"/>
      <c r="H34" s="10"/>
      <c r="I34" s="8"/>
    </row>
    <row r="35" spans="1:9" x14ac:dyDescent="0.2">
      <c r="A35" s="11" t="s">
        <v>30</v>
      </c>
      <c r="C35" s="12">
        <f>C34-C32</f>
        <v>0.94768922957397805</v>
      </c>
      <c r="E35" s="8"/>
      <c r="H35" s="10"/>
      <c r="I35" s="8"/>
    </row>
    <row r="36" spans="1:9" x14ac:dyDescent="0.2">
      <c r="E36" s="8"/>
      <c r="H36" s="10"/>
      <c r="I36" s="8"/>
    </row>
    <row r="37" spans="1:9" x14ac:dyDescent="0.2">
      <c r="A37" s="11" t="s">
        <v>34</v>
      </c>
      <c r="E37" s="8"/>
      <c r="H37" s="10"/>
      <c r="I37" s="8"/>
    </row>
    <row r="38" spans="1:9" x14ac:dyDescent="0.2">
      <c r="A38" s="11" t="s">
        <v>35</v>
      </c>
      <c r="E38" s="8"/>
      <c r="H38" s="10"/>
      <c r="I38" s="8"/>
    </row>
    <row r="39" spans="1:9" x14ac:dyDescent="0.2">
      <c r="E39" s="8"/>
      <c r="H39" s="10"/>
      <c r="I39" s="8"/>
    </row>
    <row r="40" spans="1:9" x14ac:dyDescent="0.2">
      <c r="E40" s="8"/>
      <c r="H40" s="10"/>
      <c r="I40" s="8"/>
    </row>
    <row r="41" spans="1:9" x14ac:dyDescent="0.2">
      <c r="E41" s="8"/>
      <c r="H41" s="10"/>
      <c r="I41" s="8"/>
    </row>
    <row r="42" spans="1:9" x14ac:dyDescent="0.2">
      <c r="E42" s="8"/>
      <c r="H42" s="10"/>
      <c r="I42" s="8"/>
    </row>
    <row r="43" spans="1:9" x14ac:dyDescent="0.2">
      <c r="H43" s="9"/>
      <c r="I43" s="8"/>
    </row>
  </sheetData>
  <mergeCells count="1">
    <mergeCell ref="G7:I7"/>
  </mergeCell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7" r:id="rId4" name="SortElements">
          <controlPr defaultSize="0" autoLine="0" r:id="rId5">
            <anchor moveWithCells="1">
              <from>
                <xdr:col>1</xdr:col>
                <xdr:colOff>1162050</xdr:colOff>
                <xdr:row>6</xdr:row>
                <xdr:rowOff>57150</xdr:rowOff>
              </from>
              <to>
                <xdr:col>1</xdr:col>
                <xdr:colOff>2428875</xdr:colOff>
                <xdr:row>7</xdr:row>
                <xdr:rowOff>104775</xdr:rowOff>
              </to>
            </anchor>
          </controlPr>
        </control>
      </mc:Choice>
      <mc:Fallback>
        <control shapeId="4097" r:id="rId4" name="SortElemen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IC910</vt:lpstr>
      <vt:lpstr>'IC910'!elements</vt:lpstr>
    </vt:vector>
  </TitlesOfParts>
  <Company>_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</dc:creator>
  <cp:lastModifiedBy>owen</cp:lastModifiedBy>
  <cp:lastPrinted>2006-03-08T22:29:06Z</cp:lastPrinted>
  <dcterms:created xsi:type="dcterms:W3CDTF">2006-02-22T06:02:48Z</dcterms:created>
  <dcterms:modified xsi:type="dcterms:W3CDTF">2014-04-05T22:00:16Z</dcterms:modified>
</cp:coreProperties>
</file>