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Course\GitLab pull copies\01 - Excel Unit\Module 01 Challenge - Due 09-21-2023\"/>
    </mc:Choice>
  </mc:AlternateContent>
  <xr:revisionPtr revIDLastSave="0" documentId="13_ncr:1_{5A892339-8606-43CB-8B40-20A565710A8C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rowdfunding" sheetId="1" r:id="rId1"/>
    <sheet name="Goal Analysis" sheetId="11" r:id="rId2"/>
    <sheet name="Statistical Analysis" sheetId="12" r:id="rId3"/>
    <sheet name="Pivot 1" sheetId="2" r:id="rId4"/>
    <sheet name="Pivot 2" sheetId="3" r:id="rId5"/>
    <sheet name="Pivot 3" sheetId="10" r:id="rId6"/>
  </sheets>
  <definedNames>
    <definedName name="_xlnm._FilterDatabase" localSheetId="0" hidden="1">Crowdfunding!$A$1:$T$1001</definedName>
    <definedName name="AllData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2" l="1"/>
  <c r="I7" i="12"/>
  <c r="I6" i="12"/>
  <c r="J6" i="12" l="1"/>
  <c r="J5" i="12"/>
  <c r="I5" i="12"/>
  <c r="J4" i="12"/>
  <c r="I4" i="12"/>
  <c r="J3" i="12"/>
  <c r="I3" i="12"/>
  <c r="J2" i="12"/>
  <c r="I2" i="12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E4" i="11" s="1"/>
  <c r="D3" i="11"/>
  <c r="C3" i="11"/>
  <c r="B3" i="11"/>
  <c r="D2" i="11"/>
  <c r="C2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1" l="1"/>
  <c r="G3" i="11" s="1"/>
  <c r="G4" i="11"/>
  <c r="H4" i="11"/>
  <c r="E2" i="11"/>
  <c r="F2" i="11" s="1"/>
  <c r="F4" i="11"/>
  <c r="E13" i="11"/>
  <c r="F13" i="11" s="1"/>
  <c r="E12" i="11"/>
  <c r="H12" i="11" s="1"/>
  <c r="E11" i="11"/>
  <c r="H11" i="11" s="1"/>
  <c r="E10" i="11"/>
  <c r="F10" i="11" s="1"/>
  <c r="E9" i="11"/>
  <c r="F9" i="11" s="1"/>
  <c r="E8" i="11"/>
  <c r="F8" i="11" s="1"/>
  <c r="E7" i="11"/>
  <c r="H7" i="11" s="1"/>
  <c r="E6" i="11"/>
  <c r="H6" i="11" s="1"/>
  <c r="E5" i="11"/>
  <c r="F5" i="11" s="1"/>
  <c r="H13" i="11" l="1"/>
  <c r="F3" i="11"/>
  <c r="H9" i="11"/>
  <c r="H8" i="11"/>
  <c r="H3" i="11"/>
  <c r="G11" i="11"/>
  <c r="G7" i="11"/>
  <c r="G13" i="11"/>
  <c r="H10" i="11"/>
  <c r="F11" i="11"/>
  <c r="G12" i="11"/>
  <c r="F12" i="11"/>
  <c r="F7" i="11"/>
  <c r="G10" i="11"/>
  <c r="G6" i="11"/>
  <c r="G8" i="11"/>
  <c r="G5" i="11"/>
  <c r="H2" i="11"/>
  <c r="G2" i="11"/>
  <c r="H5" i="11"/>
  <c r="G9" i="11"/>
  <c r="F6" i="11"/>
</calcChain>
</file>

<file path=xl/sharedStrings.xml><?xml version="1.0" encoding="utf-8"?>
<sst xmlns="http://schemas.openxmlformats.org/spreadsheetml/2006/main" count="7063" uniqueCount="2113">
  <si>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</si>
  <si>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</si>
  <si>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</si>
  <si>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</si>
  <si>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</si>
  <si>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</si>
  <si>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</si>
  <si>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</si>
  <si>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</si>
  <si>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</si>
  <si>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</si>
  <si>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</si>
  <si>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</si>
  <si>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</si>
  <si>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</si>
  <si>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</si>
  <si>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</si>
  <si>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</si>
  <si>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</si>
  <si>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</si>
  <si>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</si>
  <si>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</si>
  <si>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</si>
  <si>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</si>
  <si>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</si>
  <si>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</si>
  <si>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</si>
  <si>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</si>
  <si>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</si>
  <si>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</si>
  <si>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</si>
  <si>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</si>
  <si>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</si>
  <si>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</si>
  <si>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</si>
  <si>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</si>
  <si>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</si>
  <si>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</si>
  <si>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</si>
  <si>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</si>
  <si>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</si>
  <si>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</si>
  <si>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</si>
  <si>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</si>
  <si>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</si>
  <si>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</si>
  <si>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</si>
  <si>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</si>
  <si>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</si>
  <si>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</si>
  <si>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</si>
  <si>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</si>
  <si>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</si>
  <si>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</si>
  <si>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</si>
  <si>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</si>
  <si>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</si>
  <si>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</si>
  <si>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</si>
  <si>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</si>
  <si>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</si>
  <si>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</si>
  <si>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</si>
  <si>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</si>
  <si>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</si>
  <si>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</si>
  <si>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</si>
  <si>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</si>
  <si>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</si>
  <si>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</si>
  <si>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</si>
  <si>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</si>
  <si>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</si>
  <si>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</si>
  <si>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</si>
  <si>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</si>
  <si>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</si>
  <si>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</si>
  <si>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</si>
  <si>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</si>
  <si>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</si>
  <si>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</si>
  <si>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</si>
  <si>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</si>
  <si>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</si>
  <si>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</si>
  <si>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</si>
  <si>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</si>
  <si>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</si>
  <si>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</si>
  <si>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</si>
  <si>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</si>
  <si>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</si>
  <si>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</si>
  <si>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</si>
  <si>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</si>
  <si>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</si>
  <si>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</si>
  <si>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</si>
  <si>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</si>
  <si>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</si>
  <si>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</si>
  <si>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</si>
  <si>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</si>
  <si>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</si>
  <si>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</si>
  <si>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</si>
  <si>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</si>
  <si>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</si>
  <si>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</si>
  <si>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</si>
  <si>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</si>
  <si>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</si>
  <si>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</si>
  <si>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</si>
  <si>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</si>
  <si>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</si>
  <si>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</si>
  <si>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</si>
  <si>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</si>
  <si>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</si>
  <si>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</si>
  <si>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</si>
  <si>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</si>
  <si>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</si>
  <si>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</si>
  <si>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</si>
  <si>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</si>
  <si>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</si>
  <si>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</si>
  <si>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</si>
  <si>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</si>
  <si>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</si>
  <si>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</si>
  <si>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</si>
  <si>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</si>
  <si>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</si>
  <si>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</si>
  <si>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</si>
  <si>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</si>
  <si>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</si>
  <si>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</si>
  <si>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</si>
  <si>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</si>
  <si>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</si>
  <si>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</si>
  <si>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</si>
  <si>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</si>
  <si>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</si>
  <si>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</si>
  <si>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</si>
  <si>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</si>
  <si>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</si>
  <si>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</si>
  <si>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</si>
  <si>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</si>
  <si>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</si>
  <si>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</si>
  <si>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</si>
  <si>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</si>
  <si>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</si>
  <si>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</si>
  <si>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</si>
  <si>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</si>
  <si>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</si>
  <si>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</si>
  <si>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</si>
  <si>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</si>
  <si>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</si>
  <si>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</si>
  <si>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</si>
  <si>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</si>
  <si>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</si>
  <si>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</si>
  <si>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</si>
  <si>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</si>
  <si>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</si>
  <si>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</si>
  <si>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</si>
  <si>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</si>
  <si>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</si>
  <si>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</si>
  <si>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</si>
  <si>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</si>
  <si>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</si>
  <si>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</si>
  <si>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</si>
  <si>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</si>
  <si>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</si>
  <si>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</si>
  <si>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</si>
  <si>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</si>
  <si>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</si>
  <si>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</si>
  <si>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</si>
  <si>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</si>
  <si>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</si>
  <si>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</si>
  <si>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</si>
  <si>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</si>
  <si>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</si>
  <si>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</si>
  <si>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</si>
  <si>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</si>
  <si>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</si>
  <si>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</si>
  <si>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</si>
  <si>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</si>
  <si>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</si>
  <si>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</si>
  <si>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</si>
  <si>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</si>
  <si>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</si>
  <si>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</si>
  <si>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</si>
  <si>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</si>
  <si>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</si>
  <si>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</si>
  <si>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</si>
  <si>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</si>
  <si>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</si>
  <si>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</si>
  <si>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</si>
  <si>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</si>
  <si>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</si>
  <si>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</si>
  <si>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</si>
  <si>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</si>
  <si>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</si>
  <si>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</si>
  <si>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</si>
  <si>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</si>
  <si>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</si>
  <si>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</si>
  <si>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</si>
  <si>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</si>
  <si>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</si>
  <si>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</si>
  <si>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</si>
  <si>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</si>
  <si>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</si>
  <si>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</si>
  <si>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</si>
  <si>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</si>
  <si>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</si>
  <si>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</si>
  <si>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</si>
  <si>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</si>
  <si>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</si>
  <si>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</si>
  <si>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</si>
  <si>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</si>
  <si>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</si>
  <si>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</si>
  <si>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</si>
  <si>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</si>
  <si>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</si>
  <si>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</si>
  <si>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</si>
  <si>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</si>
  <si>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</si>
  <si>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</si>
  <si>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</si>
  <si>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</si>
  <si>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</si>
  <si>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</si>
  <si>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</si>
  <si>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</si>
  <si>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</si>
  <si>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</si>
  <si>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</si>
  <si>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</si>
  <si>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</si>
  <si>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</si>
  <si>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</si>
  <si>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</si>
  <si>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</si>
  <si>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</si>
  <si>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</si>
  <si>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</si>
  <si>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</si>
  <si>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</si>
  <si>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</si>
  <si>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</si>
  <si>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</si>
  <si>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</si>
  <si>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</si>
  <si>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</si>
  <si>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</si>
  <si>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</si>
  <si>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</si>
  <si>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</si>
  <si>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</si>
  <si>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</si>
  <si>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</si>
  <si>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</si>
  <si>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</si>
  <si>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</si>
  <si>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</si>
  <si>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</si>
  <si>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</si>
  <si>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</si>
  <si>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</si>
  <si>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</si>
  <si>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</si>
  <si>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</si>
  <si>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</si>
  <si>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</si>
  <si>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</si>
  <si>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</si>
  <si>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</si>
  <si>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</si>
  <si>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</si>
  <si>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</si>
  <si>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</si>
  <si>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</si>
  <si>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</si>
  <si>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</si>
  <si>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</si>
  <si>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</si>
  <si>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</si>
  <si>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</si>
  <si>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</si>
  <si>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</si>
  <si>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</si>
  <si>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</si>
  <si>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</si>
  <si>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</si>
  <si>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</si>
  <si>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</si>
  <si>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</si>
  <si>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</si>
  <si>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</si>
  <si>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</si>
  <si>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</si>
  <si>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</si>
  <si>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</si>
  <si>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</si>
  <si>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</si>
  <si>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</si>
  <si>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</si>
  <si>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</si>
  <si>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</si>
  <si>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</si>
  <si>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</si>
  <si>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</si>
  <si>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</si>
  <si>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</si>
  <si>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</si>
  <si>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</si>
  <si>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</si>
  <si>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</si>
  <si>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</si>
  <si>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</si>
  <si>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</si>
  <si>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</si>
  <si>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</si>
  <si>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</si>
  <si>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</si>
  <si>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</si>
  <si>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</si>
  <si>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</si>
  <si>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</si>
  <si>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</si>
  <si>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</si>
  <si>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</si>
  <si>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</si>
  <si>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</si>
  <si>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</si>
  <si>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</si>
  <si>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</si>
  <si>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</si>
  <si>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</si>
  <si>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</si>
  <si>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</si>
  <si>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</si>
  <si>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</si>
  <si>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</si>
  <si>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</si>
  <si>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</si>
  <si>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</si>
  <si>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</si>
  <si>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</si>
  <si>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</si>
  <si>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</si>
  <si>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</si>
  <si>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</si>
  <si>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</si>
  <si>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</si>
  <si>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</si>
  <si>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</si>
  <si>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</si>
  <si>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</si>
  <si>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</si>
  <si>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</si>
  <si>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</si>
  <si>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</si>
  <si>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</si>
  <si>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</si>
  <si>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</si>
  <si>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</si>
  <si>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</si>
  <si>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</si>
  <si>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</si>
  <si>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</si>
  <si>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</si>
  <si>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</si>
  <si>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</si>
  <si>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</si>
  <si>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</si>
  <si>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</si>
  <si>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</si>
  <si>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</si>
  <si>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</si>
  <si>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</si>
  <si>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</si>
  <si>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</si>
  <si>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</si>
  <si>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</si>
  <si>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</si>
  <si>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</si>
  <si>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</si>
  <si>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</si>
  <si>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</si>
  <si>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</si>
  <si>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</si>
  <si>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</si>
  <si>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</si>
  <si>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</si>
  <si>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</si>
  <si>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</si>
  <si>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</si>
  <si>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</si>
  <si>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</si>
  <si>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</si>
  <si>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</si>
  <si>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</si>
  <si>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</si>
  <si>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</si>
  <si>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</si>
  <si>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</si>
  <si>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</si>
  <si>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</si>
  <si>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</si>
  <si>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</si>
  <si>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</si>
  <si>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</si>
  <si>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</si>
  <si>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</si>
  <si>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</si>
  <si>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</si>
  <si>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</si>
  <si>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</si>
  <si>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</si>
  <si>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</si>
  <si>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</si>
  <si>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</si>
  <si>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</si>
  <si>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</si>
  <si>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</si>
  <si>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</si>
  <si>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</si>
  <si>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</si>
  <si>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</si>
  <si>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</si>
  <si>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</si>
  <si>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</si>
  <si>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</si>
  <si>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</si>
  <si>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</si>
  <si>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</si>
  <si>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</si>
  <si>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</si>
  <si>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</si>
  <si>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</si>
  <si>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</si>
  <si>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</si>
  <si>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</si>
  <si>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</si>
  <si>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</si>
  <si>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</si>
  <si>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</si>
  <si>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</si>
  <si>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</si>
  <si>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</si>
  <si>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</si>
  <si>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</si>
  <si>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</si>
  <si>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</si>
  <si>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</si>
  <si>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</si>
  <si>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</si>
  <si>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</si>
  <si>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</si>
  <si>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</si>
  <si>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</si>
  <si>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</si>
  <si>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</si>
  <si>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</si>
  <si>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</si>
  <si>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</si>
  <si>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</si>
  <si>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</si>
  <si>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</si>
  <si>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</si>
  <si>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</si>
  <si>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</si>
  <si>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</si>
  <si>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</si>
  <si>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</si>
  <si>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</si>
  <si>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</si>
  <si>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</si>
  <si>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</si>
  <si>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</si>
  <si>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</si>
  <si>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</si>
  <si>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</si>
  <si>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</si>
  <si>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</si>
  <si>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</si>
  <si>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</si>
  <si>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</si>
  <si>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</si>
  <si>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</si>
  <si>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</si>
  <si>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</si>
  <si>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</si>
  <si>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</si>
  <si>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</si>
  <si>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</si>
  <si>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</si>
  <si>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</si>
  <si>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</si>
  <si>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</si>
  <si>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</si>
  <si>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</si>
  <si>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</si>
  <si>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</si>
  <si>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</si>
  <si>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</si>
  <si>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</si>
  <si>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</si>
  <si>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</si>
  <si>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</si>
  <si>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</si>
  <si>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</si>
  <si>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</si>
  <si>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</si>
  <si>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</si>
  <si>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</si>
  <si>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</si>
  <si>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</si>
  <si>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</si>
  <si>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</si>
  <si>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</si>
  <si>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</si>
  <si>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</si>
  <si>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</si>
  <si>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</si>
  <si>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</si>
  <si>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</si>
  <si>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</si>
  <si>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</si>
  <si>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</si>
  <si>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</si>
  <si>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</si>
  <si>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</si>
  <si>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</si>
  <si>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</si>
  <si>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</si>
  <si>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</si>
  <si>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</si>
  <si>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</si>
  <si>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</si>
  <si>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</si>
  <si>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</si>
  <si>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</si>
  <si>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</si>
  <si>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</si>
  <si>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</si>
  <si>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</si>
  <si>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</si>
  <si>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</si>
  <si>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</si>
  <si>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</si>
  <si>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</si>
  <si>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</si>
  <si>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</si>
  <si>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</si>
  <si>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</si>
  <si>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</si>
  <si>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</si>
  <si>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</si>
  <si>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</si>
  <si>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</si>
  <si>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</si>
  <si>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</si>
  <si>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</si>
  <si>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</si>
  <si>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</si>
  <si>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</si>
  <si>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</si>
  <si>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</si>
  <si>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</si>
  <si>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</si>
  <si>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</si>
  <si>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</si>
  <si>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</si>
  <si>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</si>
  <si>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</si>
  <si>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</si>
  <si>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</si>
  <si>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</si>
  <si>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</si>
  <si>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</si>
  <si>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</si>
  <si>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</si>
  <si>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</si>
  <si>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</si>
  <si>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</si>
  <si>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</si>
  <si>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</si>
  <si>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</si>
  <si>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</si>
  <si>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</si>
  <si>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</si>
  <si>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</si>
  <si>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</si>
  <si>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</si>
  <si>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</si>
  <si>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</si>
  <si>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</si>
  <si>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</si>
  <si>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</si>
  <si>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</si>
  <si>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</si>
  <si>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</si>
  <si>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</si>
  <si>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</si>
  <si>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</si>
  <si>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</si>
  <si>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</si>
  <si>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</si>
  <si>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</si>
  <si>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</si>
  <si>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</si>
  <si>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</si>
  <si>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</si>
  <si>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</si>
  <si>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</si>
  <si>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</si>
  <si>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</si>
  <si>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</si>
  <si>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</si>
  <si>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</si>
  <si>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</si>
  <si>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</si>
  <si>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</si>
  <si>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</si>
  <si>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</si>
  <si>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</si>
  <si>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</si>
  <si>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</si>
  <si>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</si>
  <si>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</si>
  <si>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</si>
  <si>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</si>
  <si>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</si>
  <si>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</si>
  <si>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</si>
  <si>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</si>
  <si>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</si>
  <si>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</si>
  <si>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</si>
  <si>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</si>
  <si>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</si>
  <si>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</si>
  <si>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</si>
  <si>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</si>
  <si>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</si>
  <si>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</si>
  <si>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</si>
  <si>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</si>
  <si>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</si>
  <si>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</si>
  <si>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</si>
  <si>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</si>
  <si>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</si>
  <si>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</si>
  <si>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</si>
  <si>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</si>
  <si>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</si>
  <si>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</si>
  <si>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</si>
  <si>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</si>
  <si>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</si>
  <si>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</si>
  <si>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</si>
  <si>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</si>
  <si>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</si>
  <si>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</si>
  <si>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</si>
  <si>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</si>
  <si>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</si>
  <si>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</si>
  <si>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</si>
  <si>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</si>
  <si>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</si>
  <si>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</si>
  <si>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</si>
  <si>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</si>
  <si>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</si>
  <si>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</si>
  <si>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</si>
  <si>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</si>
  <si>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</si>
  <si>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</si>
  <si>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</si>
  <si>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</si>
  <si>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</si>
  <si>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</si>
  <si>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</si>
  <si>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</si>
  <si>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</si>
  <si>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</si>
  <si>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</si>
  <si>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</si>
  <si>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</si>
  <si>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</si>
  <si>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</si>
  <si>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</si>
  <si>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</si>
  <si>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</si>
  <si>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</si>
  <si>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</si>
  <si>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</si>
  <si>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</si>
  <si>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</si>
  <si>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</si>
  <si>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</si>
  <si>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</si>
  <si>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</si>
  <si>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</si>
  <si>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</si>
  <si>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</si>
  <si>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</si>
  <si>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</si>
  <si>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</si>
  <si>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</si>
  <si>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</si>
  <si>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</si>
  <si>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</si>
  <si>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</si>
  <si>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</si>
  <si>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</si>
  <si>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</si>
  <si>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</si>
  <si>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</si>
  <si>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</si>
  <si>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</si>
  <si>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</si>
  <si>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</si>
  <si>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</si>
  <si>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</si>
  <si>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</si>
  <si>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</si>
  <si>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</si>
  <si>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</si>
  <si>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</si>
  <si>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</si>
  <si>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</si>
  <si>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</si>
  <si>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</si>
  <si>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</si>
  <si>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</si>
  <si>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</si>
  <si>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</si>
  <si>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</si>
  <si>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</si>
  <si>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</si>
  <si>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</si>
  <si>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</si>
  <si>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</si>
  <si>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</si>
  <si>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</si>
  <si>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</si>
  <si>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</si>
  <si>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</si>
  <si>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</si>
  <si>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</si>
  <si>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</si>
  <si>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</si>
  <si>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</si>
  <si>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</si>
  <si>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</si>
  <si>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</si>
  <si>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</si>
  <si>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</si>
  <si>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</si>
  <si>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</si>
  <si>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</si>
  <si>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</si>
  <si>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</si>
  <si>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</si>
  <si>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</si>
  <si>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</si>
  <si>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</si>
  <si>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</si>
  <si>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</si>
  <si>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</si>
  <si>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</si>
  <si>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</si>
  <si>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</si>
  <si>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</si>
  <si>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</si>
  <si>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</si>
  <si>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</si>
  <si>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</si>
  <si>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</si>
  <si>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</si>
  <si>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</si>
  <si>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</si>
  <si>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</si>
  <si>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</si>
  <si>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</si>
  <si>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</si>
  <si>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</si>
  <si>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</si>
  <si>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</si>
  <si>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</si>
  <si>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</si>
  <si>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</si>
  <si>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</si>
  <si>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</si>
  <si>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</si>
  <si>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</si>
  <si>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</si>
  <si>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</si>
  <si>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</si>
  <si>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</si>
  <si>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</si>
  <si>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</si>
  <si>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</si>
  <si>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</si>
  <si>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</si>
  <si>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</si>
  <si>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</si>
  <si>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</si>
  <si>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</si>
  <si>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</si>
  <si>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</si>
  <si>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</si>
  <si>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</si>
  <si>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</si>
  <si>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</si>
  <si>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</si>
  <si>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</si>
  <si>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</si>
  <si>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</si>
  <si>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</si>
  <si>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</si>
  <si>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</si>
  <si>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</si>
  <si>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</si>
  <si>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</si>
  <si>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</si>
  <si>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</si>
  <si>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</si>
  <si>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</si>
  <si>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</si>
  <si>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</si>
  <si>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</si>
  <si>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</si>
  <si>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</si>
  <si>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</si>
  <si>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</si>
  <si>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</si>
  <si>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</si>
  <si>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</si>
  <si>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</si>
  <si>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</si>
  <si>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</si>
  <si>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</si>
  <si>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</si>
  <si>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</si>
  <si>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</si>
  <si>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</si>
  <si>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</si>
  <si>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</si>
  <si>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</si>
  <si>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</si>
  <si>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</si>
  <si>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</si>
  <si>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</si>
  <si>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</si>
  <si>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</si>
  <si>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</si>
  <si>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</si>
  <si>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</si>
  <si>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</si>
  <si>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</si>
  <si>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</si>
  <si>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</si>
  <si>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</si>
  <si>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</si>
  <si>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</si>
  <si>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</si>
  <si>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</si>
  <si>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</si>
  <si>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</si>
  <si>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</si>
  <si>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</si>
  <si>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</si>
  <si>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</si>
  <si>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</si>
  <si>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</si>
  <si>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</si>
  <si>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</si>
  <si>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</si>
  <si>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</si>
  <si>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</si>
  <si>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</si>
  <si>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</si>
  <si>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</si>
  <si>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</si>
  <si>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</si>
  <si>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</si>
  <si>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</si>
  <si>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</si>
  <si>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</si>
  <si>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</si>
  <si>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</si>
  <si>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</si>
  <si>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</si>
  <si>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</si>
  <si>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</si>
  <si>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</si>
  <si>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</si>
  <si>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</si>
  <si>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</si>
  <si>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</si>
  <si>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</si>
  <si>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</si>
  <si>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</si>
  <si>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</si>
  <si>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</si>
  <si>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</si>
  <si>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</si>
  <si>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</si>
  <si>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</si>
  <si>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</si>
  <si>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</si>
  <si>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</si>
  <si>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</si>
  <si>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</si>
  <si>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</si>
  <si>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</si>
  <si>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</si>
  <si>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</si>
  <si>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</si>
  <si>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</si>
  <si>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</si>
  <si>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</si>
  <si>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</si>
  <si>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</si>
  <si>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</si>
  <si>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</si>
  <si>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</si>
  <si>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</si>
  <si>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</si>
  <si>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</si>
  <si>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</si>
  <si>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</si>
  <si>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</si>
  <si>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</si>
  <si>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</si>
  <si>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</si>
  <si>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</si>
  <si>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</si>
  <si>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</si>
  <si>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</si>
  <si>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</si>
  <si>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</si>
  <si>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</si>
  <si>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</si>
  <si>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</si>
  <si>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</si>
  <si>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</si>
  <si>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</si>
  <si>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</si>
  <si>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</si>
  <si>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</si>
  <si>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</si>
  <si>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</si>
  <si>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</si>
  <si>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</si>
  <si>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</si>
  <si>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</si>
  <si>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</si>
  <si>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</si>
  <si>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</si>
  <si>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</si>
  <si>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</si>
  <si>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</si>
  <si>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</si>
  <si>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</si>
  <si>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</si>
  <si>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</si>
  <si>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</si>
  <si>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</si>
  <si>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</si>
  <si>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</si>
  <si>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</si>
  <si>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</si>
  <si>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</si>
  <si>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</si>
  <si>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</si>
  <si>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</si>
  <si>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</si>
  <si>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</si>
  <si>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</si>
  <si>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</si>
  <si>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</si>
  <si>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</si>
  <si>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</si>
  <si>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</si>
  <si>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</si>
  <si>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</si>
  <si>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</si>
  <si>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</si>
  <si>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</si>
  <si>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</si>
  <si>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</si>
  <si>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</si>
  <si>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</si>
  <si>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</si>
  <si>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</si>
  <si>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</si>
  <si>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</si>
  <si>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</si>
  <si>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</si>
  <si>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</si>
  <si>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</si>
  <si>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</si>
  <si>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</si>
  <si>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</si>
  <si>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</si>
  <si>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</si>
  <si>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</si>
  <si>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</si>
  <si>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</si>
  <si>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</si>
  <si>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</si>
  <si>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</si>
  <si>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</si>
  <si>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</si>
  <si>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</si>
  <si>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</si>
  <si>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</si>
  <si>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</si>
  <si>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</si>
  <si>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</si>
  <si>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</si>
  <si>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</si>
  <si>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</si>
  <si>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</si>
  <si>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</si>
  <si>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</si>
  <si>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</si>
  <si>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</si>
  <si>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</si>
  <si>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</si>
  <si>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</si>
  <si>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</si>
  <si>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</si>
  <si>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</si>
  <si>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</si>
  <si>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</si>
  <si>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</si>
  <si>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</si>
  <si>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</si>
  <si>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</si>
  <si>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</si>
  <si>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</si>
  <si>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</si>
  <si>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</si>
  <si>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</si>
  <si>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</si>
  <si>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</si>
  <si>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</si>
  <si>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</si>
  <si>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</si>
  <si>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</si>
  <si>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</si>
  <si>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</si>
  <si>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</si>
  <si>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</si>
  <si>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</si>
  <si>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</si>
  <si>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</si>
  <si>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</si>
  <si>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</si>
  <si>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</si>
  <si>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</si>
  <si>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</si>
  <si>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</si>
  <si>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</si>
  <si>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</si>
  <si>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</si>
  <si>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</si>
  <si>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</si>
  <si>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</si>
  <si>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</si>
  <si>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</si>
  <si>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</si>
  <si>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</si>
  <si>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</si>
  <si>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</si>
  <si>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</si>
  <si>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</si>
  <si>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</si>
  <si>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</si>
  <si>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</si>
  <si>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</si>
  <si>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</si>
  <si>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</si>
  <si>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</si>
  <si>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</si>
  <si>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</si>
  <si>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</si>
  <si>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</si>
  <si>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</si>
  <si>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</si>
  <si>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</si>
  <si>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</si>
  <si>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</si>
  <si>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</si>
  <si>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</si>
  <si>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</si>
  <si>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</si>
  <si>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</si>
  <si>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</si>
  <si>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</si>
  <si>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</si>
  <si>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</si>
  <si>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</si>
  <si>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</si>
  <si>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</si>
  <si>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</si>
  <si>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</si>
  <si>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</si>
  <si>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</si>
  <si>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</si>
  <si>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</si>
  <si>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</si>
  <si>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</si>
  <si>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</si>
  <si>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</si>
  <si>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</si>
  <si>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</si>
  <si>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</si>
  <si>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</si>
  <si>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</si>
  <si>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</si>
  <si>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</si>
  <si>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</si>
  <si>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</si>
  <si>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</si>
  <si>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</si>
  <si>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</si>
  <si>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</si>
  <si>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</si>
  <si>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</si>
  <si>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</si>
  <si>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</si>
  <si>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</si>
  <si>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</si>
  <si>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</si>
  <si>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</si>
  <si>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</si>
  <si>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</si>
  <si>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</si>
  <si>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</si>
  <si>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</si>
  <si>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</si>
  <si>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</si>
  <si>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</si>
  <si>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</si>
  <si>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</si>
  <si>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</si>
  <si>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</si>
  <si>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</si>
  <si>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</si>
  <si>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</si>
  <si>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</si>
  <si>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</si>
  <si>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</si>
  <si>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</si>
  <si>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</si>
  <si>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</si>
  <si>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</si>
  <si>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</si>
  <si>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</si>
  <si>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</si>
  <si>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</si>
  <si>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</si>
  <si>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</si>
  <si>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</si>
  <si>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</si>
  <si>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</si>
  <si>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</si>
  <si>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</si>
  <si>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</si>
  <si>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</si>
  <si>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</si>
  <si>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</si>
  <si>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</si>
  <si>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</si>
  <si>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</si>
  <si>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</si>
  <si>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</si>
  <si>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</si>
  <si>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</si>
  <si>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</si>
  <si>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</si>
  <si>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</si>
  <si>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</si>
  <si>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</si>
  <si>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</si>
  <si>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</si>
  <si>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</si>
  <si>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</si>
  <si>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</si>
  <si>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</si>
  <si>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</si>
  <si>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</si>
  <si>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</si>
  <si>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</si>
  <si>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</si>
  <si>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</si>
  <si>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</si>
  <si>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</si>
  <si>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</si>
  <si>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</si>
  <si>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</si>
  <si>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</si>
  <si>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</si>
  <si>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</si>
  <si>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</si>
  <si>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</si>
  <si>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</si>
  <si>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</si>
  <si>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</si>
  <si>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</si>
  <si>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</si>
  <si>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</si>
  <si>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</si>
  <si>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</si>
  <si>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</si>
  <si>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</si>
  <si>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</si>
  <si>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</si>
  <si>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</si>
  <si>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</si>
  <si>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</si>
  <si>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</si>
  <si>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</si>
  <si>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</si>
  <si>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</si>
  <si>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</si>
  <si>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</si>
  <si>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</si>
  <si>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</si>
  <si>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</si>
  <si>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</si>
  <si>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</si>
  <si>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</si>
  <si>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</si>
  <si>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</si>
  <si>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</si>
  <si>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</si>
  <si>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</si>
  <si>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</si>
  <si>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</si>
  <si>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</si>
  <si>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</si>
  <si>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</si>
  <si>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</si>
  <si>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</si>
  <si>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</si>
  <si>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</si>
  <si>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</si>
  <si>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</si>
  <si>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</si>
  <si>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</si>
  <si>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</si>
  <si>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</si>
  <si>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</si>
  <si>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</si>
  <si>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</si>
  <si>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</si>
  <si>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</si>
  <si>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</si>
  <si>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</si>
  <si>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</si>
  <si>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</si>
  <si>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</si>
  <si>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</si>
  <si>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</si>
  <si>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</si>
  <si>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</si>
  <si>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</si>
  <si>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</si>
  <si>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</si>
  <si>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</si>
  <si>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</si>
  <si>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</si>
  <si>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</si>
  <si>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</si>
  <si>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</si>
  <si>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</si>
  <si>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</si>
  <si>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</si>
  <si>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</si>
  <si>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</si>
  <si>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</si>
  <si>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</si>
  <si>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</si>
  <si>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</si>
  <si>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</si>
  <si>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</si>
  <si>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</si>
  <si>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</si>
  <si>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</si>
  <si>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</si>
  <si>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</si>
  <si>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</si>
  <si>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</si>
  <si>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</si>
  <si>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</si>
  <si>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</si>
  <si>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</si>
  <si>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</si>
  <si>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</si>
  <si>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</si>
  <si>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</si>
  <si>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</si>
  <si>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</si>
  <si>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</si>
  <si>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</si>
  <si>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</si>
  <si>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</si>
  <si>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</si>
  <si>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</si>
  <si>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</si>
  <si>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</si>
  <si>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</si>
  <si>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</si>
  <si>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</si>
  <si>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</si>
  <si>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</si>
  <si>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</si>
  <si>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</si>
  <si>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</si>
  <si>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</si>
  <si>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</si>
  <si>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</si>
  <si>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</si>
  <si>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</si>
  <si>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</si>
  <si>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</si>
  <si>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</si>
  <si>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</si>
  <si>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</si>
  <si>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</si>
  <si>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</si>
  <si>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</si>
  <si>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</si>
  <si>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</si>
  <si>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</si>
  <si>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</si>
  <si>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</si>
  <si>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</si>
  <si>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</si>
  <si>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</si>
  <si>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</si>
  <si>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</si>
  <si>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</si>
  <si>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</si>
  <si>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</si>
  <si>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</si>
  <si>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</si>
  <si>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</si>
  <si>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</si>
  <si>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</si>
  <si>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</si>
  <si>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</si>
  <si>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</si>
  <si>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</si>
  <si>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</si>
  <si>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</si>
  <si>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</si>
  <si>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</si>
  <si>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</si>
  <si>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</si>
  <si>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</si>
  <si>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</si>
  <si>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</si>
  <si>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</si>
  <si>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</si>
  <si>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</si>
  <si>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</si>
  <si>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</si>
  <si>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</si>
  <si>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</si>
  <si>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</si>
  <si>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</si>
  <si>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</si>
  <si>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</si>
  <si>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</si>
  <si>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</si>
  <si>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</si>
  <si>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</si>
  <si>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</si>
  <si>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</si>
  <si>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</si>
  <si>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</si>
  <si>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</si>
  <si>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</si>
  <si>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</si>
  <si>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</si>
  <si>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</si>
  <si>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</si>
  <si>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</si>
  <si>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</si>
  <si>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</si>
  <si>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</si>
  <si>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</si>
  <si>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</si>
  <si>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</si>
  <si>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</si>
  <si>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</si>
  <si>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</si>
  <si>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</si>
  <si>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</si>
  <si>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</si>
  <si>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</si>
  <si>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</si>
  <si>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</si>
  <si>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</si>
  <si>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</si>
  <si>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</si>
  <si>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</si>
  <si>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</si>
  <si>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</si>
  <si>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</si>
  <si>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</si>
  <si>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</si>
  <si>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</si>
  <si>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</si>
  <si>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</si>
  <si>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</si>
  <si>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</si>
  <si>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</si>
  <si>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</si>
  <si>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</si>
  <si>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</si>
  <si>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</si>
  <si>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</si>
  <si>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</si>
  <si>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</si>
  <si>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</si>
  <si>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</si>
  <si>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</si>
  <si>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</si>
  <si>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</si>
  <si>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</si>
  <si>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</si>
  <si>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</si>
  <si>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</si>
  <si>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</si>
  <si>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</si>
  <si>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</si>
  <si>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</si>
  <si>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</si>
  <si>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</si>
  <si>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</si>
  <si>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</si>
  <si>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</si>
  <si>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</si>
  <si>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</si>
  <si>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</si>
  <si>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</si>
  <si>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</si>
  <si>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</si>
  <si>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</si>
  <si>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</si>
  <si>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</si>
  <si>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</si>
  <si>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</si>
  <si>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</si>
  <si>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</si>
  <si>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</si>
  <si>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</si>
  <si>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</si>
  <si>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</si>
  <si>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</si>
  <si>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</si>
  <si>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</si>
  <si>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</si>
  <si>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</si>
  <si>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</si>
  <si>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</si>
  <si>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</si>
  <si>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</si>
  <si>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</si>
  <si>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</si>
  <si>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</si>
  <si>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</si>
  <si>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</si>
  <si>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</si>
  <si>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</si>
  <si>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</si>
  <si>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</si>
  <si>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</si>
  <si>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</si>
  <si>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</si>
  <si>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</si>
  <si>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</si>
  <si>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</si>
  <si>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</si>
  <si>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</si>
  <si>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</si>
  <si>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</si>
  <si>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</si>
  <si>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</si>
  <si>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</si>
  <si>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</si>
  <si>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</si>
  <si>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</si>
  <si>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</si>
  <si>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</si>
  <si>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</si>
  <si>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</si>
  <si>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</si>
  <si>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</si>
  <si>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</si>
  <si>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</si>
  <si>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</si>
  <si>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</si>
  <si>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</si>
  <si>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</si>
  <si>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</si>
  <si>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</si>
  <si>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</si>
  <si>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</si>
  <si>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</si>
  <si>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</si>
  <si>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</si>
  <si>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</si>
  <si>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</si>
  <si>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</si>
  <si>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</si>
  <si>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</si>
  <si>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</si>
  <si>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</si>
  <si>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</si>
  <si>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</si>
  <si>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</si>
  <si>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</si>
  <si>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</si>
  <si>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</si>
  <si>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</si>
  <si>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</si>
  <si>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</si>
  <si>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</si>
  <si>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</si>
  <si>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</si>
  <si>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</si>
  <si>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</si>
  <si>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</si>
  <si>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</si>
  <si>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</si>
  <si>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</si>
  <si>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</si>
  <si>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</si>
  <si>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</si>
  <si>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</si>
  <si>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</si>
  <si>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</si>
  <si>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</si>
  <si>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</si>
  <si>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</si>
  <si>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</si>
  <si>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</si>
  <si>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</si>
  <si>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</si>
  <si>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</si>
  <si>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</si>
  <si>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</si>
  <si>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</si>
  <si>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</si>
  <si>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</si>
  <si>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</si>
  <si>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</si>
  <si>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</si>
  <si>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</si>
  <si>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</si>
  <si>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</si>
  <si>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</si>
  <si>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</si>
  <si>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</si>
  <si>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</si>
  <si>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</si>
  <si>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</si>
  <si>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</si>
  <si>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</si>
  <si>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</si>
  <si>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</si>
  <si>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</si>
  <si>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</si>
  <si>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</si>
  <si>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</si>
  <si>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</si>
  <si>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</si>
  <si>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</si>
  <si>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</si>
  <si>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</si>
  <si>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</si>
  <si>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</si>
  <si>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</si>
  <si>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</si>
  <si>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</si>
  <si>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</si>
  <si>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</si>
  <si>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</si>
  <si>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</si>
  <si>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</si>
  <si>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</si>
  <si>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</si>
  <si>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</si>
  <si>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</si>
  <si>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</si>
  <si>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</si>
  <si>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</si>
  <si>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</si>
  <si>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</si>
  <si>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</si>
  <si>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</si>
  <si>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</si>
  <si>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</si>
  <si>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</si>
  <si>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</si>
  <si>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</si>
  <si>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</si>
  <si>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</si>
  <si>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</si>
  <si>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</si>
  <si>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</si>
  <si>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</si>
  <si>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</si>
  <si>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</si>
  <si>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</si>
  <si>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</si>
  <si>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</si>
  <si>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</si>
  <si>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</si>
  <si>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</si>
  <si>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</si>
  <si>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</si>
  <si>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</si>
  <si>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</si>
  <si>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</si>
  <si>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</si>
  <si>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</si>
  <si>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</si>
  <si>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</si>
  <si>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</si>
  <si>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</si>
  <si>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</si>
  <si>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</si>
  <si>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</si>
  <si>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</si>
  <si>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</si>
  <si>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</si>
  <si>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</si>
  <si>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</si>
  <si>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</si>
  <si>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</si>
  <si>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</si>
  <si>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</si>
  <si>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</si>
  <si>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</si>
  <si>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</si>
  <si>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</si>
  <si>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</si>
  <si>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</si>
  <si>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</si>
  <si>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</si>
  <si>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</si>
  <si>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</si>
  <si>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</si>
  <si>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</si>
  <si>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</si>
  <si>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</si>
  <si>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</si>
  <si>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</si>
  <si>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</si>
  <si>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</si>
  <si>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</si>
  <si>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</si>
  <si>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</si>
  <si>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</si>
  <si>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</si>
  <si>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</si>
  <si>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</si>
  <si>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</si>
  <si>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</si>
  <si>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</si>
  <si>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</si>
  <si>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</si>
  <si>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</si>
  <si>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</si>
  <si>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</si>
  <si>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</si>
  <si>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</si>
  <si>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</si>
  <si>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</si>
  <si>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</si>
  <si>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</si>
  <si>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</si>
  <si>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</si>
  <si>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</si>
  <si>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</si>
  <si>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</si>
  <si>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</si>
  <si>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</si>
  <si>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</si>
  <si>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</si>
  <si>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</si>
  <si>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</si>
  <si>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</si>
  <si>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</si>
  <si>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</si>
  <si>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</si>
  <si>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</si>
  <si>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</si>
  <si>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</si>
  <si>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</si>
  <si>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</si>
  <si>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</si>
  <si>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</si>
  <si>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</si>
  <si>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</si>
  <si>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</si>
  <si>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</si>
  <si>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</si>
  <si>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</si>
  <si>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</si>
  <si>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</si>
  <si>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</si>
  <si>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</si>
  <si>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</si>
  <si>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</si>
  <si>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</si>
  <si>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</si>
  <si>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</si>
  <si>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</si>
  <si>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</si>
  <si>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</si>
  <si>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</si>
  <si>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</si>
  <si>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</si>
  <si>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</si>
  <si>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</si>
  <si>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</si>
  <si>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</si>
  <si>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</si>
  <si>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</si>
  <si>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</si>
  <si>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</si>
  <si>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</si>
  <si>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</si>
  <si>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</si>
  <si>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</si>
  <si>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</si>
  <si>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</si>
  <si>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</si>
  <si>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</si>
  <si>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</si>
  <si>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</si>
  <si>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</si>
  <si>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</si>
  <si>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</si>
  <si>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</si>
  <si>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</si>
  <si>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</si>
  <si>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</si>
  <si>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</si>
  <si>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</si>
  <si>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</si>
  <si>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</si>
  <si>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</si>
  <si>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</si>
  <si>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</si>
  <si>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</si>
  <si>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</si>
  <si>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</si>
  <si>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</si>
  <si>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</si>
  <si>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</si>
  <si>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</si>
  <si>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</si>
  <si>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</si>
  <si>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</si>
  <si>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</si>
  <si>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</si>
  <si>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</si>
  <si>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</si>
  <si>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</si>
  <si>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</si>
  <si>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</si>
  <si>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</si>
  <si>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</si>
  <si>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</si>
  <si>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</si>
  <si>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</si>
  <si>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</si>
  <si>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</si>
  <si>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</si>
  <si>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</si>
  <si>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</si>
  <si>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</si>
  <si>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</si>
  <si>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</si>
  <si>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</si>
  <si>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</si>
  <si>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</si>
  <si>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</si>
  <si>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</si>
  <si>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</si>
  <si>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</si>
  <si>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</si>
  <si>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</si>
  <si>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</si>
  <si>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</si>
  <si>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</si>
  <si>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</si>
  <si>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</si>
  <si>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</si>
  <si>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</si>
  <si>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</si>
  <si>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</si>
  <si>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</si>
  <si>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</si>
  <si>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</si>
  <si>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</si>
  <si>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</si>
  <si>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</si>
  <si>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</si>
  <si>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</si>
  <si>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</si>
  <si>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</si>
  <si>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</si>
  <si>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</si>
  <si>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</si>
  <si>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</si>
  <si>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</si>
  <si>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</si>
  <si>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</si>
  <si>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</si>
  <si>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</si>
  <si>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</si>
  <si>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</si>
  <si>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</si>
  <si>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</si>
  <si>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</si>
  <si>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</si>
  <si>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</si>
  <si>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</si>
  <si>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</si>
  <si>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</si>
  <si>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</si>
  <si>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</si>
  <si>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</si>
  <si>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</si>
  <si>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</si>
  <si>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</si>
  <si>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</si>
  <si>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</si>
  <si>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</si>
  <si>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</si>
  <si>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</si>
  <si>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</si>
  <si>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</si>
  <si>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</si>
  <si>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</si>
  <si>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</si>
  <si>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</si>
  <si>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</si>
  <si>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</si>
  <si>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</si>
  <si>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</si>
  <si>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</si>
  <si>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</si>
  <si>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</si>
  <si>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</si>
  <si>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</si>
  <si>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</si>
  <si>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</si>
  <si>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</si>
  <si>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</si>
  <si>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</si>
  <si>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</si>
  <si>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</si>
  <si>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</si>
  <si>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</si>
  <si>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</si>
  <si>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</si>
  <si>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</si>
  <si>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</si>
  <si>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</si>
  <si>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</si>
  <si>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</si>
  <si>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</si>
  <si>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</si>
  <si>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</si>
  <si>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</si>
  <si>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</si>
  <si>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</si>
  <si>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</si>
  <si>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</si>
  <si>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</si>
  <si>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</si>
  <si>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</si>
  <si>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</si>
  <si>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</si>
  <si>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</si>
  <si>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</si>
  <si>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</si>
  <si>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</si>
  <si>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</si>
  <si>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</si>
  <si>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</si>
  <si>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</si>
  <si>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</si>
  <si>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</si>
  <si>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</si>
  <si>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</si>
  <si>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</si>
  <si>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</si>
  <si>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</si>
  <si>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</si>
  <si>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</si>
  <si>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</si>
  <si>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</si>
  <si>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</si>
  <si>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</si>
  <si>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</si>
  <si>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</si>
  <si>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</si>
  <si>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</si>
  <si>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</si>
  <si>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</si>
  <si>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</si>
  <si>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</si>
  <si>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</si>
  <si>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</si>
  <si>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</si>
  <si>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</si>
  <si>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</si>
  <si>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</si>
  <si>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</si>
  <si>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</si>
  <si>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</si>
  <si>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</si>
  <si>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</si>
  <si>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</si>
  <si>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</si>
  <si>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</si>
  <si>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</si>
  <si>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</si>
  <si>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</si>
  <si>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</si>
  <si>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</si>
  <si>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</si>
  <si>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</si>
  <si>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</si>
  <si>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</si>
  <si>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</si>
  <si>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</si>
  <si>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</si>
  <si>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</si>
  <si>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</si>
  <si>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</si>
  <si>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</si>
  <si>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</si>
  <si>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</si>
  <si>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</si>
  <si>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</si>
  <si>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</si>
  <si>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</si>
  <si>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</si>
  <si>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</si>
  <si>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</si>
  <si>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</si>
  <si>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</si>
  <si>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</si>
  <si>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</si>
  <si>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</si>
  <si>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</si>
  <si>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</si>
  <si>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</si>
  <si>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</si>
  <si>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</si>
  <si>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</si>
  <si>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</si>
  <si>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</si>
  <si>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</si>
  <si>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</si>
  <si>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</si>
  <si>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</si>
  <si>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</si>
  <si>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</si>
  <si>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</si>
  <si>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</si>
  <si>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</si>
  <si>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</si>
  <si>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</si>
  <si>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</si>
  <si>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</si>
  <si>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</si>
  <si>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</si>
  <si>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</si>
  <si>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</si>
  <si>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</si>
  <si>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</si>
  <si>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</si>
  <si>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</si>
  <si>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</si>
  <si>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</si>
  <si>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</si>
  <si>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</si>
  <si>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</si>
  <si>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</si>
  <si>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</si>
  <si>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</si>
  <si>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</si>
  <si>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</si>
  <si>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</si>
  <si>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</si>
  <si>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</si>
  <si>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</si>
  <si>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</si>
  <si>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</si>
  <si>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</si>
  <si>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</si>
  <si>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</si>
  <si>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</si>
  <si>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</si>
  <si>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</si>
  <si>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</si>
  <si>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</si>
  <si>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</si>
  <si>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</si>
  <si>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</si>
  <si>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</si>
  <si>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</si>
  <si>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</si>
  <si>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</si>
  <si>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</si>
  <si>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</si>
  <si>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</si>
  <si>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</si>
  <si>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</si>
  <si>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</si>
  <si>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</si>
  <si>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</si>
  <si>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</si>
  <si>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</si>
  <si>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</si>
  <si>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</si>
  <si>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</si>
  <si>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</si>
  <si>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</si>
  <si>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</si>
  <si>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</si>
  <si>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</si>
  <si>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</si>
  <si>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</si>
  <si>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</si>
  <si>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</si>
  <si>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</si>
  <si>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</si>
  <si>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</si>
  <si>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</si>
  <si>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</si>
  <si>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</si>
  <si>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</si>
  <si>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</si>
  <si>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43999</t>
  </si>
  <si>
    <t>35000 to 39999</t>
  </si>
  <si>
    <t>40000 to 44999</t>
  </si>
  <si>
    <t>Greater than or equal to 50000</t>
  </si>
  <si>
    <t>45000 to 49999</t>
  </si>
  <si>
    <t>Mean</t>
  </si>
  <si>
    <t>Median</t>
  </si>
  <si>
    <t>Minimum</t>
  </si>
  <si>
    <t xml:space="preserve">Maximum </t>
  </si>
  <si>
    <t>Variance</t>
  </si>
  <si>
    <t>Standard Deviation</t>
  </si>
  <si>
    <t>The explanation is in my Word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</si>
</sst>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wrapText="1"/>
    </xf>
    <xf numFmtId="9" fontId="0" fillId="0" borderId="0" xfId="43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43" applyNumberFormat="1" applyFont="1" applyAlignment="1">
      <alignment horizontal="center"/>
    </xf>
    <xf numFmtId="0" fontId="16" fillId="0" borderId="0" xfId="42" applyNumberFormat="1" applyFont="1" applyAlignment="1">
      <alignment horizontal="center"/>
    </xf>
    <xf numFmtId="0" fontId="16" fillId="0" borderId="0" xfId="0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43999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61-448C-9E0B-5C9A6869D7EB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43999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1-448C-9E0B-5C9A6869D7EB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43999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61-448C-9E0B-5C9A6869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073711"/>
        <c:axId val="109898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43999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61-448C-9E0B-5C9A6869D7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43999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61-448C-9E0B-5C9A6869D7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43999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661-448C-9E0B-5C9A6869D7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43999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661-448C-9E0B-5C9A6869D7EB}"/>
                  </c:ext>
                </c:extLst>
              </c15:ser>
            </c15:filteredLineSeries>
          </c:ext>
        </c:extLst>
      </c:lineChart>
      <c:catAx>
        <c:axId val="13860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81311"/>
        <c:crosses val="autoZero"/>
        <c:auto val="1"/>
        <c:lblAlgn val="ctr"/>
        <c:lblOffset val="100"/>
        <c:noMultiLvlLbl val="0"/>
      </c:catAx>
      <c:valAx>
        <c:axId val="10989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D-49F4-94FD-67F22A61B068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D-49F4-94FD-67F22A61B068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D-49F4-94FD-67F22A61B068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4-406C-A562-3DF8316E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095999"/>
        <c:axId val="1459315231"/>
      </c:barChart>
      <c:catAx>
        <c:axId val="14590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15231"/>
        <c:crosses val="autoZero"/>
        <c:auto val="1"/>
        <c:lblAlgn val="ctr"/>
        <c:lblOffset val="100"/>
        <c:noMultiLvlLbl val="0"/>
      </c:catAx>
      <c:valAx>
        <c:axId val="14593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5-4D37-8297-67BD0A490CF7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9-4F2D-9957-077F66A7C86B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9-4F2D-9957-077F66A7C86B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9-4F2D-9957-077F66A7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4827407"/>
        <c:axId val="1459326751"/>
      </c:barChart>
      <c:catAx>
        <c:axId val="16048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6751"/>
        <c:crosses val="autoZero"/>
        <c:auto val="1"/>
        <c:lblAlgn val="ctr"/>
        <c:lblOffset val="100"/>
        <c:noMultiLvlLbl val="0"/>
      </c:catAx>
      <c:valAx>
        <c:axId val="14593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2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A-4897-8551-6E73BC6C4BE3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1A-4897-8551-6E73BC6C4BE3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1A-4897-8551-6E73BC6C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268911"/>
        <c:axId val="1836901103"/>
      </c:lineChart>
      <c:catAx>
        <c:axId val="19592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01103"/>
        <c:crosses val="autoZero"/>
        <c:auto val="1"/>
        <c:lblAlgn val="ctr"/>
        <c:lblOffset val="100"/>
        <c:noMultiLvlLbl val="0"/>
      </c:catAx>
      <c:valAx>
        <c:axId val="18369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14</xdr:row>
      <xdr:rowOff>9524</xdr:rowOff>
    </xdr:from>
    <xdr:to>
      <xdr:col>7</xdr:col>
      <xdr:colOff>1428750</xdr:colOff>
      <xdr:row>27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C2962-8049-3089-11ED-D10345A17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17</xdr:col>
      <xdr:colOff>38100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576F4-184C-634F-5821-CF5C5A9D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3</xdr:row>
      <xdr:rowOff>47624</xdr:rowOff>
    </xdr:from>
    <xdr:to>
      <xdr:col>18</xdr:col>
      <xdr:colOff>123825</xdr:colOff>
      <xdr:row>24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D687B-453A-E3D1-D197-C872CD265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2</xdr:row>
      <xdr:rowOff>180974</xdr:rowOff>
    </xdr:from>
    <xdr:to>
      <xdr:col>14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F0962-D393-5E43-DC74-20020C4B0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" refreshedDate="45188.698664583331" createdVersion="8" refreshedVersion="8" minRefreshableVersion="3" recordCount="1000" xr:uid="{1C7C9DD3-5E44-456C-9098-43DFCCE4197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164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" refreshedDate="45188.725596064818" createdVersion="8" refreshedVersion="8" minRefreshableVersion="3" recordCount="1000" xr:uid="{AE45E131-B09B-46BD-8DAF-4B49CBB1FFBC}">
  <cacheSource type="worksheet">
    <worksheetSource name="AllData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164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92.151898734177209"/>
    <n v="158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00.01614035087719"/>
    <n v="1425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103.20833333333333"/>
    <n v="24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0.69276315789473686"/>
    <x v="0"/>
    <n v="99.339622641509436"/>
    <n v="53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75.833333333333329"/>
    <n v="174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60.555555555555557"/>
    <n v="18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64.93832599118943"/>
    <n v="227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30.997175141242938"/>
    <n v="70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72.909090909090907"/>
    <n v="44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62.9"/>
    <n v="220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112.22222222222223"/>
    <n v="27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102.34545454545454"/>
    <n v="55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105.05102040816327"/>
    <n v="98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94.144999999999996"/>
    <n v="200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84.986725663716811"/>
    <n v="452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10.41"/>
    <n v="100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07.96236989591674"/>
    <n v="1249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45.103703703703701"/>
    <n v="135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45.001483679525222"/>
    <n v="674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05.97134670487107"/>
    <n v="1396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69.055555555555557"/>
    <n v="558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5.044943820224717"/>
    <n v="890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05.22535211267606"/>
    <n v="142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39.003741114852225"/>
    <n v="2673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73.030674846625772"/>
    <n v="163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35.009459459459457"/>
    <n v="1480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06.6"/>
    <n v="15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61.997747747747745"/>
    <n v="2220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94.000622665006233"/>
    <n v="1606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12.05426356589147"/>
    <n v="129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48.008849557522126"/>
    <n v="2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38.004334633723452"/>
    <n v="2307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35.000184535892231"/>
    <n v="5419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85"/>
    <n v="16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95.993893129770996"/>
    <n v="1965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68.8125"/>
    <n v="16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5.97196261682242"/>
    <n v="107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75.261194029850742"/>
    <n v="134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57.125"/>
    <n v="88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75.141414141414145"/>
    <n v="198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07.42342342342343"/>
    <n v="111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.4394444444444447"/>
    <x v="1"/>
    <n v="35.995495495495497"/>
    <n v="222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26.998873148744366"/>
    <n v="6212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107.56122448979592"/>
    <n v="98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94.375"/>
    <n v="48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46.163043478260867"/>
    <n v="92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47.845637583892618"/>
    <n v="149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53.007815713698065"/>
    <n v="2431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.89625"/>
    <x v="1"/>
    <n v="45.059405940594061"/>
    <n v="303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2"/>
    <n v="1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99.006816632583508"/>
    <n v="1467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32.786666666666669"/>
    <n v="75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59.119617224880386"/>
    <n v="209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44.93333333333333"/>
    <n v="120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89.664122137404576"/>
    <n v="131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70.079268292682926"/>
    <n v="164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31.059701492537314"/>
    <n v="201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9.061611374407583"/>
    <n v="211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30.0859375"/>
    <n v="128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84.998125000000002"/>
    <n v="1600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82.001775410563695"/>
    <n v="2253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58.040160642570278"/>
    <n v="249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111.4"/>
    <n v="5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71.94736842105263"/>
    <n v="38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61.038135593220339"/>
    <n v="236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08.91666666666667"/>
    <n v="12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29.001722017220171"/>
    <n v="4065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58.975609756097562"/>
    <n v="246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11.82352941176471"/>
    <n v="17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63.995555555555555"/>
    <n v="247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85.315789473684205"/>
    <n v="76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74.481481481481481"/>
    <n v="54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105.14772727272727"/>
    <n v="88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56.188235294117646"/>
    <n v="85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85.917647058823533"/>
    <n v="170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57.00296912114014"/>
    <n v="168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79.642857142857139"/>
    <n v="56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41.018181818181816"/>
    <n v="330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48.004773269689736"/>
    <n v="838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55.212598425196852"/>
    <n v="127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92.109489051094897"/>
    <n v="411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83.183333333333337"/>
    <n v="180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39.996000000000002"/>
    <n v="1000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111.1336898395722"/>
    <n v="374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90.563380281690144"/>
    <n v="71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61.108374384236456"/>
    <n v="203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83.022941970310384"/>
    <n v="1482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0.76106194690266"/>
    <n v="113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89.458333333333329"/>
    <n v="96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57.849056603773583"/>
    <n v="106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109.99705449189985"/>
    <n v="679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103.96586345381526"/>
    <n v="498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107.99508196721311"/>
    <n v="610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48.927777777777777"/>
    <n v="180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37.666666666666664"/>
    <n v="27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64.999141999141997"/>
    <n v="2331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06.61061946902655"/>
    <n v="113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27.009016393442622"/>
    <n v="1220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91.16463414634147"/>
    <n v="164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56.054878048780488"/>
    <n v="164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1.017857142857142"/>
    <n v="336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66.513513513513516"/>
    <n v="37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89.005216484089729"/>
    <n v="1917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103.46315789473684"/>
    <n v="95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95.278911564625844"/>
    <n v="147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75.895348837209298"/>
    <n v="86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107.57831325301204"/>
    <n v="83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51.31666666666667"/>
    <n v="60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71.983108108108112"/>
    <n v="296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108.95414201183432"/>
    <n v="676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5"/>
    <n v="361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94.938931297709928"/>
    <n v="131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09.65079365079364"/>
    <n v="126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44.001815980629537"/>
    <n v="3304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86.794520547945211"/>
    <n v="73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30.992727272727272"/>
    <n v="275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94.791044776119406"/>
    <n v="67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69.79220779220779"/>
    <n v="154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63.003367003367003"/>
    <n v="1782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110.0343300110742"/>
    <n v="903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25.997933274284026"/>
    <n v="3387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49.987915407854985"/>
    <n v="662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101.72340425531915"/>
    <n v="94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47.083333333333336"/>
    <n v="180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89.944444444444443"/>
    <n v="774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78.96875"/>
    <n v="672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80.067669172932327"/>
    <n v="532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86.472727272727269"/>
    <n v="55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28.001876172607879"/>
    <n v="533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67.996725337699544"/>
    <n v="2443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43.078651685393261"/>
    <n v="89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87.95597484276729"/>
    <n v="15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.987234042553197"/>
    <n v="940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46.905982905982903"/>
    <n v="117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46.913793103448278"/>
    <n v="5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94.24"/>
    <n v="50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80.139130434782615"/>
    <n v="1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59.036809815950917"/>
    <n v="326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65.989247311827953"/>
    <n v="186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60.992530345471522"/>
    <n v="1071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98.307692307692307"/>
    <n v="11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104.6"/>
    <n v="70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86.066666666666663"/>
    <n v="135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.989583333333329"/>
    <n v="768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29.764705882352942"/>
    <n v="51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46.91959798994975"/>
    <n v="199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5.18691588785046"/>
    <n v="107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69.907692307692301"/>
    <n v="195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60.011588275391958"/>
    <n v="1467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52.006220379146917"/>
    <n v="3376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31.000176025347649"/>
    <n v="5681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95.042492917847028"/>
    <n v="1059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75.968174204355108"/>
    <n v="1194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71.013192612137203"/>
    <n v="379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73.733333333333334"/>
    <n v="30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113.17073170731707"/>
    <n v="41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05.00933552992861"/>
    <n v="182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79.176829268292678"/>
    <n v="164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57.333333333333336"/>
    <n v="75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58.178343949044589"/>
    <n v="157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36.032520325203251"/>
    <n v="246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07.99068767908309"/>
    <n v="1396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44.005985634477256"/>
    <n v="250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55.077868852459019"/>
    <n v="244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74"/>
    <n v="146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41.996858638743454"/>
    <n v="955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77.988161010260455"/>
    <n v="1267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82.507462686567166"/>
    <n v="67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104.2"/>
    <n v="5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5.5"/>
    <n v="26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00.98334401024984"/>
    <n v="1561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111.83333333333333"/>
    <n v="48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41.999115044247787"/>
    <n v="1130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110.05115089514067"/>
    <n v="782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58.997079225994888"/>
    <n v="2739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32.985714285714288"/>
    <n v="210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45.005654509471306"/>
    <n v="3537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81.98196487897485"/>
    <n v="2107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39.080882352941174"/>
    <n v="136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58.996383363471971"/>
    <n v="3318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40.988372093023258"/>
    <n v="86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1.029411764705884"/>
    <n v="340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37.789473684210527"/>
    <n v="19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32.006772009029348"/>
    <n v="886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95.966712898751737"/>
    <n v="1442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75"/>
    <n v="3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102.0498866213152"/>
    <n v="441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105.75"/>
    <n v="24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37.069767441860463"/>
    <n v="86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35.049382716049379"/>
    <n v="243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46.338461538461537"/>
    <n v="65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69.174603174603178"/>
    <n v="126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109.07824427480917"/>
    <n v="524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51.78"/>
    <n v="100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82.010055304172951"/>
    <n v="1989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35.958333333333336"/>
    <n v="168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74.461538461538467"/>
    <n v="13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0.02"/>
    <x v="0"/>
    <n v="2"/>
    <n v="1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91.114649681528661"/>
    <n v="157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79.792682926829272"/>
    <n v="8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2.999777678968428"/>
    <n v="449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2E-2"/>
    <x v="0"/>
    <n v="63.225000000000001"/>
    <n v="40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70.174999999999997"/>
    <n v="80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61.333333333333336"/>
    <n v="57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99"/>
    <n v="43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96.984900146127615"/>
    <n v="2053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51.004950495049506"/>
    <n v="808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8.044247787610619"/>
    <n v="226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60.984615384615381"/>
    <n v="1625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73.214285714285708"/>
    <n v="16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39.997435299603637"/>
    <n v="4289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86.812121212121212"/>
    <n v="165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42.125874125874127"/>
    <n v="143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03.97851239669421"/>
    <n v="1815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62.003211991434689"/>
    <n v="934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1.005037783375315"/>
    <n v="397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89.991552956465242"/>
    <n v="1539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39.235294117647058"/>
    <n v="17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54.993116108306566"/>
    <n v="2179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47.992753623188406"/>
    <n v="138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87.966702470461868"/>
    <n v="931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51.999165275459099"/>
    <n v="3594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29.999659863945578"/>
    <n v="5880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98.205357142857139"/>
    <n v="112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108.96182396606575"/>
    <n v="943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66.998379254457049"/>
    <n v="2468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64.99333594668758"/>
    <n v="2551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99.841584158415841"/>
    <n v="10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82.432835820895519"/>
    <n v="67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63.293478260869563"/>
    <n v="92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96.774193548387103"/>
    <n v="62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54.906040268456373"/>
    <n v="149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39.010869565217391"/>
    <n v="92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75.84210526315789"/>
    <n v="57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45.051671732522799"/>
    <n v="32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104.51546391752578"/>
    <n v="97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76.268292682926827"/>
    <n v="41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69.015695067264573"/>
    <n v="1784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01.97684085510689"/>
    <n v="1684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42.915999999999997"/>
    <n v="250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43.025210084033617"/>
    <n v="238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75.245283018867923"/>
    <n v="5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69.023364485981304"/>
    <n v="21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65.986486486486484"/>
    <n v="222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98.013800424628457"/>
    <n v="1884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60.105504587155963"/>
    <n v="218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26.000773395204948"/>
    <n v="6465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3"/>
    <n v="1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38.019801980198018"/>
    <n v="101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106.15254237288136"/>
    <n v="59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81.019475655430711"/>
    <n v="1335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96.647727272727266"/>
    <n v="88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57.003535651149086"/>
    <n v="1697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0.23390243902439026"/>
    <x v="0"/>
    <n v="63.93333333333333"/>
    <n v="15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.46"/>
    <x v="1"/>
    <n v="90.456521739130437"/>
    <n v="92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72.172043010752688"/>
    <n v="186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77.934782608695656"/>
    <n v="138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38.065134099616856"/>
    <n v="261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57.936123348017624"/>
    <n v="45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49.794392523364486"/>
    <n v="107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54.050251256281406"/>
    <n v="199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30.002721335268504"/>
    <n v="5512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70.127906976744185"/>
    <n v="86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26.996228786926462"/>
    <n v="318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51.990606936416185"/>
    <n v="2768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56.416666666666664"/>
    <n v="48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101.63218390804597"/>
    <n v="8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25.005291005291006"/>
    <n v="1890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32.016393442622949"/>
    <n v="61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82.021647307286173"/>
    <n v="1894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37.957446808510639"/>
    <n v="282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51.533333333333331"/>
    <n v="15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81.198275862068968"/>
    <n v="116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40.030075187969928"/>
    <n v="133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9.939759036144579"/>
    <n v="83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6.692307692307693"/>
    <n v="91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25.010989010989011"/>
    <n v="546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6.987277353689571"/>
    <n v="393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73.012609117361791"/>
    <n v="2062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68.240601503759393"/>
    <n v="13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52.310344827586206"/>
    <n v="29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61.765151515151516"/>
    <n v="132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.027559055118111"/>
    <n v="254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06.28804347826087"/>
    <n v="184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75.07386363636364"/>
    <n v="176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39.970802919708028"/>
    <n v="137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9.982195845697326"/>
    <n v="337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101.01541850220265"/>
    <n v="908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76.813084112149539"/>
    <n v="107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71.7"/>
    <n v="10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3.28125"/>
    <n v="32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43.923497267759565"/>
    <n v="183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36.004712041884815"/>
    <n v="1910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88.21052631578948"/>
    <n v="3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65.240384615384613"/>
    <n v="104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69.958333333333329"/>
    <n v="72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39.877551020408163"/>
    <n v="49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0.05"/>
    <x v="0"/>
    <n v="5"/>
    <n v="1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41.023728813559323"/>
    <n v="295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98.914285714285711"/>
    <n v="245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87.78125"/>
    <n v="32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80.767605633802816"/>
    <n v="142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94.28235294117647"/>
    <n v="85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3.428571428571431"/>
    <n v="7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.968133535660087"/>
    <n v="659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109.04109589041096"/>
    <n v="803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41.16"/>
    <n v="75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99.125"/>
    <n v="16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05.88429752066116"/>
    <n v="121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48.996525921966864"/>
    <n v="3742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39"/>
    <n v="223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31.022556390977442"/>
    <n v="133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103.87096774193549"/>
    <n v="31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59.268518518518519"/>
    <n v="108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42.3"/>
    <n v="30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53.117647058823529"/>
    <n v="17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50.796875"/>
    <n v="64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101.15"/>
    <n v="80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65.000810372771468"/>
    <n v="2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37.998645510835914"/>
    <n v="5168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82.615384615384613"/>
    <n v="26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7.941368078175898"/>
    <n v="307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80.780821917808225"/>
    <n v="73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25.984375"/>
    <n v="128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0.363636363636363"/>
    <n v="3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54.004916018025398"/>
    <n v="2441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101.78672985781991"/>
    <n v="21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45.003610108303249"/>
    <n v="1385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77.068421052631578"/>
    <n v="190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88.076595744680844"/>
    <n v="470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47.035573122529641"/>
    <n v="253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0.99550763701707"/>
    <n v="1113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87.003066141042481"/>
    <n v="2283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63.994402985074629"/>
    <n v="1072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5.9945205479452"/>
    <n v="1095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73.989349112426041"/>
    <n v="1690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84.02004626060139"/>
    <n v="1297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88.966921119592882"/>
    <n v="393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76.990453460620529"/>
    <n v="1257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97.146341463414629"/>
    <n v="328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33.013605442176868"/>
    <n v="147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99.950602409638549"/>
    <n v="830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69.966767371601208"/>
    <n v="331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110.32"/>
    <n v="25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66.005235602094245"/>
    <n v="191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41.005742176284812"/>
    <n v="3483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103.96316359696641"/>
    <n v="923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0.05"/>
    <x v="0"/>
    <n v="5"/>
    <n v="1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47.009935419771487"/>
    <n v="2013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29.606060606060606"/>
    <n v="33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81.010569583088667"/>
    <n v="1703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94.35"/>
    <n v="80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26.058139534883722"/>
    <n v="86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85.775000000000006"/>
    <n v="40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103.73170731707317"/>
    <n v="41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49.826086956521742"/>
    <n v="23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63.893048128342244"/>
    <n v="187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47.002434782608695"/>
    <n v="287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108.47727272727273"/>
    <n v="88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72.015706806282722"/>
    <n v="191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59.928057553956833"/>
    <n v="139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78.209677419354833"/>
    <n v="186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04.77678571428571"/>
    <n v="112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5.52475247524752"/>
    <n v="101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24.933333333333334"/>
    <n v="75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69.873786407766985"/>
    <n v="206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95.733766233766232"/>
    <n v="154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29.997485752598056"/>
    <n v="596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59.011948529411768"/>
    <n v="2176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84.757396449704146"/>
    <n v="169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78.010921177587846"/>
    <n v="210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50.05215419501134"/>
    <n v="441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59.16"/>
    <n v="25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93.702290076335885"/>
    <n v="131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40.14173228346457"/>
    <n v="12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70.090140845070422"/>
    <n v="355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66.181818181818187"/>
    <n v="44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47.714285714285715"/>
    <n v="84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62.896774193548389"/>
    <n v="155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86.611940298507463"/>
    <n v="67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75.126984126984127"/>
    <n v="189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1.004167534903104"/>
    <n v="4799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50.007915567282325"/>
    <n v="1137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96.960674157303373"/>
    <n v="1068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100.93160377358491"/>
    <n v="424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89.227586206896547"/>
    <n v="145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87.979166666666671"/>
    <n v="1152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89.54"/>
    <n v="50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29.09271523178808"/>
    <n v="151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42.006218905472636"/>
    <n v="1608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47.004903563255965"/>
    <n v="3059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110.44117647058823"/>
    <n v="34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41.990909090909092"/>
    <n v="220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48.012468827930178"/>
    <n v="1604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31.019823788546255"/>
    <n v="454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99.203252032520325"/>
    <n v="123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66.022316684378325"/>
    <n v="941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2"/>
    <n v="1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46.060200668896321"/>
    <n v="299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73.650000000000006"/>
    <n v="40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55.99336650082919"/>
    <n v="3015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68.985695127402778"/>
    <n v="2237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60.981609195402299"/>
    <n v="435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110.98139534883721"/>
    <n v="645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25"/>
    <n v="484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78.759740259740255"/>
    <n v="154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87.960784313725483"/>
    <n v="714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49.987398739873989"/>
    <n v="1111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99.524390243902445"/>
    <n v="82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04.82089552238806"/>
    <n v="134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.01469237832875"/>
    <n v="1089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28.998544660724033"/>
    <n v="5497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30.028708133971293"/>
    <n v="418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41.005559416261292"/>
    <n v="1439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62.866666666666667"/>
    <n v="15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47.005002501250623"/>
    <n v="1999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26.997693638285604"/>
    <n v="5203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68.329787234042556"/>
    <n v="94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50.974576271186443"/>
    <n v="118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54.024390243902438"/>
    <n v="205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97.055555555555557"/>
    <n v="162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24.867469879518072"/>
    <n v="83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84.423913043478265"/>
    <n v="92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47.091324200913242"/>
    <n v="219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77.996041171813147"/>
    <n v="2526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62.967871485943775"/>
    <n v="747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81.006080449017773"/>
    <n v="2138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65.321428571428569"/>
    <n v="84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104.43617021276596"/>
    <n v="94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69.989010989010993"/>
    <n v="91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83.023989898989896"/>
    <n v="792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90.3"/>
    <n v="10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03.98131932282546"/>
    <n v="1713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54.931726907630519"/>
    <n v="24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51.921875"/>
    <n v="192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60.02834008097166"/>
    <n v="247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44.003488879197555"/>
    <n v="2293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53.003513254551258"/>
    <n v="3131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54.5"/>
    <n v="32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75.04195804195804"/>
    <n v="143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35.911111111111111"/>
    <n v="90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36.952702702702702"/>
    <n v="296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63.170588235294119"/>
    <n v="170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29.99462365591398"/>
    <n v="186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86"/>
    <n v="439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75.014876033057845"/>
    <n v="60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101.19767441860465"/>
    <n v="86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4"/>
    <n v="1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29.001272669424118"/>
    <n v="6286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98.225806451612897"/>
    <n v="31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87.001693480101608"/>
    <n v="1181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45.205128205128204"/>
    <n v="39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.001341561577675"/>
    <n v="3727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94.976947040498445"/>
    <n v="160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28.956521739130434"/>
    <n v="46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55.993396226415094"/>
    <n v="2120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54.038095238095238"/>
    <n v="105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82.38"/>
    <n v="50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66.997115384615384"/>
    <n v="2080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107.91401869158878"/>
    <n v="535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69.009501187648453"/>
    <n v="2105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39.006568144499177"/>
    <n v="2436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110.3625"/>
    <n v="80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94.857142857142861"/>
    <n v="42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57.935251798561154"/>
    <n v="139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01.25"/>
    <n v="16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64.95597484276729"/>
    <n v="15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27.00524934383202"/>
    <n v="381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50.97422680412371"/>
    <n v="194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104.94260869565217"/>
    <n v="575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84.028301886792448"/>
    <n v="106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02.85915492957747"/>
    <n v="142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39.962085308056871"/>
    <n v="21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51.001785714285717"/>
    <n v="1120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40.823008849557525"/>
    <n v="113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58.999637155297535"/>
    <n v="2756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71.156069364161851"/>
    <n v="173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99.494252873563212"/>
    <n v="87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03.98634590377114"/>
    <n v="1538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76.555555555555557"/>
    <n v="9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87.068592057761734"/>
    <n v="55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48.99554707379135"/>
    <n v="1572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42.969135802469133"/>
    <n v="648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33.428571428571431"/>
    <n v="2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83.982949701619773"/>
    <n v="2346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01.41739130434783"/>
    <n v="115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109.87058823529412"/>
    <n v="85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31.916666666666668"/>
    <n v="144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70.993450675399103"/>
    <n v="244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77.026890756302521"/>
    <n v="595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101.78125"/>
    <n v="64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51.059701492537314"/>
    <n v="268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68.02051282051282"/>
    <n v="195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30.87037037037037"/>
    <n v="54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27.908333333333335"/>
    <n v="120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79.994818652849744"/>
    <n v="579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38.003378378378379"/>
    <n v="2072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59.990534521158132"/>
    <n v="1796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37.037634408602152"/>
    <n v="186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99.963043478260872"/>
    <n v="460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111.6774193548387"/>
    <n v="62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6.014409221902014"/>
    <n v="347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66.010284810126578"/>
    <n v="252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44.05263157894737"/>
    <n v="19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52.999726551818434"/>
    <n v="3657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95"/>
    <n v="1258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70.908396946564892"/>
    <n v="131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98.060773480662988"/>
    <n v="362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53.046025104602514"/>
    <n v="239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93.142857142857139"/>
    <n v="35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8.945075757575758"/>
    <n v="52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0.55779069767441858"/>
    <x v="0"/>
    <n v="36.067669172932334"/>
    <n v="133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63.030732860520096"/>
    <n v="84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84.717948717948715"/>
    <n v="78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62.2"/>
    <n v="10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01.97518330513255"/>
    <n v="1773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106.4375"/>
    <n v="32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29.975609756097562"/>
    <n v="369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85.806282722513089"/>
    <n v="191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70.82022471910112"/>
    <n v="89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40.998484082870135"/>
    <n v="1979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28.063492063492063"/>
    <n v="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88.054421768707485"/>
    <n v="147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31"/>
    <n v="6080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90.337500000000006"/>
    <n v="80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63.777777777777779"/>
    <n v="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53.995515695067262"/>
    <n v="1784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48.993956043956047"/>
    <n v="3640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63.857142857142854"/>
    <n v="126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82.996393146979258"/>
    <n v="221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55.08230452674897"/>
    <n v="243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62.044554455445542"/>
    <n v="20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04.97857142857143"/>
    <n v="140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94.044676806083643"/>
    <n v="1052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44.007716049382715"/>
    <n v="1296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92.467532467532465"/>
    <n v="77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57.072874493927124"/>
    <n v="247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109.07848101265823"/>
    <n v="395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39.387755102040813"/>
    <n v="49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77.022222222222226"/>
    <n v="180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92.166666666666671"/>
    <n v="84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61.007063197026021"/>
    <n v="2690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78.068181818181813"/>
    <n v="88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.69"/>
    <x v="1"/>
    <n v="80.75"/>
    <n v="156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59.991289782244557"/>
    <n v="2985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110.03018372703411"/>
    <n v="762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4"/>
    <n v="1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37.99856063332134"/>
    <n v="2779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6.369565217391298"/>
    <n v="92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72.978599221789878"/>
    <n v="102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26.007220216606498"/>
    <n v="554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04.36296296296297"/>
    <n v="135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.3975"/>
    <x v="1"/>
    <n v="102.18852459016394"/>
    <n v="122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54.117647058823529"/>
    <n v="221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63.222222222222221"/>
    <n v="126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4.03228962818004"/>
    <n v="1022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49.994334277620396"/>
    <n v="3177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56.015151515151516"/>
    <n v="198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48.807692307692307"/>
    <n v="26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60.082352941176474"/>
    <n v="85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78.990502793296088"/>
    <n v="1790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53.99499443826474"/>
    <n v="3596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111.45945945945945"/>
    <n v="37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60.922131147540981"/>
    <n v="244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26.0015444015444"/>
    <n v="5180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80.993208828522924"/>
    <n v="589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34.995963302752294"/>
    <n v="2725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94.142857142857139"/>
    <n v="35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52.085106382978722"/>
    <n v="94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24.986666666666668"/>
    <n v="300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69.215277777777771"/>
    <n v="144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93.944444444444443"/>
    <n v="558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98.40625"/>
    <n v="64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41.783783783783782"/>
    <n v="37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65.991836734693877"/>
    <n v="245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72.05747126436782"/>
    <n v="87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48.003209242618745"/>
    <n v="3116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54.098591549295776"/>
    <n v="71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107.88095238095238"/>
    <n v="42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67.034103410341032"/>
    <n v="909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64.01425914445133"/>
    <n v="161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96.066176470588232"/>
    <n v="136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51.184615384615384"/>
    <n v="130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43.92307692307692"/>
    <n v="156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91.021198830409361"/>
    <n v="1368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50.127450980392155"/>
    <n v="102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67.720930232558146"/>
    <n v="8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61.03921568627451"/>
    <n v="102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80.011857707509876"/>
    <n v="253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7.001497753369947"/>
    <n v="4006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71.127388535031841"/>
    <n v="157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89.99079189686924"/>
    <n v="1629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43.032786885245905"/>
    <n v="183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67.997714808043881"/>
    <n v="2188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73.004566210045667"/>
    <n v="2409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62.341463414634148"/>
    <n v="82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5"/>
    <n v="1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67.103092783505161"/>
    <n v="194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79.978947368421046"/>
    <n v="1140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62.176470588235297"/>
    <n v="102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53.005950297514879"/>
    <n v="2857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57.738317757009348"/>
    <n v="107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40.03125"/>
    <n v="160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81.016591928251117"/>
    <n v="2230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5.047468354430379"/>
    <n v="316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02.92307692307692"/>
    <n v="117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27.998126756166094"/>
    <n v="6406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75.733333333333334"/>
    <n v="15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45.026041666666664"/>
    <n v="192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73.615384615384613"/>
    <n v="26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56.991701244813278"/>
    <n v="723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85.223529411764702"/>
    <n v="170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50.962184873949582"/>
    <n v="238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63.563636363636363"/>
    <n v="55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80.999165275459092"/>
    <n v="1198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86.044753086419746"/>
    <n v="648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90.0390625"/>
    <n v="128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74.006063432835816"/>
    <n v="2144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92.4375"/>
    <n v="64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55.999257333828446"/>
    <n v="2693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32.983796296296298"/>
    <n v="432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93.596774193548384"/>
    <n v="62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69.867724867724874"/>
    <n v="189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72.129870129870127"/>
    <n v="154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30.041666666666668"/>
    <n v="96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3.968000000000004"/>
    <n v="750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68.65517241379311"/>
    <n v="87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59.992164544564154"/>
    <n v="3063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111.15827338129496"/>
    <n v="278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53.038095238095238"/>
    <n v="105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55.985524728588658"/>
    <n v="1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69.986760812003524"/>
    <n v="2266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48.998079877112133"/>
    <n v="2604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103.84615384615384"/>
    <n v="65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9.127659574468083"/>
    <n v="94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107.37777777777778"/>
    <n v="45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76.922178988326849"/>
    <n v="257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58.128865979381445"/>
    <n v="194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03.73643410852713"/>
    <n v="129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87.962666666666664"/>
    <n v="375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8"/>
    <n v="29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37.999361294443261"/>
    <n v="4697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.999313893653515"/>
    <n v="29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03.5"/>
    <n v="18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85.994467496542185"/>
    <n v="723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98.011627906976742"/>
    <n v="60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2"/>
    <n v="1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44.994570837642193"/>
    <n v="3868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31.012224938875306"/>
    <n v="409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59.970085470085472"/>
    <n v="234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58.9973474801061"/>
    <n v="3016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50.045454545454547"/>
    <n v="264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98.966269841269835"/>
    <n v="504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58.857142857142854"/>
    <n v="1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81.010256410256417"/>
    <n v="390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6.013333333333335"/>
    <n v="750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96.597402597402592"/>
    <n v="77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6.957446808510639"/>
    <n v="752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67.984732824427482"/>
    <n v="131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8.781609195402297"/>
    <n v="8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24.99623706491063"/>
    <n v="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44.922794117647058"/>
    <n v="272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79.400000000000006"/>
    <n v="25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29.009546539379475"/>
    <n v="419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3.59210526315789"/>
    <n v="76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07.97038864898211"/>
    <n v="162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68.987284287011803"/>
    <n v="1101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11.02236719478098"/>
    <n v="1073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24.997515808491418"/>
    <n v="442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42.155172413793103"/>
    <n v="58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47.003284072249592"/>
    <n v="1218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6.0392749244713"/>
    <n v="331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01.03760683760684"/>
    <n v="1170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39.927927927927925"/>
    <n v="111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83.158139534883716"/>
    <n v="215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9.97520661157025"/>
    <n v="363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47.993908629441627"/>
    <n v="2955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95.978877489438744"/>
    <n v="1657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78.728155339805824"/>
    <n v="103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56.081632653061227"/>
    <n v="14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69.090909090909093"/>
    <n v="110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102.05291576673866"/>
    <n v="92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07.32089552238806"/>
    <n v="134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51.970260223048328"/>
    <n v="269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71.137142857142862"/>
    <n v="175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106.49275362318841"/>
    <n v="69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42.93684210526316"/>
    <n v="190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30.037974683544302"/>
    <n v="237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0.623376623376629"/>
    <n v="77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66.016018306636155"/>
    <n v="1748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96.911392405063296"/>
    <n v="79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62.867346938775512"/>
    <n v="196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108.98537682789652"/>
    <n v="889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26.999314599040439"/>
    <n v="7295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65.004147943311438"/>
    <n v="2893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111.51785714285714"/>
    <n v="56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3"/>
    <n v="1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110.99268292682927"/>
    <n v="820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56.746987951807228"/>
    <n v="83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97.020608439646708"/>
    <n v="203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92.08620689655173"/>
    <n v="116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82.986666666666665"/>
    <n v="202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03.03791821561339"/>
    <n v="1345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68.922619047619051"/>
    <n v="168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87.737226277372258"/>
    <n v="137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75.021505376344081"/>
    <n v="186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50.863999999999997"/>
    <n v="125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90"/>
    <n v="14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72.896039603960389"/>
    <n v="202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8.48543689320388"/>
    <n v="103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01.98095238095237"/>
    <n v="1785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44.009146341463413"/>
    <n v="656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65.942675159235662"/>
    <n v="157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24.987387387387386"/>
    <n v="555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8.003367003367003"/>
    <n v="297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85.829268292682926"/>
    <n v="123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84.921052631578945"/>
    <n v="38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90.483333333333334"/>
    <n v="60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25.00197628458498"/>
    <n v="3036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92.013888888888886"/>
    <n v="144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93.066115702479337"/>
    <n v="121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61.008145363408524"/>
    <n v="1596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92.036259541984734"/>
    <n v="52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81.132596685082873"/>
    <n v="181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73.5"/>
    <n v="10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85.221311475409834"/>
    <n v="122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10.96825396825396"/>
    <n v="1071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32.968036529680369"/>
    <n v="21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96.005352363960753"/>
    <n v="1121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84.96632653061225"/>
    <n v="980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25.007462686567163"/>
    <n v="536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65.998995479658461"/>
    <n v="199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87.34482758620689"/>
    <n v="2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27.933333333333334"/>
    <n v="180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03.8"/>
    <n v="15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0.61"/>
    <x v="0"/>
    <n v="31.937172774869111"/>
    <n v="19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99.5"/>
    <n v="16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08.84615384615384"/>
    <n v="130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10.76229508196721"/>
    <n v="122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29.647058823529413"/>
    <n v="17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.12"/>
    <x v="1"/>
    <n v="101.71428571428571"/>
    <n v="140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61.5"/>
    <n v="34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5"/>
    <n v="3388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40.049999999999997"/>
    <n v="280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110.97231270358306"/>
    <n v="614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.959016393442624"/>
    <n v="366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30.974074074074075"/>
    <n v="270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47.035087719298247"/>
    <n v="114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88.065693430656935"/>
    <n v="137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7.005616224648989"/>
    <n v="3205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6.027777777777779"/>
    <n v="288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67.817567567567565"/>
    <n v="148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49.964912280701753"/>
    <n v="114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10.01646903820817"/>
    <n v="1518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89.964678178963894"/>
    <n v="127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79.009523809523813"/>
    <n v="210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86.867469879518069"/>
    <n v="166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62.04"/>
    <n v="100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6.970212765957445"/>
    <n v="23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54.121621621621621"/>
    <n v="148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41.035353535353536"/>
    <n v="198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55.052419354838712"/>
    <n v="248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107.93762183235867"/>
    <n v="513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73.92"/>
    <n v="150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1.995894428152493"/>
    <n v="3410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53.898148148148145"/>
    <n v="216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106.5"/>
    <n v="26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32.999805409612762"/>
    <n v="5139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43.00254993625159"/>
    <n v="2353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.355"/>
    <x v="1"/>
    <n v="86.858974358974365"/>
    <n v="78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96.8"/>
    <n v="10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32.995456610631528"/>
    <n v="2201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8.028106508875737"/>
    <n v="676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58.867816091954026"/>
    <n v="174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105.04572803850782"/>
    <n v="831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33.054878048780488"/>
    <n v="164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78.821428571428569"/>
    <n v="56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68.204968944099377"/>
    <n v="161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75.731884057971016"/>
    <n v="138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0.996070133010882"/>
    <n v="3308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01.88188976377953"/>
    <n v="127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52.879227053140099"/>
    <n v="207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71.005820721769496"/>
    <n v="859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102.38709677419355"/>
    <n v="31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74.466666666666669"/>
    <n v="45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51.009883198562441"/>
    <n v="1113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90"/>
    <n v="6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97.142857142857139"/>
    <n v="7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72.071823204419886"/>
    <n v="181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75.236363636363635"/>
    <n v="110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2.967741935483872"/>
    <n v="31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54.807692307692307"/>
    <n v="78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45.037837837837834"/>
    <n v="185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52.958677685950413"/>
    <n v="121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60.017959183673469"/>
    <n v="1225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44.028301886792455"/>
    <n v="106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86.028169014084511"/>
    <n v="142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8.012875536480685"/>
    <n v="233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32.050458715596328"/>
    <n v="21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73.611940298507463"/>
    <n v="67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108.71052631578948"/>
    <n v="76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2.97674418604651"/>
    <n v="43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83.315789473684205"/>
    <n v="19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42"/>
    <n v="2108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55.927601809954751"/>
    <n v="22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105.03681885125184"/>
    <n v="679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48"/>
    <n v="2805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112.66176470588235"/>
    <n v="68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81.944444444444443"/>
    <n v="36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64.049180327868854"/>
    <n v="183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06.39097744360902"/>
    <n v="133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76.011249497790274"/>
    <n v="2489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111.07246376811594"/>
    <n v="69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95.936170212765958"/>
    <n v="47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43.043010752688176"/>
    <n v="279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67.966666666666669"/>
    <n v="210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89.991428571428571"/>
    <n v="2100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58.095238095238095"/>
    <n v="252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83.996875000000003"/>
    <n v="1280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88.853503184713375"/>
    <n v="157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65.963917525773198"/>
    <n v="194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74.804878048780495"/>
    <n v="82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69.98571428571428"/>
    <n v="70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32.006493506493506"/>
    <n v="154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64.727272727272734"/>
    <n v="22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24.998110087408456"/>
    <n v="4233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04.97764070932922"/>
    <n v="1297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64.987878787878785"/>
    <n v="16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94.352941176470594"/>
    <n v="119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44.001706484641637"/>
    <n v="1758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64.744680851063833"/>
    <n v="94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84.00667779632721"/>
    <n v="1797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34.061302681992338"/>
    <n v="261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93.273885350318466"/>
    <n v="157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2.998301726577978"/>
    <n v="3533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83.812903225806451"/>
    <n v="155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63.992424242424242"/>
    <n v="13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81.909090909090907"/>
    <n v="33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3.053191489361708"/>
    <n v="94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01.98449039881831"/>
    <n v="1354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105.9375"/>
    <n v="48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01.58181818181818"/>
    <n v="110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62.970930232558139"/>
    <n v="172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29.045602605863191"/>
    <n v="307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77.924999999999997"/>
    <n v="160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80.806451612903231"/>
    <n v="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76.006816632583508"/>
    <n v="1467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72.993613824192337"/>
    <n v="2662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53"/>
    <n v="452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54.164556962025316"/>
    <n v="158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32.946666666666665"/>
    <n v="22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79.371428571428567"/>
    <n v="35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41.174603174603178"/>
    <n v="63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77.430769230769229"/>
    <n v="65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57.159509202453989"/>
    <n v="163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77.17647058823529"/>
    <n v="85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4.953917050691246"/>
    <n v="217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97.18"/>
    <n v="150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46.000916870415651"/>
    <n v="3272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8.023385300668153"/>
    <n v="898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25.99"/>
    <n v="300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02.69047619047619"/>
    <n v="126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72.958174904942965"/>
    <n v="526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57.190082644628099"/>
    <n v="121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84.013793103448279"/>
    <n v="2320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98.666666666666671"/>
    <n v="8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42.007419183889773"/>
    <n v="1887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32.002753556677376"/>
    <n v="4358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81.567164179104481"/>
    <n v="67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37.035087719298247"/>
    <n v="5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03.033360455655"/>
    <n v="1229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84.333333333333329"/>
    <n v="12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102.60377358490567"/>
    <n v="53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79.992129246064621"/>
    <n v="2414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70.055309734513273"/>
    <n v="452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.7"/>
    <x v="1"/>
    <n v="37"/>
    <n v="80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41.911917098445599"/>
    <n v="193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57.992576882290564"/>
    <n v="1886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40.942307692307693"/>
    <n v="52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69.9972602739726"/>
    <n v="1825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73.838709677419359"/>
    <n v="31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41.979310344827589"/>
    <n v="290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77.93442622950819"/>
    <n v="122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06.01972789115646"/>
    <n v="1470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47.018181818181816"/>
    <n v="165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76.016483516483518"/>
    <n v="182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54.120603015075375"/>
    <n v="199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7.285714285714285"/>
    <n v="56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3.81308411214954"/>
    <n v="107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05.02602739726028"/>
    <n v="1460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90.259259259259252"/>
    <n v="27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76.978705978705975"/>
    <n v="1221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02.60162601626017"/>
    <n v="123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0.02"/>
    <x v="0"/>
    <n v="2"/>
    <n v="1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55.0062893081761"/>
    <n v="159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32.127272727272725"/>
    <n v="110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50.642857142857146"/>
    <n v="14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49.6875"/>
    <n v="16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54.894067796610166"/>
    <n v="23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46.931937172774866"/>
    <n v="191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4.951219512195124"/>
    <n v="41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0.99898322318251"/>
    <n v="3934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107.7625"/>
    <n v="80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102.07770270270271"/>
    <n v="296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24.976190476190474"/>
    <n v="462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79.944134078212286"/>
    <n v="179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67.946462715105156"/>
    <n v="523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26.070921985815602"/>
    <n v="141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05.0032154340836"/>
    <n v="186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25.826923076923077"/>
    <n v="52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77.666666666666671"/>
    <n v="27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57.82692307692308"/>
    <n v="156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92.955555555555549"/>
    <n v="225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37.945098039215686"/>
    <n v="255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1.842105263157894"/>
    <n v="38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40"/>
    <n v="2261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101.1"/>
    <n v="40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84.006989951944078"/>
    <n v="2289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103.41538461538461"/>
    <n v="65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05.13333333333334"/>
    <n v="15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89.21621621621621"/>
    <n v="37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51.995234312946785"/>
    <n v="3777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64.956521739130437"/>
    <n v="184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46.235294117647058"/>
    <n v="85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51.151785714285715"/>
    <n v="112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33.909722222222221"/>
    <n v="144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92.016298633017882"/>
    <n v="190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7.42857142857143"/>
    <n v="105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75.848484848484844"/>
    <n v="132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80.476190476190482"/>
    <n v="21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86.978483606557376"/>
    <n v="9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105.13541666666667"/>
    <n v="96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57.298507462686565"/>
    <n v="67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93.348484848484844"/>
    <n v="66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1.987179487179489"/>
    <n v="78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92.611940298507463"/>
    <n v="67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04.99122807017544"/>
    <n v="11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30.958174904942965"/>
    <n v="263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33.001182732111175"/>
    <n v="1691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84.187845303867405"/>
    <n v="181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73.92307692307692"/>
    <n v="13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36.987499999999997"/>
    <n v="160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46.896551724137929"/>
    <n v="203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5"/>
    <n v="1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02.02437459910199"/>
    <n v="155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45.007502206531335"/>
    <n v="2266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94.285714285714292"/>
    <n v="21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01.02325581395348"/>
    <n v="15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97.037499999999994"/>
    <n v="80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43.00963855421687"/>
    <n v="830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94.916030534351151"/>
    <n v="13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72.151785714285708"/>
    <n v="112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51.007692307692309"/>
    <n v="130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85.054545454545448"/>
    <n v="55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43.87096774193548"/>
    <n v="155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40.063909774436091"/>
    <n v="266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43.833333333333336"/>
    <n v="114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84.92903225806451"/>
    <n v="155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41.067632850241544"/>
    <n v="207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54.971428571428568"/>
    <n v="245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77.010807374443743"/>
    <n v="157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71.201754385964918"/>
    <n v="114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1.935483870967744"/>
    <n v="93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97.069023569023571"/>
    <n v="594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58.916666666666664"/>
    <n v="2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58.015466983938133"/>
    <n v="1681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103.87301587301587"/>
    <n v="252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93.46875"/>
    <n v="32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61.970370370370368"/>
    <n v="135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92.042857142857144"/>
    <n v="140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77.268656716417908"/>
    <n v="67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3.923913043478265"/>
    <n v="92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84.969458128078813"/>
    <n v="1015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105.97035040431267"/>
    <n v="742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6.969040247678016"/>
    <n v="323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81.533333333333331"/>
    <n v="75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80.999140154772135"/>
    <n v="2326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26.010498687664043"/>
    <n v="381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25.998410896708286"/>
    <n v="4405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34.173913043478258"/>
    <n v="92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28.002083333333335"/>
    <n v="480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76.546875"/>
    <n v="64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53.053097345132741"/>
    <n v="226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106.859375"/>
    <n v="64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46.020746887966808"/>
    <n v="241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00.17424242424242"/>
    <n v="13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101.44"/>
    <n v="75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7.972684085510693"/>
    <n v="842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74.995594713656388"/>
    <n v="2043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42.982142857142854"/>
    <n v="112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33.115107913669064"/>
    <n v="139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101.13101604278074"/>
    <n v="3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55.98841354723708"/>
    <n v="1122"/>
    <s v="US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892CD-6BF7-4B42-BC41-B942BC6E47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 sumSubtotal="1">
      <items count="5">
        <item x="3"/>
        <item x="0"/>
        <item x="2"/>
        <item x="1"/>
        <item t="sum"/>
      </items>
    </pivotField>
    <pivotField numFmtId="164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5F1B6-7BAC-4A35-B744-320A8AAF7ED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5596A-6816-4729-BF57-AF6C944B81E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numFmtId="164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2" sqref="G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1" customWidth="1"/>
    <col min="6" max="6" width="14.5" style="2" bestFit="1" customWidth="1"/>
    <col min="8" max="8" width="16.5" style="3" bestFit="1" customWidth="1"/>
    <col min="9" max="9" width="13" bestFit="1" customWidth="1"/>
    <col min="11" max="11" width="11" customWidth="1"/>
    <col min="12" max="12" width="11.5" bestFit="1" customWidth="1"/>
    <col min="13" max="13" width="22.375" style="6" customWidth="1"/>
    <col min="14" max="14" width="10.875" bestFit="1" customWidth="1"/>
    <col min="15" max="15" width="21" style="6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7" customFormat="1" x14ac:dyDescent="0.25">
      <c r="A1" s="7" t="s">
        <v>2027</v>
      </c>
      <c r="B1" s="7" t="s">
        <v>0</v>
      </c>
      <c r="C1" s="8" t="s">
        <v>1</v>
      </c>
      <c r="D1" s="7" t="s">
        <v>2</v>
      </c>
      <c r="E1" s="7" t="s">
        <v>3</v>
      </c>
      <c r="F1" s="9" t="s">
        <v>2029</v>
      </c>
      <c r="G1" s="7" t="s">
        <v>4</v>
      </c>
      <c r="H1" s="10" t="s">
        <v>2030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2071</v>
      </c>
      <c r="N1" s="7" t="s">
        <v>9</v>
      </c>
      <c r="O1" s="7" t="s">
        <v>2072</v>
      </c>
      <c r="P1" s="7" t="s">
        <v>10</v>
      </c>
      <c r="Q1" s="7" t="s">
        <v>11</v>
      </c>
      <c r="R1" s="7" t="s">
        <v>2028</v>
      </c>
      <c r="S1" s="7" t="s">
        <v>2031</v>
      </c>
      <c r="T1" s="7" t="s">
        <v>2032</v>
      </c>
    </row>
    <row r="2" spans="1:20" x14ac:dyDescent="0.25">
      <c r="A2">
        <v>0</v>
      </c>
      <c r="B2" t="s">
        <v>12</v>
      </c>
      <c r="C2" s="1" t="s">
        <v>13</v>
      </c>
      <c r="D2">
        <v>100</v>
      </c>
      <c r="E2">
        <v>0</v>
      </c>
      <c r="F2" s="2">
        <f>IF(E2=0, 0, (E2/D2))</f>
        <v>0</v>
      </c>
      <c r="G2" t="s">
        <v>14</v>
      </c>
      <c r="H2" s="3">
        <f>IF(I2=0, 0, (E2/I2))</f>
        <v>0</v>
      </c>
      <c r="I2"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 LEN(R2) - FIND("/",R2))</f>
        <v>food trucks</v>
      </c>
    </row>
    <row r="3" spans="1:20" x14ac:dyDescent="0.25">
      <c r="A3">
        <v>1</v>
      </c>
      <c r="B3" t="s">
        <v>18</v>
      </c>
      <c r="C3" s="1" t="s">
        <v>19</v>
      </c>
      <c r="D3">
        <v>1400</v>
      </c>
      <c r="E3">
        <v>14560</v>
      </c>
      <c r="F3" s="2">
        <f t="shared" ref="F3:F66" si="0">IF(E3=0, 0, (E3/D3))</f>
        <v>10.4</v>
      </c>
      <c r="G3" t="s">
        <v>20</v>
      </c>
      <c r="H3" s="3">
        <f t="shared" ref="H3:H66" si="1">IF(I3=0, 0, (E3/I3))</f>
        <v>92.151898734177209</v>
      </c>
      <c r="I3">
        <v>158</v>
      </c>
      <c r="J3" t="s">
        <v>21</v>
      </c>
      <c r="K3" t="s">
        <v>22</v>
      </c>
      <c r="L3">
        <v>1408424400</v>
      </c>
      <c r="M3" s="6">
        <f t="shared" ref="M3:M66" si="2">(((L3/60)/60)/24)+DATE(1970,1,1)</f>
        <v>41870.208333333336</v>
      </c>
      <c r="N3">
        <v>1408597200</v>
      </c>
      <c r="O3" s="6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 LEN(R3) - FIND("/",R3))</f>
        <v>rock</v>
      </c>
    </row>
    <row r="4" spans="1:20" ht="31.5" x14ac:dyDescent="0.25">
      <c r="A4">
        <v>2</v>
      </c>
      <c r="B4" t="s">
        <v>24</v>
      </c>
      <c r="C4" s="1" t="s">
        <v>25</v>
      </c>
      <c r="D4">
        <v>108400</v>
      </c>
      <c r="E4">
        <v>142523</v>
      </c>
      <c r="F4" s="2">
        <f t="shared" si="0"/>
        <v>1.3147878228782288</v>
      </c>
      <c r="G4" t="s">
        <v>20</v>
      </c>
      <c r="H4" s="3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 s="6">
        <f t="shared" si="2"/>
        <v>41595.25</v>
      </c>
      <c r="N4">
        <v>1384840800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1" t="s">
        <v>30</v>
      </c>
      <c r="D5">
        <v>4200</v>
      </c>
      <c r="E5">
        <v>2477</v>
      </c>
      <c r="F5" s="2">
        <f t="shared" si="0"/>
        <v>0.58976190476190471</v>
      </c>
      <c r="G5" t="s">
        <v>14</v>
      </c>
      <c r="H5" s="3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>
        <v>1568955600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1" t="s">
        <v>32</v>
      </c>
      <c r="D6">
        <v>7600</v>
      </c>
      <c r="E6">
        <v>5265</v>
      </c>
      <c r="F6" s="2">
        <f t="shared" si="0"/>
        <v>0.69276315789473686</v>
      </c>
      <c r="G6" t="s">
        <v>14</v>
      </c>
      <c r="H6" s="3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 s="6">
        <f t="shared" si="2"/>
        <v>43485.25</v>
      </c>
      <c r="N6">
        <v>1548309600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1" t="s">
        <v>35</v>
      </c>
      <c r="D7">
        <v>7600</v>
      </c>
      <c r="E7">
        <v>13195</v>
      </c>
      <c r="F7" s="2">
        <f t="shared" si="0"/>
        <v>1.7361842105263159</v>
      </c>
      <c r="G7" t="s">
        <v>20</v>
      </c>
      <c r="H7" s="3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>
        <v>1347080400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1" t="s">
        <v>39</v>
      </c>
      <c r="D8">
        <v>5200</v>
      </c>
      <c r="E8">
        <v>1090</v>
      </c>
      <c r="F8" s="2">
        <f t="shared" si="0"/>
        <v>0.20961538461538462</v>
      </c>
      <c r="G8" t="s">
        <v>14</v>
      </c>
      <c r="H8" s="3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>
        <v>1505365200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1" t="s">
        <v>44</v>
      </c>
      <c r="D9">
        <v>4500</v>
      </c>
      <c r="E9">
        <v>14741</v>
      </c>
      <c r="F9" s="2">
        <f t="shared" si="0"/>
        <v>3.2757777777777779</v>
      </c>
      <c r="G9" t="s">
        <v>20</v>
      </c>
      <c r="H9" s="3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>
        <v>1439614800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1" t="s">
        <v>46</v>
      </c>
      <c r="D10">
        <v>110100</v>
      </c>
      <c r="E10">
        <v>21946</v>
      </c>
      <c r="F10" s="2">
        <f t="shared" si="0"/>
        <v>0.19932788374205268</v>
      </c>
      <c r="G10" t="s">
        <v>47</v>
      </c>
      <c r="H10" s="3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>
        <v>1281502800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1" t="s">
        <v>49</v>
      </c>
      <c r="D11">
        <v>6200</v>
      </c>
      <c r="E11">
        <v>3208</v>
      </c>
      <c r="F11" s="2">
        <f t="shared" si="0"/>
        <v>0.51741935483870971</v>
      </c>
      <c r="G11" t="s">
        <v>14</v>
      </c>
      <c r="H11" s="3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>
        <v>1383804000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1" t="s">
        <v>52</v>
      </c>
      <c r="D12">
        <v>5200</v>
      </c>
      <c r="E12">
        <v>13838</v>
      </c>
      <c r="F12" s="2">
        <f t="shared" si="0"/>
        <v>2.6611538461538462</v>
      </c>
      <c r="G12" t="s">
        <v>20</v>
      </c>
      <c r="H12" s="3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>
        <v>1285909200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1" t="s">
        <v>55</v>
      </c>
      <c r="D13">
        <v>6300</v>
      </c>
      <c r="E13">
        <v>3030</v>
      </c>
      <c r="F13" s="2">
        <f t="shared" si="0"/>
        <v>0.48095238095238096</v>
      </c>
      <c r="G13" t="s">
        <v>14</v>
      </c>
      <c r="H13" s="3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>
        <v>1285563600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1" t="s">
        <v>57</v>
      </c>
      <c r="D14">
        <v>6300</v>
      </c>
      <c r="E14">
        <v>5629</v>
      </c>
      <c r="F14" s="2">
        <f t="shared" si="0"/>
        <v>0.89349206349206345</v>
      </c>
      <c r="G14" t="s">
        <v>14</v>
      </c>
      <c r="H14" s="3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>
        <v>1572411600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1" t="s">
        <v>59</v>
      </c>
      <c r="D15">
        <v>4200</v>
      </c>
      <c r="E15">
        <v>10295</v>
      </c>
      <c r="F15" s="2">
        <f t="shared" si="0"/>
        <v>2.4511904761904764</v>
      </c>
      <c r="G15" t="s">
        <v>20</v>
      </c>
      <c r="H15" s="3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>
        <v>1466658000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1" t="s">
        <v>62</v>
      </c>
      <c r="D16">
        <v>28200</v>
      </c>
      <c r="E16">
        <v>18829</v>
      </c>
      <c r="F16" s="2">
        <f t="shared" si="0"/>
        <v>0.66769503546099296</v>
      </c>
      <c r="G16" t="s">
        <v>14</v>
      </c>
      <c r="H16" s="3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>
        <v>1333342800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1" t="s">
        <v>64</v>
      </c>
      <c r="D17">
        <v>81200</v>
      </c>
      <c r="E17">
        <v>38414</v>
      </c>
      <c r="F17" s="2">
        <f t="shared" si="0"/>
        <v>0.47307881773399013</v>
      </c>
      <c r="G17" t="s">
        <v>14</v>
      </c>
      <c r="H17" s="3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>
        <v>1576303200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1" t="s">
        <v>67</v>
      </c>
      <c r="D18">
        <v>1700</v>
      </c>
      <c r="E18">
        <v>11041</v>
      </c>
      <c r="F18" s="2">
        <f t="shared" si="0"/>
        <v>6.4947058823529416</v>
      </c>
      <c r="G18" t="s">
        <v>20</v>
      </c>
      <c r="H18" s="3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>
        <v>1392271200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1" t="s">
        <v>70</v>
      </c>
      <c r="D19">
        <v>84600</v>
      </c>
      <c r="E19">
        <v>134845</v>
      </c>
      <c r="F19" s="2">
        <f t="shared" si="0"/>
        <v>1.5939125295508274</v>
      </c>
      <c r="G19" t="s">
        <v>20</v>
      </c>
      <c r="H19" s="3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>
        <v>1294898400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1" t="s">
        <v>73</v>
      </c>
      <c r="D20">
        <v>9100</v>
      </c>
      <c r="E20">
        <v>6089</v>
      </c>
      <c r="F20" s="2">
        <f t="shared" si="0"/>
        <v>0.66912087912087914</v>
      </c>
      <c r="G20" t="s">
        <v>74</v>
      </c>
      <c r="H20" s="3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>
        <v>1537074000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1" t="s">
        <v>76</v>
      </c>
      <c r="D21">
        <v>62500</v>
      </c>
      <c r="E21">
        <v>30331</v>
      </c>
      <c r="F21" s="2">
        <f t="shared" si="0"/>
        <v>0.48529600000000001</v>
      </c>
      <c r="G21" t="s">
        <v>14</v>
      </c>
      <c r="H21" s="3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>
        <v>1553490000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 s="2">
        <f t="shared" si="0"/>
        <v>1.1224279210925645</v>
      </c>
      <c r="G22" t="s">
        <v>20</v>
      </c>
      <c r="H22" s="3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>
        <v>1406523600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1" t="s">
        <v>80</v>
      </c>
      <c r="D23">
        <v>94000</v>
      </c>
      <c r="E23">
        <v>38533</v>
      </c>
      <c r="F23" s="2">
        <f t="shared" si="0"/>
        <v>0.40992553191489361</v>
      </c>
      <c r="G23" t="s">
        <v>14</v>
      </c>
      <c r="H23" s="3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>
        <v>1316322000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1" t="s">
        <v>82</v>
      </c>
      <c r="D24">
        <v>59100</v>
      </c>
      <c r="E24">
        <v>75690</v>
      </c>
      <c r="F24" s="2">
        <f t="shared" si="0"/>
        <v>1.2807106598984772</v>
      </c>
      <c r="G24" t="s">
        <v>20</v>
      </c>
      <c r="H24" s="3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>
        <v>1524027600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1" t="s">
        <v>84</v>
      </c>
      <c r="D25">
        <v>4500</v>
      </c>
      <c r="E25">
        <v>14942</v>
      </c>
      <c r="F25" s="2">
        <f t="shared" si="0"/>
        <v>3.3204444444444445</v>
      </c>
      <c r="G25" t="s">
        <v>20</v>
      </c>
      <c r="H25" s="3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>
        <v>1554699600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1" t="s">
        <v>86</v>
      </c>
      <c r="D26">
        <v>92400</v>
      </c>
      <c r="E26">
        <v>104257</v>
      </c>
      <c r="F26" s="2">
        <f t="shared" si="0"/>
        <v>1.1283225108225108</v>
      </c>
      <c r="G26" t="s">
        <v>20</v>
      </c>
      <c r="H26" s="3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>
        <v>1403499600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1" t="s">
        <v>88</v>
      </c>
      <c r="D27">
        <v>5500</v>
      </c>
      <c r="E27">
        <v>11904</v>
      </c>
      <c r="F27" s="2">
        <f t="shared" si="0"/>
        <v>2.1643636363636363</v>
      </c>
      <c r="G27" t="s">
        <v>20</v>
      </c>
      <c r="H27" s="3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>
        <v>1307422800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1" t="s">
        <v>91</v>
      </c>
      <c r="D28">
        <v>107500</v>
      </c>
      <c r="E28">
        <v>51814</v>
      </c>
      <c r="F28" s="2">
        <f t="shared" si="0"/>
        <v>0.4819906976744186</v>
      </c>
      <c r="G28" t="s">
        <v>74</v>
      </c>
      <c r="H28" s="3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>
        <v>1535346000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1" t="s">
        <v>93</v>
      </c>
      <c r="D29">
        <v>2000</v>
      </c>
      <c r="E29">
        <v>1599</v>
      </c>
      <c r="F29" s="2">
        <f t="shared" si="0"/>
        <v>0.79949999999999999</v>
      </c>
      <c r="G29" t="s">
        <v>14</v>
      </c>
      <c r="H29" s="3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>
        <v>1444539600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 s="2">
        <f t="shared" si="0"/>
        <v>1.0522553516819573</v>
      </c>
      <c r="G30" t="s">
        <v>20</v>
      </c>
      <c r="H30" s="3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>
        <v>1267682400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1" t="s">
        <v>97</v>
      </c>
      <c r="D31">
        <v>45900</v>
      </c>
      <c r="E31">
        <v>150965</v>
      </c>
      <c r="F31" s="2">
        <f t="shared" si="0"/>
        <v>3.2889978213507627</v>
      </c>
      <c r="G31" t="s">
        <v>20</v>
      </c>
      <c r="H31" s="3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>
        <v>1535518800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1" t="s">
        <v>102</v>
      </c>
      <c r="D32">
        <v>9000</v>
      </c>
      <c r="E32">
        <v>14455</v>
      </c>
      <c r="F32" s="2">
        <f t="shared" si="0"/>
        <v>1.606111111111111</v>
      </c>
      <c r="G32" t="s">
        <v>20</v>
      </c>
      <c r="H32" s="3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>
        <v>1559106000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1" t="s">
        <v>104</v>
      </c>
      <c r="D33">
        <v>3500</v>
      </c>
      <c r="E33">
        <v>10850</v>
      </c>
      <c r="F33" s="2">
        <f t="shared" si="0"/>
        <v>3.1</v>
      </c>
      <c r="G33" t="s">
        <v>20</v>
      </c>
      <c r="H33" s="3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>
        <v>1454392800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 s="2">
        <f t="shared" si="0"/>
        <v>0.86807920792079207</v>
      </c>
      <c r="G34" t="s">
        <v>14</v>
      </c>
      <c r="H34" s="3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>
        <v>1517896800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 s="2">
        <f t="shared" si="0"/>
        <v>3.7782071713147412</v>
      </c>
      <c r="G35" t="s">
        <v>20</v>
      </c>
      <c r="H35" s="3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>
        <v>1415685600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1" t="s">
        <v>112</v>
      </c>
      <c r="D36">
        <v>9300</v>
      </c>
      <c r="E36">
        <v>14025</v>
      </c>
      <c r="F36" s="2">
        <f t="shared" si="0"/>
        <v>1.5080645161290323</v>
      </c>
      <c r="G36" t="s">
        <v>20</v>
      </c>
      <c r="H36" s="3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>
        <v>1490677200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 s="2">
        <f t="shared" si="0"/>
        <v>1.5030119521912351</v>
      </c>
      <c r="G37" t="s">
        <v>20</v>
      </c>
      <c r="H37" s="3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>
        <v>1551506400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1" t="s">
        <v>116</v>
      </c>
      <c r="D38">
        <v>700</v>
      </c>
      <c r="E38">
        <v>1101</v>
      </c>
      <c r="F38" s="2">
        <f t="shared" si="0"/>
        <v>1.572857142857143</v>
      </c>
      <c r="G38" t="s">
        <v>20</v>
      </c>
      <c r="H38" s="3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>
        <v>1300856400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1" t="s">
        <v>118</v>
      </c>
      <c r="D39">
        <v>8100</v>
      </c>
      <c r="E39">
        <v>11339</v>
      </c>
      <c r="F39" s="2">
        <f t="shared" si="0"/>
        <v>1.3998765432098765</v>
      </c>
      <c r="G39" t="s">
        <v>20</v>
      </c>
      <c r="H39" s="3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>
        <v>1573192800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1" t="s">
        <v>121</v>
      </c>
      <c r="D40">
        <v>3100</v>
      </c>
      <c r="E40">
        <v>10085</v>
      </c>
      <c r="F40" s="2">
        <f t="shared" si="0"/>
        <v>3.2532258064516131</v>
      </c>
      <c r="G40" t="s">
        <v>20</v>
      </c>
      <c r="H40" s="3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>
        <v>1287810000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1" t="s">
        <v>124</v>
      </c>
      <c r="D41">
        <v>9900</v>
      </c>
      <c r="E41">
        <v>5027</v>
      </c>
      <c r="F41" s="2">
        <f t="shared" si="0"/>
        <v>0.50777777777777777</v>
      </c>
      <c r="G41" t="s">
        <v>14</v>
      </c>
      <c r="H41" s="3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>
        <v>1362978000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1" t="s">
        <v>126</v>
      </c>
      <c r="D42">
        <v>8800</v>
      </c>
      <c r="E42">
        <v>14878</v>
      </c>
      <c r="F42" s="2">
        <f t="shared" si="0"/>
        <v>1.6906818181818182</v>
      </c>
      <c r="G42" t="s">
        <v>20</v>
      </c>
      <c r="H42" s="3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>
        <v>1277355600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1" t="s">
        <v>128</v>
      </c>
      <c r="D43">
        <v>5600</v>
      </c>
      <c r="E43">
        <v>11924</v>
      </c>
      <c r="F43" s="2">
        <f t="shared" si="0"/>
        <v>2.1292857142857144</v>
      </c>
      <c r="G43" t="s">
        <v>20</v>
      </c>
      <c r="H43" s="3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>
        <v>1348981200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1" t="s">
        <v>130</v>
      </c>
      <c r="D44">
        <v>1800</v>
      </c>
      <c r="E44">
        <v>7991</v>
      </c>
      <c r="F44" s="2">
        <f t="shared" si="0"/>
        <v>4.4394444444444447</v>
      </c>
      <c r="G44" t="s">
        <v>20</v>
      </c>
      <c r="H44" s="3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>
        <v>1310533200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 s="2">
        <f t="shared" si="0"/>
        <v>1.859390243902439</v>
      </c>
      <c r="G45" t="s">
        <v>20</v>
      </c>
      <c r="H45" s="3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>
        <v>1407560400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1" t="s">
        <v>135</v>
      </c>
      <c r="D46">
        <v>1600</v>
      </c>
      <c r="E46">
        <v>10541</v>
      </c>
      <c r="F46" s="2">
        <f t="shared" si="0"/>
        <v>6.5881249999999998</v>
      </c>
      <c r="G46" t="s">
        <v>20</v>
      </c>
      <c r="H46" s="3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>
        <v>1552885200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1" t="s">
        <v>137</v>
      </c>
      <c r="D47">
        <v>9500</v>
      </c>
      <c r="E47">
        <v>4530</v>
      </c>
      <c r="F47" s="2">
        <f t="shared" si="0"/>
        <v>0.4768421052631579</v>
      </c>
      <c r="G47" t="s">
        <v>14</v>
      </c>
      <c r="H47" s="3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>
        <v>1479362400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1" t="s">
        <v>139</v>
      </c>
      <c r="D48">
        <v>3700</v>
      </c>
      <c r="E48">
        <v>4247</v>
      </c>
      <c r="F48" s="2">
        <f t="shared" si="0"/>
        <v>1.1478378378378378</v>
      </c>
      <c r="G48" t="s">
        <v>20</v>
      </c>
      <c r="H48" s="3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>
        <v>1280552400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1" t="s">
        <v>141</v>
      </c>
      <c r="D49">
        <v>1500</v>
      </c>
      <c r="E49">
        <v>7129</v>
      </c>
      <c r="F49" s="2">
        <f t="shared" si="0"/>
        <v>4.7526666666666664</v>
      </c>
      <c r="G49" t="s">
        <v>20</v>
      </c>
      <c r="H49" s="3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>
        <v>1398661200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 s="2">
        <f t="shared" si="0"/>
        <v>3.86972972972973</v>
      </c>
      <c r="G50" t="s">
        <v>20</v>
      </c>
      <c r="H50" s="3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>
        <v>1436245200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1" t="s">
        <v>145</v>
      </c>
      <c r="D51">
        <v>7200</v>
      </c>
      <c r="E51">
        <v>13653</v>
      </c>
      <c r="F51" s="2">
        <f t="shared" si="0"/>
        <v>1.89625</v>
      </c>
      <c r="G51" t="s">
        <v>20</v>
      </c>
      <c r="H51" s="3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>
        <v>1575439200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1" t="s">
        <v>147</v>
      </c>
      <c r="D52">
        <v>100</v>
      </c>
      <c r="E52">
        <v>2</v>
      </c>
      <c r="F52" s="2">
        <f t="shared" si="0"/>
        <v>0.02</v>
      </c>
      <c r="G52" t="s">
        <v>14</v>
      </c>
      <c r="H52" s="3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>
        <v>1377752400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 s="2">
        <f t="shared" si="0"/>
        <v>0.91867805186590767</v>
      </c>
      <c r="G53" t="s">
        <v>14</v>
      </c>
      <c r="H53" s="3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>
        <v>1334206800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1" t="s">
        <v>152</v>
      </c>
      <c r="D54">
        <v>7200</v>
      </c>
      <c r="E54">
        <v>2459</v>
      </c>
      <c r="F54" s="2">
        <f t="shared" si="0"/>
        <v>0.34152777777777776</v>
      </c>
      <c r="G54" t="s">
        <v>14</v>
      </c>
      <c r="H54" s="3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>
        <v>1284872400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1" t="s">
        <v>154</v>
      </c>
      <c r="D55">
        <v>8800</v>
      </c>
      <c r="E55">
        <v>12356</v>
      </c>
      <c r="F55" s="2">
        <f t="shared" si="0"/>
        <v>1.4040909090909091</v>
      </c>
      <c r="G55" t="s">
        <v>20</v>
      </c>
      <c r="H55" s="3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>
        <v>1403931600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1" t="s">
        <v>156</v>
      </c>
      <c r="D56">
        <v>6000</v>
      </c>
      <c r="E56">
        <v>5392</v>
      </c>
      <c r="F56" s="2">
        <f t="shared" si="0"/>
        <v>0.89866666666666661</v>
      </c>
      <c r="G56" t="s">
        <v>14</v>
      </c>
      <c r="H56" s="3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>
        <v>1521262800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1" t="s">
        <v>158</v>
      </c>
      <c r="D57">
        <v>6600</v>
      </c>
      <c r="E57">
        <v>11746</v>
      </c>
      <c r="F57" s="2">
        <f t="shared" si="0"/>
        <v>1.7796969696969698</v>
      </c>
      <c r="G57" t="s">
        <v>20</v>
      </c>
      <c r="H57" s="3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>
        <v>1533358800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1" t="s">
        <v>161</v>
      </c>
      <c r="D58">
        <v>8000</v>
      </c>
      <c r="E58">
        <v>11493</v>
      </c>
      <c r="F58" s="2">
        <f t="shared" si="0"/>
        <v>1.436625</v>
      </c>
      <c r="G58" t="s">
        <v>20</v>
      </c>
      <c r="H58" s="3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>
        <v>1421474400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1" t="s">
        <v>163</v>
      </c>
      <c r="D59">
        <v>2900</v>
      </c>
      <c r="E59">
        <v>6243</v>
      </c>
      <c r="F59" s="2">
        <f t="shared" si="0"/>
        <v>2.1527586206896552</v>
      </c>
      <c r="G59" t="s">
        <v>20</v>
      </c>
      <c r="H59" s="3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>
        <v>1505278800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1" t="s">
        <v>165</v>
      </c>
      <c r="D60">
        <v>2700</v>
      </c>
      <c r="E60">
        <v>6132</v>
      </c>
      <c r="F60" s="2">
        <f t="shared" si="0"/>
        <v>2.2711111111111113</v>
      </c>
      <c r="G60" t="s">
        <v>20</v>
      </c>
      <c r="H60" s="3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>
        <v>1443934800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1" t="s">
        <v>167</v>
      </c>
      <c r="D61">
        <v>1400</v>
      </c>
      <c r="E61">
        <v>3851</v>
      </c>
      <c r="F61" s="2">
        <f t="shared" si="0"/>
        <v>2.7507142857142859</v>
      </c>
      <c r="G61" t="s">
        <v>20</v>
      </c>
      <c r="H61" s="3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>
        <v>1498539600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 s="2">
        <f t="shared" si="0"/>
        <v>1.4437048832271762</v>
      </c>
      <c r="G62" t="s">
        <v>20</v>
      </c>
      <c r="H62" s="3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>
        <v>1342760400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 s="2">
        <f t="shared" si="0"/>
        <v>0.92745983935742971</v>
      </c>
      <c r="G63" t="s">
        <v>14</v>
      </c>
      <c r="H63" s="3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>
        <v>1301720400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1" t="s">
        <v>173</v>
      </c>
      <c r="D64">
        <v>2000</v>
      </c>
      <c r="E64">
        <v>14452</v>
      </c>
      <c r="F64" s="2">
        <f t="shared" si="0"/>
        <v>7.226</v>
      </c>
      <c r="G64" t="s">
        <v>20</v>
      </c>
      <c r="H64" s="3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>
        <v>1433566800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1" t="s">
        <v>175</v>
      </c>
      <c r="D65">
        <v>4700</v>
      </c>
      <c r="E65">
        <v>557</v>
      </c>
      <c r="F65" s="2">
        <f t="shared" si="0"/>
        <v>0.11851063829787234</v>
      </c>
      <c r="G65" t="s">
        <v>14</v>
      </c>
      <c r="H65" s="3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>
        <v>1493874000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1" t="s">
        <v>177</v>
      </c>
      <c r="D66">
        <v>2800</v>
      </c>
      <c r="E66">
        <v>2734</v>
      </c>
      <c r="F66" s="2">
        <f t="shared" si="0"/>
        <v>0.97642857142857142</v>
      </c>
      <c r="G66" t="s">
        <v>14</v>
      </c>
      <c r="H66" s="3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>
        <v>1531803600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1" t="s">
        <v>179</v>
      </c>
      <c r="D67">
        <v>6100</v>
      </c>
      <c r="E67">
        <v>14405</v>
      </c>
      <c r="F67" s="2">
        <f t="shared" ref="F67:F130" si="6">IF(E67=0, 0, (E67/D67))</f>
        <v>2.3614754098360655</v>
      </c>
      <c r="G67" t="s">
        <v>20</v>
      </c>
      <c r="H67" s="3">
        <f t="shared" ref="H67:H130" si="7">IF(I67=0, 0, (E67/I67))</f>
        <v>61.038135593220339</v>
      </c>
      <c r="I67">
        <v>236</v>
      </c>
      <c r="J67" t="s">
        <v>21</v>
      </c>
      <c r="K67" t="s">
        <v>22</v>
      </c>
      <c r="L67">
        <v>1296108000</v>
      </c>
      <c r="M67" s="6">
        <f t="shared" ref="M67:M130" si="8">(((L67/60)/60)/24)+DATE(1970,1,1)</f>
        <v>40570.25</v>
      </c>
      <c r="N67">
        <v>1296712800</v>
      </c>
      <c r="O67" s="6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 LEN(R67) - FIND("/",R67))</f>
        <v>plays</v>
      </c>
    </row>
    <row r="68" spans="1:20" x14ac:dyDescent="0.25">
      <c r="A68">
        <v>66</v>
      </c>
      <c r="B68" t="s">
        <v>180</v>
      </c>
      <c r="C68" s="1" t="s">
        <v>181</v>
      </c>
      <c r="D68">
        <v>2900</v>
      </c>
      <c r="E68">
        <v>1307</v>
      </c>
      <c r="F68" s="2">
        <f t="shared" si="6"/>
        <v>0.45068965517241377</v>
      </c>
      <c r="G68" t="s">
        <v>14</v>
      </c>
      <c r="H68" s="3">
        <f t="shared" si="7"/>
        <v>108.91666666666667</v>
      </c>
      <c r="I68">
        <v>12</v>
      </c>
      <c r="J68" t="s">
        <v>21</v>
      </c>
      <c r="K68" t="s">
        <v>22</v>
      </c>
      <c r="L68">
        <v>1428469200</v>
      </c>
      <c r="M68" s="6">
        <f t="shared" si="8"/>
        <v>42102.208333333328</v>
      </c>
      <c r="N68">
        <v>1428901200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 s="2">
        <f t="shared" si="6"/>
        <v>1.6238567493112948</v>
      </c>
      <c r="G69" t="s">
        <v>20</v>
      </c>
      <c r="H69" s="3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 s="6">
        <f t="shared" si="8"/>
        <v>40203.25</v>
      </c>
      <c r="N69">
        <v>1264831200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1" t="s">
        <v>185</v>
      </c>
      <c r="D70">
        <v>5700</v>
      </c>
      <c r="E70">
        <v>14508</v>
      </c>
      <c r="F70" s="2">
        <f t="shared" si="6"/>
        <v>2.5452631578947367</v>
      </c>
      <c r="G70" t="s">
        <v>20</v>
      </c>
      <c r="H70" s="3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6">
        <f t="shared" si="8"/>
        <v>42943.208333333328</v>
      </c>
      <c r="N70">
        <v>1505192400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1" t="s">
        <v>187</v>
      </c>
      <c r="D71">
        <v>7900</v>
      </c>
      <c r="E71">
        <v>1901</v>
      </c>
      <c r="F71" s="2">
        <f t="shared" si="6"/>
        <v>0.24063291139240506</v>
      </c>
      <c r="G71" t="s">
        <v>74</v>
      </c>
      <c r="H71" s="3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 s="6">
        <f t="shared" si="8"/>
        <v>40531.25</v>
      </c>
      <c r="N71">
        <v>1295676000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 s="2">
        <f t="shared" si="6"/>
        <v>1.2374140625000001</v>
      </c>
      <c r="G72" t="s">
        <v>20</v>
      </c>
      <c r="H72" s="3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6">
        <f t="shared" si="8"/>
        <v>40484.208333333336</v>
      </c>
      <c r="N72">
        <v>1292911200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1" t="s">
        <v>191</v>
      </c>
      <c r="D73">
        <v>6000</v>
      </c>
      <c r="E73">
        <v>6484</v>
      </c>
      <c r="F73" s="2">
        <f t="shared" si="6"/>
        <v>1.0806666666666667</v>
      </c>
      <c r="G73" t="s">
        <v>20</v>
      </c>
      <c r="H73" s="3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 s="6">
        <f t="shared" si="8"/>
        <v>43799.25</v>
      </c>
      <c r="N73">
        <v>1575439200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1" t="s">
        <v>193</v>
      </c>
      <c r="D74">
        <v>600</v>
      </c>
      <c r="E74">
        <v>4022</v>
      </c>
      <c r="F74" s="2">
        <f t="shared" si="6"/>
        <v>6.7033333333333331</v>
      </c>
      <c r="G74" t="s">
        <v>20</v>
      </c>
      <c r="H74" s="3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 s="6">
        <f t="shared" si="8"/>
        <v>42186.208333333328</v>
      </c>
      <c r="N74">
        <v>1438837200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1" t="s">
        <v>195</v>
      </c>
      <c r="D75">
        <v>1400</v>
      </c>
      <c r="E75">
        <v>9253</v>
      </c>
      <c r="F75" s="2">
        <f t="shared" si="6"/>
        <v>6.609285714285714</v>
      </c>
      <c r="G75" t="s">
        <v>20</v>
      </c>
      <c r="H75" s="3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 s="6">
        <f t="shared" si="8"/>
        <v>42701.25</v>
      </c>
      <c r="N75">
        <v>1480485600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1" t="s">
        <v>197</v>
      </c>
      <c r="D76">
        <v>3900</v>
      </c>
      <c r="E76">
        <v>4776</v>
      </c>
      <c r="F76" s="2">
        <f t="shared" si="6"/>
        <v>1.2246153846153847</v>
      </c>
      <c r="G76" t="s">
        <v>20</v>
      </c>
      <c r="H76" s="3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 s="6">
        <f t="shared" si="8"/>
        <v>42456.208333333328</v>
      </c>
      <c r="N76">
        <v>1459141200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1" t="s">
        <v>199</v>
      </c>
      <c r="D77">
        <v>9700</v>
      </c>
      <c r="E77">
        <v>14606</v>
      </c>
      <c r="F77" s="2">
        <f t="shared" si="6"/>
        <v>1.5057731958762886</v>
      </c>
      <c r="G77" t="s">
        <v>20</v>
      </c>
      <c r="H77" s="3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 s="6">
        <f t="shared" si="8"/>
        <v>43296.208333333328</v>
      </c>
      <c r="N77">
        <v>1532322000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 s="2">
        <f t="shared" si="6"/>
        <v>0.78106590724165992</v>
      </c>
      <c r="G78" t="s">
        <v>14</v>
      </c>
      <c r="H78" s="3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 s="6">
        <f t="shared" si="8"/>
        <v>42027.25</v>
      </c>
      <c r="N78">
        <v>1426222800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1" t="s">
        <v>203</v>
      </c>
      <c r="D79">
        <v>9500</v>
      </c>
      <c r="E79">
        <v>4460</v>
      </c>
      <c r="F79" s="2">
        <f t="shared" si="6"/>
        <v>0.46947368421052632</v>
      </c>
      <c r="G79" t="s">
        <v>14</v>
      </c>
      <c r="H79" s="3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 s="6">
        <f t="shared" si="8"/>
        <v>40448.208333333336</v>
      </c>
      <c r="N79">
        <v>1286773200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1" t="s">
        <v>205</v>
      </c>
      <c r="D80">
        <v>4500</v>
      </c>
      <c r="E80">
        <v>13536</v>
      </c>
      <c r="F80" s="2">
        <f t="shared" si="6"/>
        <v>3.008</v>
      </c>
      <c r="G80" t="s">
        <v>20</v>
      </c>
      <c r="H80" s="3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 s="6">
        <f t="shared" si="8"/>
        <v>43206.208333333328</v>
      </c>
      <c r="N80">
        <v>1523941200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 s="2">
        <f t="shared" si="6"/>
        <v>0.6959861591695502</v>
      </c>
      <c r="G81" t="s">
        <v>14</v>
      </c>
      <c r="H81" s="3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 s="6">
        <f t="shared" si="8"/>
        <v>43267.208333333328</v>
      </c>
      <c r="N81">
        <v>1529557200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1" t="s">
        <v>210</v>
      </c>
      <c r="D82">
        <v>1100</v>
      </c>
      <c r="E82">
        <v>7012</v>
      </c>
      <c r="F82" s="2">
        <f t="shared" si="6"/>
        <v>6.374545454545455</v>
      </c>
      <c r="G82" t="s">
        <v>20</v>
      </c>
      <c r="H82" s="3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 s="6">
        <f t="shared" si="8"/>
        <v>42976.208333333328</v>
      </c>
      <c r="N82">
        <v>1506574800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 s="2">
        <f t="shared" si="6"/>
        <v>2.253392857142857</v>
      </c>
      <c r="G83" t="s">
        <v>20</v>
      </c>
      <c r="H83" s="3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 s="6">
        <f t="shared" si="8"/>
        <v>43062.25</v>
      </c>
      <c r="N83">
        <v>1513576800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1" t="s">
        <v>214</v>
      </c>
      <c r="D84">
        <v>1000</v>
      </c>
      <c r="E84">
        <v>14973</v>
      </c>
      <c r="F84" s="2">
        <f t="shared" si="6"/>
        <v>14.973000000000001</v>
      </c>
      <c r="G84" t="s">
        <v>20</v>
      </c>
      <c r="H84" s="3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 s="6">
        <f t="shared" si="8"/>
        <v>43482.25</v>
      </c>
      <c r="N84">
        <v>1548309600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 s="2">
        <f t="shared" si="6"/>
        <v>0.37590225563909774</v>
      </c>
      <c r="G85" t="s">
        <v>14</v>
      </c>
      <c r="H85" s="3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 s="6">
        <f t="shared" si="8"/>
        <v>42579.208333333328</v>
      </c>
      <c r="N85">
        <v>1471582800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 s="2">
        <f t="shared" si="6"/>
        <v>1.3236942675159236</v>
      </c>
      <c r="G86" t="s">
        <v>20</v>
      </c>
      <c r="H86" s="3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 s="6">
        <f t="shared" si="8"/>
        <v>41118.208333333336</v>
      </c>
      <c r="N86">
        <v>1344315600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1" t="s">
        <v>220</v>
      </c>
      <c r="D87">
        <v>4900</v>
      </c>
      <c r="E87">
        <v>6430</v>
      </c>
      <c r="F87" s="2">
        <f t="shared" si="6"/>
        <v>1.3122448979591836</v>
      </c>
      <c r="G87" t="s">
        <v>20</v>
      </c>
      <c r="H87" s="3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 s="6">
        <f t="shared" si="8"/>
        <v>40797.208333333336</v>
      </c>
      <c r="N87">
        <v>1316408400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1" t="s">
        <v>222</v>
      </c>
      <c r="D88">
        <v>7400</v>
      </c>
      <c r="E88">
        <v>12405</v>
      </c>
      <c r="F88" s="2">
        <f t="shared" si="6"/>
        <v>1.6763513513513513</v>
      </c>
      <c r="G88" t="s">
        <v>20</v>
      </c>
      <c r="H88" s="3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 s="6">
        <f t="shared" si="8"/>
        <v>42128.208333333328</v>
      </c>
      <c r="N88">
        <v>1431838800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 s="2">
        <f t="shared" si="6"/>
        <v>0.6198488664987406</v>
      </c>
      <c r="G89" t="s">
        <v>14</v>
      </c>
      <c r="H89" s="3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 s="6">
        <f t="shared" si="8"/>
        <v>40610.25</v>
      </c>
      <c r="N89">
        <v>1300510800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1" t="s">
        <v>226</v>
      </c>
      <c r="D90">
        <v>4800</v>
      </c>
      <c r="E90">
        <v>12516</v>
      </c>
      <c r="F90" s="2">
        <f t="shared" si="6"/>
        <v>2.6074999999999999</v>
      </c>
      <c r="G90" t="s">
        <v>20</v>
      </c>
      <c r="H90" s="3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 s="6">
        <f t="shared" si="8"/>
        <v>42110.208333333328</v>
      </c>
      <c r="N90">
        <v>1431061200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1" t="s">
        <v>228</v>
      </c>
      <c r="D91">
        <v>3400</v>
      </c>
      <c r="E91">
        <v>8588</v>
      </c>
      <c r="F91" s="2">
        <f t="shared" si="6"/>
        <v>2.5258823529411765</v>
      </c>
      <c r="G91" t="s">
        <v>20</v>
      </c>
      <c r="H91" s="3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 s="6">
        <f t="shared" si="8"/>
        <v>40283.208333333336</v>
      </c>
      <c r="N91">
        <v>1271480400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1" t="s">
        <v>230</v>
      </c>
      <c r="D92">
        <v>7800</v>
      </c>
      <c r="E92">
        <v>6132</v>
      </c>
      <c r="F92" s="2">
        <f t="shared" si="6"/>
        <v>0.7861538461538462</v>
      </c>
      <c r="G92" t="s">
        <v>14</v>
      </c>
      <c r="H92" s="3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 s="6">
        <f t="shared" si="8"/>
        <v>42425.25</v>
      </c>
      <c r="N92">
        <v>1456380000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 s="2">
        <f t="shared" si="6"/>
        <v>0.48404406999351912</v>
      </c>
      <c r="G93" t="s">
        <v>14</v>
      </c>
      <c r="H93" s="3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6">
        <f t="shared" si="8"/>
        <v>42588.208333333328</v>
      </c>
      <c r="N93">
        <v>1472878800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 s="2">
        <f t="shared" si="6"/>
        <v>2.5887500000000001</v>
      </c>
      <c r="G94" t="s">
        <v>20</v>
      </c>
      <c r="H94" s="3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 s="6">
        <f t="shared" si="8"/>
        <v>40352.208333333336</v>
      </c>
      <c r="N94">
        <v>1277355600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 s="2">
        <f t="shared" si="6"/>
        <v>0.60548713235294116</v>
      </c>
      <c r="G95" t="s">
        <v>74</v>
      </c>
      <c r="H95" s="3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 s="6">
        <f t="shared" si="8"/>
        <v>41202.208333333336</v>
      </c>
      <c r="N95">
        <v>1351054800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1" t="s">
        <v>238</v>
      </c>
      <c r="D96">
        <v>2900</v>
      </c>
      <c r="E96">
        <v>8807</v>
      </c>
      <c r="F96" s="2">
        <f t="shared" si="6"/>
        <v>3.036896551724138</v>
      </c>
      <c r="G96" t="s">
        <v>20</v>
      </c>
      <c r="H96" s="3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 s="6">
        <f t="shared" si="8"/>
        <v>43562.208333333328</v>
      </c>
      <c r="N96">
        <v>1555563600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1" t="s">
        <v>240</v>
      </c>
      <c r="D97">
        <v>900</v>
      </c>
      <c r="E97">
        <v>1017</v>
      </c>
      <c r="F97" s="2">
        <f t="shared" si="6"/>
        <v>1.1299999999999999</v>
      </c>
      <c r="G97" t="s">
        <v>20</v>
      </c>
      <c r="H97" s="3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 s="6">
        <f t="shared" si="8"/>
        <v>43752.208333333328</v>
      </c>
      <c r="N97">
        <v>1571634000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 s="2">
        <f t="shared" si="6"/>
        <v>2.1737876614060259</v>
      </c>
      <c r="G98" t="s">
        <v>20</v>
      </c>
      <c r="H98" s="3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 s="6">
        <f t="shared" si="8"/>
        <v>40612.25</v>
      </c>
      <c r="N98">
        <v>1300856400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1" t="s">
        <v>244</v>
      </c>
      <c r="D99">
        <v>1300</v>
      </c>
      <c r="E99">
        <v>12047</v>
      </c>
      <c r="F99" s="2">
        <f t="shared" si="6"/>
        <v>9.2669230769230762</v>
      </c>
      <c r="G99" t="s">
        <v>20</v>
      </c>
      <c r="H99" s="3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 s="6">
        <f t="shared" si="8"/>
        <v>42180.208333333328</v>
      </c>
      <c r="N99">
        <v>1439874000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 s="2">
        <f t="shared" si="6"/>
        <v>0.33692229038854804</v>
      </c>
      <c r="G100" t="s">
        <v>14</v>
      </c>
      <c r="H100" s="3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6">
        <f t="shared" si="8"/>
        <v>42212.208333333328</v>
      </c>
      <c r="N100">
        <v>1438318800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 s="2">
        <f t="shared" si="6"/>
        <v>1.9672368421052631</v>
      </c>
      <c r="G101" t="s">
        <v>20</v>
      </c>
      <c r="H101" s="3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6">
        <f t="shared" si="8"/>
        <v>41968.25</v>
      </c>
      <c r="N101">
        <v>1419400800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 s="2">
        <f t="shared" si="6"/>
        <v>0.01</v>
      </c>
      <c r="G102" t="s">
        <v>14</v>
      </c>
      <c r="H102" s="3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6">
        <f t="shared" si="8"/>
        <v>40835.208333333336</v>
      </c>
      <c r="N102">
        <v>1320555600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 s="2">
        <f t="shared" si="6"/>
        <v>10.214444444444444</v>
      </c>
      <c r="G103" t="s">
        <v>20</v>
      </c>
      <c r="H103" s="3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6">
        <f t="shared" si="8"/>
        <v>42056.25</v>
      </c>
      <c r="N103">
        <v>1425103200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 s="2">
        <f t="shared" si="6"/>
        <v>2.8167567567567566</v>
      </c>
      <c r="G104" t="s">
        <v>20</v>
      </c>
      <c r="H104" s="3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6">
        <f t="shared" si="8"/>
        <v>43234.208333333328</v>
      </c>
      <c r="N104">
        <v>1526878800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 s="2">
        <f t="shared" si="6"/>
        <v>0.24610000000000001</v>
      </c>
      <c r="G105" t="s">
        <v>14</v>
      </c>
      <c r="H105" s="3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6">
        <f t="shared" si="8"/>
        <v>40475.208333333336</v>
      </c>
      <c r="N105">
        <v>1288674000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 s="2">
        <f t="shared" si="6"/>
        <v>1.4314010067114094</v>
      </c>
      <c r="G106" t="s">
        <v>20</v>
      </c>
      <c r="H106" s="3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6">
        <f t="shared" si="8"/>
        <v>42878.208333333328</v>
      </c>
      <c r="N106">
        <v>1495602000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 s="2">
        <f t="shared" si="6"/>
        <v>1.4454411764705883</v>
      </c>
      <c r="G107" t="s">
        <v>20</v>
      </c>
      <c r="H107" s="3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6">
        <f t="shared" si="8"/>
        <v>41366.208333333336</v>
      </c>
      <c r="N107">
        <v>1366434000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 s="2">
        <f t="shared" si="6"/>
        <v>3.5912820512820511</v>
      </c>
      <c r="G108" t="s">
        <v>20</v>
      </c>
      <c r="H108" s="3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6">
        <f t="shared" si="8"/>
        <v>43716.208333333328</v>
      </c>
      <c r="N108">
        <v>1568350800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 s="2">
        <f t="shared" si="6"/>
        <v>1.8648571428571428</v>
      </c>
      <c r="G109" t="s">
        <v>20</v>
      </c>
      <c r="H109" s="3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6">
        <f t="shared" si="8"/>
        <v>43213.208333333328</v>
      </c>
      <c r="N109">
        <v>1525928400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 s="2">
        <f t="shared" si="6"/>
        <v>5.9526666666666666</v>
      </c>
      <c r="G110" t="s">
        <v>20</v>
      </c>
      <c r="H110" s="3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6">
        <f t="shared" si="8"/>
        <v>41005.208333333336</v>
      </c>
      <c r="N110">
        <v>1336885200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 s="2">
        <f t="shared" si="6"/>
        <v>0.5921153846153846</v>
      </c>
      <c r="G111" t="s">
        <v>14</v>
      </c>
      <c r="H111" s="3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6">
        <f t="shared" si="8"/>
        <v>41651.25</v>
      </c>
      <c r="N111">
        <v>1389679200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 s="2">
        <f t="shared" si="6"/>
        <v>0.14962780898876404</v>
      </c>
      <c r="G112" t="s">
        <v>14</v>
      </c>
      <c r="H112" s="3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6">
        <f t="shared" si="8"/>
        <v>43354.208333333328</v>
      </c>
      <c r="N112">
        <v>1538283600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 s="2">
        <f t="shared" si="6"/>
        <v>1.1995602605863191</v>
      </c>
      <c r="G113" t="s">
        <v>20</v>
      </c>
      <c r="H113" s="3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6">
        <f t="shared" si="8"/>
        <v>41174.208333333336</v>
      </c>
      <c r="N113">
        <v>1348808400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 s="2">
        <f t="shared" si="6"/>
        <v>2.6882978723404256</v>
      </c>
      <c r="G114" t="s">
        <v>20</v>
      </c>
      <c r="H114" s="3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6">
        <f t="shared" si="8"/>
        <v>41875.208333333336</v>
      </c>
      <c r="N114">
        <v>1410152400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 s="2">
        <f t="shared" si="6"/>
        <v>3.7687878787878786</v>
      </c>
      <c r="G115" t="s">
        <v>20</v>
      </c>
      <c r="H115" s="3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6">
        <f t="shared" si="8"/>
        <v>42990.208333333328</v>
      </c>
      <c r="N115">
        <v>1505797200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 s="2">
        <f t="shared" si="6"/>
        <v>7.2715789473684209</v>
      </c>
      <c r="G116" t="s">
        <v>20</v>
      </c>
      <c r="H116" s="3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6">
        <f t="shared" si="8"/>
        <v>43564.208333333328</v>
      </c>
      <c r="N116">
        <v>1554872400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 s="2">
        <f t="shared" si="6"/>
        <v>0.87211757648470301</v>
      </c>
      <c r="G117" t="s">
        <v>14</v>
      </c>
      <c r="H117" s="3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6">
        <f t="shared" si="8"/>
        <v>43056.25</v>
      </c>
      <c r="N117">
        <v>1513922400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 s="2">
        <f t="shared" si="6"/>
        <v>0.88</v>
      </c>
      <c r="G118" t="s">
        <v>14</v>
      </c>
      <c r="H118" s="3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6">
        <f t="shared" si="8"/>
        <v>42265.208333333328</v>
      </c>
      <c r="N118">
        <v>1442638800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 s="2">
        <f t="shared" si="6"/>
        <v>1.7393877551020409</v>
      </c>
      <c r="G119" t="s">
        <v>20</v>
      </c>
      <c r="H119" s="3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6">
        <f t="shared" si="8"/>
        <v>40808.208333333336</v>
      </c>
      <c r="N119">
        <v>1317186000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 s="2">
        <f t="shared" si="6"/>
        <v>1.1761111111111111</v>
      </c>
      <c r="G120" t="s">
        <v>20</v>
      </c>
      <c r="H120" s="3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6">
        <f t="shared" si="8"/>
        <v>41665.25</v>
      </c>
      <c r="N120">
        <v>1391234400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 s="2">
        <f t="shared" si="6"/>
        <v>2.1496</v>
      </c>
      <c r="G121" t="s">
        <v>20</v>
      </c>
      <c r="H121" s="3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6">
        <f t="shared" si="8"/>
        <v>41806.208333333336</v>
      </c>
      <c r="N121">
        <v>1404363600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 s="2">
        <f t="shared" si="6"/>
        <v>1.4949667110519307</v>
      </c>
      <c r="G122" t="s">
        <v>20</v>
      </c>
      <c r="H122" s="3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6">
        <f t="shared" si="8"/>
        <v>42111.208333333328</v>
      </c>
      <c r="N122">
        <v>1429592400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 s="2">
        <f t="shared" si="6"/>
        <v>2.1933995584988963</v>
      </c>
      <c r="G123" t="s">
        <v>20</v>
      </c>
      <c r="H123" s="3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6">
        <f t="shared" si="8"/>
        <v>41917.208333333336</v>
      </c>
      <c r="N123">
        <v>1413608400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 s="2">
        <f t="shared" si="6"/>
        <v>0.64367690058479532</v>
      </c>
      <c r="G124" t="s">
        <v>14</v>
      </c>
      <c r="H124" s="3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6">
        <f t="shared" si="8"/>
        <v>41970.25</v>
      </c>
      <c r="N124">
        <v>1419400800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 s="2">
        <f t="shared" si="6"/>
        <v>0.18622397298818233</v>
      </c>
      <c r="G125" t="s">
        <v>14</v>
      </c>
      <c r="H125" s="3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6">
        <f t="shared" si="8"/>
        <v>42332.25</v>
      </c>
      <c r="N125">
        <v>1448604000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 s="2">
        <f t="shared" si="6"/>
        <v>3.6776923076923076</v>
      </c>
      <c r="G126" t="s">
        <v>20</v>
      </c>
      <c r="H126" s="3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6">
        <f t="shared" si="8"/>
        <v>43598.208333333328</v>
      </c>
      <c r="N126">
        <v>1562302800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 s="2">
        <f t="shared" si="6"/>
        <v>1.5990566037735849</v>
      </c>
      <c r="G127" t="s">
        <v>20</v>
      </c>
      <c r="H127" s="3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6">
        <f t="shared" si="8"/>
        <v>43362.208333333328</v>
      </c>
      <c r="N127">
        <v>1537678800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 s="2">
        <f t="shared" si="6"/>
        <v>0.38633185349611543</v>
      </c>
      <c r="G128" t="s">
        <v>14</v>
      </c>
      <c r="H128" s="3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6">
        <f t="shared" si="8"/>
        <v>42596.208333333328</v>
      </c>
      <c r="N128">
        <v>1473570000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 s="2">
        <f t="shared" si="6"/>
        <v>0.51421511627906979</v>
      </c>
      <c r="G129" t="s">
        <v>14</v>
      </c>
      <c r="H129" s="3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 s="6">
        <f t="shared" si="8"/>
        <v>40310.208333333336</v>
      </c>
      <c r="N129">
        <v>1273899600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 s="2">
        <f t="shared" si="6"/>
        <v>0.60334277620396604</v>
      </c>
      <c r="G130" t="s">
        <v>74</v>
      </c>
      <c r="H130" s="3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6">
        <f t="shared" si="8"/>
        <v>40417.208333333336</v>
      </c>
      <c r="N130">
        <v>1284008400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 s="2">
        <f t="shared" ref="F131:F194" si="12">IF(E131=0, 0, (E131/D131))</f>
        <v>3.2026936026936029E-2</v>
      </c>
      <c r="G131" t="s">
        <v>74</v>
      </c>
      <c r="H131" s="3">
        <f t="shared" ref="H131:H194" si="13">IF(I131=0, 0, (E131/I131))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6">
        <f t="shared" ref="M131:M194" si="14">(((L131/60)/60)/24)+DATE(1970,1,1)</f>
        <v>42038.25</v>
      </c>
      <c r="N131">
        <v>1425103200</v>
      </c>
      <c r="O131" s="6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 LEN(R131) - FIND("/",R131))</f>
        <v>food trucks</v>
      </c>
    </row>
    <row r="132" spans="1:20" x14ac:dyDescent="0.25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 s="2">
        <f t="shared" si="12"/>
        <v>1.5546875</v>
      </c>
      <c r="G132" t="s">
        <v>20</v>
      </c>
      <c r="H132" s="3">
        <f t="shared" si="13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6">
        <f t="shared" si="14"/>
        <v>40842.208333333336</v>
      </c>
      <c r="N132">
        <v>1320991200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 s="2">
        <f t="shared" si="12"/>
        <v>1.0085974499089254</v>
      </c>
      <c r="G133" t="s">
        <v>20</v>
      </c>
      <c r="H133" s="3">
        <f t="shared" si="13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6">
        <f t="shared" si="14"/>
        <v>41607.25</v>
      </c>
      <c r="N133">
        <v>1386828000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 s="2">
        <f t="shared" si="12"/>
        <v>1.1618181818181819</v>
      </c>
      <c r="G134" t="s">
        <v>20</v>
      </c>
      <c r="H134" s="3">
        <f t="shared" si="13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6">
        <f t="shared" si="14"/>
        <v>43112.25</v>
      </c>
      <c r="N134">
        <v>1517119200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 s="2">
        <f t="shared" si="12"/>
        <v>3.1077777777777778</v>
      </c>
      <c r="G135" t="s">
        <v>20</v>
      </c>
      <c r="H135" s="3">
        <f t="shared" si="13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6">
        <f t="shared" si="14"/>
        <v>40767.208333333336</v>
      </c>
      <c r="N135">
        <v>1315026000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 s="2">
        <f t="shared" si="12"/>
        <v>0.89736683417085428</v>
      </c>
      <c r="G136" t="s">
        <v>14</v>
      </c>
      <c r="H136" s="3">
        <f t="shared" si="13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6">
        <f t="shared" si="14"/>
        <v>40713.208333333336</v>
      </c>
      <c r="N136">
        <v>1312693200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 s="2">
        <f t="shared" si="12"/>
        <v>0.71272727272727276</v>
      </c>
      <c r="G137" t="s">
        <v>14</v>
      </c>
      <c r="H137" s="3">
        <f t="shared" si="13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6">
        <f t="shared" si="14"/>
        <v>41340.25</v>
      </c>
      <c r="N137">
        <v>1363064400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 s="2">
        <f t="shared" si="12"/>
        <v>3.2862318840579711E-2</v>
      </c>
      <c r="G138" t="s">
        <v>74</v>
      </c>
      <c r="H138" s="3">
        <f t="shared" si="13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6">
        <f t="shared" si="14"/>
        <v>41797.208333333336</v>
      </c>
      <c r="N138">
        <v>1403154000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 s="2">
        <f t="shared" si="12"/>
        <v>2.617777777777778</v>
      </c>
      <c r="G139" t="s">
        <v>20</v>
      </c>
      <c r="H139" s="3">
        <f t="shared" si="13"/>
        <v>94.24</v>
      </c>
      <c r="I139">
        <v>50</v>
      </c>
      <c r="J139" t="s">
        <v>21</v>
      </c>
      <c r="K139" t="s">
        <v>22</v>
      </c>
      <c r="L139">
        <v>1286341200</v>
      </c>
      <c r="M139" s="6">
        <f t="shared" si="14"/>
        <v>40457.208333333336</v>
      </c>
      <c r="N139">
        <v>1286859600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 s="2">
        <f t="shared" si="12"/>
        <v>0.96</v>
      </c>
      <c r="G140" t="s">
        <v>14</v>
      </c>
      <c r="H140" s="3">
        <f t="shared" si="13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6">
        <f t="shared" si="14"/>
        <v>41180.208333333336</v>
      </c>
      <c r="N140">
        <v>1349326800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 s="2">
        <f t="shared" si="12"/>
        <v>0.20896851248642778</v>
      </c>
      <c r="G141" t="s">
        <v>14</v>
      </c>
      <c r="H141" s="3">
        <f t="shared" si="13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6">
        <f t="shared" si="14"/>
        <v>42115.208333333328</v>
      </c>
      <c r="N141">
        <v>1430974800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 s="2">
        <f t="shared" si="12"/>
        <v>2.2316363636363636</v>
      </c>
      <c r="G142" t="s">
        <v>20</v>
      </c>
      <c r="H142" s="3">
        <f t="shared" si="13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6">
        <f t="shared" si="14"/>
        <v>43156.25</v>
      </c>
      <c r="N142">
        <v>1519970400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 s="2">
        <f t="shared" si="12"/>
        <v>1.0159097978227061</v>
      </c>
      <c r="G143" t="s">
        <v>20</v>
      </c>
      <c r="H143" s="3">
        <f t="shared" si="13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6">
        <f t="shared" si="14"/>
        <v>42167.208333333328</v>
      </c>
      <c r="N143">
        <v>1434603600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 s="2">
        <f t="shared" si="12"/>
        <v>2.3003999999999998</v>
      </c>
      <c r="G144" t="s">
        <v>20</v>
      </c>
      <c r="H144" s="3">
        <f t="shared" si="13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6">
        <f t="shared" si="14"/>
        <v>41005.208333333336</v>
      </c>
      <c r="N144">
        <v>1337230800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 s="2">
        <f t="shared" si="12"/>
        <v>1.355925925925926</v>
      </c>
      <c r="G145" t="s">
        <v>20</v>
      </c>
      <c r="H145" s="3">
        <f t="shared" si="13"/>
        <v>104.6</v>
      </c>
      <c r="I145">
        <v>70</v>
      </c>
      <c r="J145" t="s">
        <v>21</v>
      </c>
      <c r="K145" t="s">
        <v>22</v>
      </c>
      <c r="L145">
        <v>1277701200</v>
      </c>
      <c r="M145" s="6">
        <f t="shared" si="14"/>
        <v>40357.208333333336</v>
      </c>
      <c r="N145">
        <v>1279429200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 s="2">
        <f t="shared" si="12"/>
        <v>1.2909999999999999</v>
      </c>
      <c r="G146" t="s">
        <v>20</v>
      </c>
      <c r="H146" s="3">
        <f t="shared" si="13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6">
        <f t="shared" si="14"/>
        <v>43633.208333333328</v>
      </c>
      <c r="N146">
        <v>1561438800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 s="2">
        <f t="shared" si="12"/>
        <v>2.3651200000000001</v>
      </c>
      <c r="G147" t="s">
        <v>20</v>
      </c>
      <c r="H147" s="3">
        <f t="shared" si="13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6">
        <f t="shared" si="14"/>
        <v>41889.208333333336</v>
      </c>
      <c r="N147">
        <v>1410498000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 s="2">
        <f t="shared" si="12"/>
        <v>0.17249999999999999</v>
      </c>
      <c r="G148" t="s">
        <v>74</v>
      </c>
      <c r="H148" s="3">
        <f t="shared" si="13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6">
        <f t="shared" si="14"/>
        <v>40855.25</v>
      </c>
      <c r="N148">
        <v>1322460000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 s="2">
        <f t="shared" si="12"/>
        <v>1.1249397590361445</v>
      </c>
      <c r="G149" t="s">
        <v>20</v>
      </c>
      <c r="H149" s="3">
        <f t="shared" si="13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6">
        <f t="shared" si="14"/>
        <v>42534.208333333328</v>
      </c>
      <c r="N149">
        <v>1466312400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 s="2">
        <f t="shared" si="12"/>
        <v>1.2102150537634409</v>
      </c>
      <c r="G150" t="s">
        <v>20</v>
      </c>
      <c r="H150" s="3">
        <f t="shared" si="13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6">
        <f t="shared" si="14"/>
        <v>42941.208333333328</v>
      </c>
      <c r="N150">
        <v>1501736400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 s="2">
        <f t="shared" si="12"/>
        <v>2.1987096774193549</v>
      </c>
      <c r="G151" t="s">
        <v>20</v>
      </c>
      <c r="H151" s="3">
        <f t="shared" si="13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6">
        <f t="shared" si="14"/>
        <v>41275.25</v>
      </c>
      <c r="N151">
        <v>1361512800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 s="2">
        <f t="shared" si="12"/>
        <v>0.01</v>
      </c>
      <c r="G152" t="s">
        <v>14</v>
      </c>
      <c r="H152" s="3">
        <f t="shared" si="13"/>
        <v>1</v>
      </c>
      <c r="I152">
        <v>1</v>
      </c>
      <c r="J152" t="s">
        <v>21</v>
      </c>
      <c r="K152" t="s">
        <v>22</v>
      </c>
      <c r="L152">
        <v>1544940000</v>
      </c>
      <c r="M152" s="6">
        <f t="shared" si="14"/>
        <v>43450.25</v>
      </c>
      <c r="N152">
        <v>1545026400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 s="2">
        <f t="shared" si="12"/>
        <v>0.64166909620991253</v>
      </c>
      <c r="G153" t="s">
        <v>14</v>
      </c>
      <c r="H153" s="3">
        <f t="shared" si="13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6">
        <f t="shared" si="14"/>
        <v>41799.208333333336</v>
      </c>
      <c r="N153">
        <v>1406696400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 s="2">
        <f t="shared" si="12"/>
        <v>4.2306746987951804</v>
      </c>
      <c r="G154" t="s">
        <v>20</v>
      </c>
      <c r="H154" s="3">
        <f t="shared" si="13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6">
        <f t="shared" si="14"/>
        <v>42783.25</v>
      </c>
      <c r="N154">
        <v>1487916000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 s="2">
        <f t="shared" si="12"/>
        <v>0.92984160506863778</v>
      </c>
      <c r="G155" t="s">
        <v>14</v>
      </c>
      <c r="H155" s="3">
        <f t="shared" si="13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6">
        <f t="shared" si="14"/>
        <v>41201.208333333336</v>
      </c>
      <c r="N155">
        <v>1351141200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 s="2">
        <f t="shared" si="12"/>
        <v>0.58756567425569173</v>
      </c>
      <c r="G156" t="s">
        <v>14</v>
      </c>
      <c r="H156" s="3">
        <f t="shared" si="13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6">
        <f t="shared" si="14"/>
        <v>42502.208333333328</v>
      </c>
      <c r="N156">
        <v>1465016400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 s="2">
        <f t="shared" si="12"/>
        <v>0.65022222222222226</v>
      </c>
      <c r="G157" t="s">
        <v>14</v>
      </c>
      <c r="H157" s="3">
        <f t="shared" si="13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6">
        <f t="shared" si="14"/>
        <v>40262.208333333336</v>
      </c>
      <c r="N157">
        <v>1270789200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 s="2">
        <f t="shared" si="12"/>
        <v>0.73939560439560437</v>
      </c>
      <c r="G158" t="s">
        <v>74</v>
      </c>
      <c r="H158" s="3">
        <f t="shared" si="13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6">
        <f t="shared" si="14"/>
        <v>43743.208333333328</v>
      </c>
      <c r="N158">
        <v>1572325200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 s="2">
        <f t="shared" si="12"/>
        <v>0.52666666666666662</v>
      </c>
      <c r="G159" t="s">
        <v>14</v>
      </c>
      <c r="H159" s="3">
        <f t="shared" si="13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6">
        <f t="shared" si="14"/>
        <v>41638.25</v>
      </c>
      <c r="N159">
        <v>1389420000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 s="2">
        <f t="shared" si="12"/>
        <v>2.2095238095238097</v>
      </c>
      <c r="G160" t="s">
        <v>20</v>
      </c>
      <c r="H160" s="3">
        <f t="shared" si="13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6">
        <f t="shared" si="14"/>
        <v>42346.25</v>
      </c>
      <c r="N160">
        <v>1449640800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 s="2">
        <f t="shared" si="12"/>
        <v>1.0001150627615063</v>
      </c>
      <c r="G161" t="s">
        <v>20</v>
      </c>
      <c r="H161" s="3">
        <f t="shared" si="13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6">
        <f t="shared" si="14"/>
        <v>43551.208333333328</v>
      </c>
      <c r="N161">
        <v>1555218000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 s="2">
        <f t="shared" si="12"/>
        <v>1.6231249999999999</v>
      </c>
      <c r="G162" t="s">
        <v>20</v>
      </c>
      <c r="H162" s="3">
        <f t="shared" si="13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6">
        <f t="shared" si="14"/>
        <v>43582.208333333328</v>
      </c>
      <c r="N162">
        <v>1557723600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 s="2">
        <f t="shared" si="12"/>
        <v>0.78181818181818186</v>
      </c>
      <c r="G163" t="s">
        <v>14</v>
      </c>
      <c r="H163" s="3">
        <f t="shared" si="13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6">
        <f t="shared" si="14"/>
        <v>42270.208333333328</v>
      </c>
      <c r="N163">
        <v>1443502800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 s="2">
        <f t="shared" si="12"/>
        <v>1.4973770491803278</v>
      </c>
      <c r="G164" t="s">
        <v>20</v>
      </c>
      <c r="H164" s="3">
        <f t="shared" si="13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6">
        <f t="shared" si="14"/>
        <v>43442.25</v>
      </c>
      <c r="N164">
        <v>1546840800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 s="2">
        <f t="shared" si="12"/>
        <v>2.5325714285714285</v>
      </c>
      <c r="G165" t="s">
        <v>20</v>
      </c>
      <c r="H165" s="3">
        <f t="shared" si="13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6">
        <f t="shared" si="14"/>
        <v>43028.208333333328</v>
      </c>
      <c r="N165">
        <v>1512712800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 s="2">
        <f t="shared" si="12"/>
        <v>1.0016943521594683</v>
      </c>
      <c r="G166" t="s">
        <v>20</v>
      </c>
      <c r="H166" s="3">
        <f t="shared" si="13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6">
        <f t="shared" si="14"/>
        <v>43016.208333333328</v>
      </c>
      <c r="N166">
        <v>1507525200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 s="2">
        <f t="shared" si="12"/>
        <v>1.2199004424778761</v>
      </c>
      <c r="G167" t="s">
        <v>20</v>
      </c>
      <c r="H167" s="3">
        <f t="shared" si="13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6">
        <f t="shared" si="14"/>
        <v>42948.208333333328</v>
      </c>
      <c r="N167">
        <v>1504328400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 s="2">
        <f t="shared" si="12"/>
        <v>1.3713265306122449</v>
      </c>
      <c r="G168" t="s">
        <v>20</v>
      </c>
      <c r="H168" s="3">
        <f t="shared" si="13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6">
        <f t="shared" si="14"/>
        <v>40534.25</v>
      </c>
      <c r="N168">
        <v>1293343200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 s="2">
        <f t="shared" si="12"/>
        <v>4.155384615384615</v>
      </c>
      <c r="G169" t="s">
        <v>20</v>
      </c>
      <c r="H169" s="3">
        <f t="shared" si="13"/>
        <v>74</v>
      </c>
      <c r="I169">
        <v>146</v>
      </c>
      <c r="J169" t="s">
        <v>26</v>
      </c>
      <c r="K169" t="s">
        <v>27</v>
      </c>
      <c r="L169">
        <v>1370840400</v>
      </c>
      <c r="M169" s="6">
        <f t="shared" si="14"/>
        <v>41435.208333333336</v>
      </c>
      <c r="N169">
        <v>1371704400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 s="2">
        <f t="shared" si="12"/>
        <v>0.3130913348946136</v>
      </c>
      <c r="G170" t="s">
        <v>14</v>
      </c>
      <c r="H170" s="3">
        <f t="shared" si="13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6">
        <f t="shared" si="14"/>
        <v>43518.25</v>
      </c>
      <c r="N170">
        <v>1552798800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 s="2">
        <f t="shared" si="12"/>
        <v>4.240815450643777</v>
      </c>
      <c r="G171" t="s">
        <v>20</v>
      </c>
      <c r="H171" s="3">
        <f t="shared" si="13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6">
        <f t="shared" si="14"/>
        <v>41077.208333333336</v>
      </c>
      <c r="N171">
        <v>1342328400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 s="2">
        <f t="shared" si="12"/>
        <v>2.9388623072833599E-2</v>
      </c>
      <c r="G172" t="s">
        <v>14</v>
      </c>
      <c r="H172" s="3">
        <f t="shared" si="13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6">
        <f t="shared" si="14"/>
        <v>42950.208333333328</v>
      </c>
      <c r="N172">
        <v>1502341200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 s="2">
        <f t="shared" si="12"/>
        <v>0.1063265306122449</v>
      </c>
      <c r="G173" t="s">
        <v>14</v>
      </c>
      <c r="H173" s="3">
        <f t="shared" si="13"/>
        <v>104.2</v>
      </c>
      <c r="I173">
        <v>5</v>
      </c>
      <c r="J173" t="s">
        <v>21</v>
      </c>
      <c r="K173" t="s">
        <v>22</v>
      </c>
      <c r="L173">
        <v>1395291600</v>
      </c>
      <c r="M173" s="6">
        <f t="shared" si="14"/>
        <v>41718.208333333336</v>
      </c>
      <c r="N173">
        <v>1397192400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 s="2">
        <f t="shared" si="12"/>
        <v>0.82874999999999999</v>
      </c>
      <c r="G174" t="s">
        <v>14</v>
      </c>
      <c r="H174" s="3">
        <f t="shared" si="13"/>
        <v>25.5</v>
      </c>
      <c r="I174">
        <v>26</v>
      </c>
      <c r="J174" t="s">
        <v>21</v>
      </c>
      <c r="K174" t="s">
        <v>22</v>
      </c>
      <c r="L174">
        <v>1405746000</v>
      </c>
      <c r="M174" s="6">
        <f t="shared" si="14"/>
        <v>41839.208333333336</v>
      </c>
      <c r="N174">
        <v>1407042000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 s="2">
        <f t="shared" si="12"/>
        <v>1.6301447776628748</v>
      </c>
      <c r="G175" t="s">
        <v>20</v>
      </c>
      <c r="H175" s="3">
        <f t="shared" si="13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6">
        <f t="shared" si="14"/>
        <v>41412.208333333336</v>
      </c>
      <c r="N175">
        <v>1369371600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 s="2">
        <f t="shared" si="12"/>
        <v>8.9466666666666672</v>
      </c>
      <c r="G176" t="s">
        <v>20</v>
      </c>
      <c r="H176" s="3">
        <f t="shared" si="13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6">
        <f t="shared" si="14"/>
        <v>42282.208333333328</v>
      </c>
      <c r="N176">
        <v>1444107600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 s="2">
        <f t="shared" si="12"/>
        <v>0.26191501103752757</v>
      </c>
      <c r="G177" t="s">
        <v>14</v>
      </c>
      <c r="H177" s="3">
        <f t="shared" si="13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6">
        <f t="shared" si="14"/>
        <v>42613.208333333328</v>
      </c>
      <c r="N177">
        <v>1474261200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 s="2">
        <f t="shared" si="12"/>
        <v>0.74834782608695649</v>
      </c>
      <c r="G178" t="s">
        <v>14</v>
      </c>
      <c r="H178" s="3">
        <f t="shared" si="13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6">
        <f t="shared" si="14"/>
        <v>42616.208333333328</v>
      </c>
      <c r="N178">
        <v>1473656400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 s="2">
        <f t="shared" si="12"/>
        <v>4.1647680412371137</v>
      </c>
      <c r="G179" t="s">
        <v>20</v>
      </c>
      <c r="H179" s="3">
        <f t="shared" si="13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6">
        <f t="shared" si="14"/>
        <v>40497.25</v>
      </c>
      <c r="N179">
        <v>1291960800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 s="2">
        <f t="shared" si="12"/>
        <v>0.96208333333333329</v>
      </c>
      <c r="G180" t="s">
        <v>14</v>
      </c>
      <c r="H180" s="3">
        <f t="shared" si="13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6">
        <f t="shared" si="14"/>
        <v>42999.208333333328</v>
      </c>
      <c r="N180">
        <v>1506747600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 s="2">
        <f t="shared" si="12"/>
        <v>3.5771910112359548</v>
      </c>
      <c r="G181" t="s">
        <v>20</v>
      </c>
      <c r="H181" s="3">
        <f t="shared" si="13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6">
        <f t="shared" si="14"/>
        <v>41350.208333333336</v>
      </c>
      <c r="N181">
        <v>1363582800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 s="2">
        <f t="shared" si="12"/>
        <v>3.0845714285714285</v>
      </c>
      <c r="G182" t="s">
        <v>20</v>
      </c>
      <c r="H182" s="3">
        <f t="shared" si="13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6">
        <f t="shared" si="14"/>
        <v>40259.208333333336</v>
      </c>
      <c r="N182">
        <v>1269666000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 s="2">
        <f t="shared" si="12"/>
        <v>0.61802325581395345</v>
      </c>
      <c r="G183" t="s">
        <v>14</v>
      </c>
      <c r="H183" s="3">
        <f t="shared" si="13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6">
        <f t="shared" si="14"/>
        <v>43012.208333333328</v>
      </c>
      <c r="N183">
        <v>1508648400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 s="2">
        <f t="shared" si="12"/>
        <v>7.2232472324723247</v>
      </c>
      <c r="G184" t="s">
        <v>20</v>
      </c>
      <c r="H184" s="3">
        <f t="shared" si="13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6">
        <f t="shared" si="14"/>
        <v>43631.208333333328</v>
      </c>
      <c r="N184">
        <v>1561957200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 s="2">
        <f t="shared" si="12"/>
        <v>0.69117647058823528</v>
      </c>
      <c r="G185" t="s">
        <v>14</v>
      </c>
      <c r="H185" s="3">
        <f t="shared" si="13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6">
        <f t="shared" si="14"/>
        <v>40430.208333333336</v>
      </c>
      <c r="N185">
        <v>1285131600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 s="2">
        <f t="shared" si="12"/>
        <v>2.9305555555555554</v>
      </c>
      <c r="G186" t="s">
        <v>20</v>
      </c>
      <c r="H186" s="3">
        <f t="shared" si="13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6">
        <f t="shared" si="14"/>
        <v>43588.208333333328</v>
      </c>
      <c r="N186">
        <v>1556946000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 s="2">
        <f t="shared" si="12"/>
        <v>0.71799999999999997</v>
      </c>
      <c r="G187" t="s">
        <v>14</v>
      </c>
      <c r="H187" s="3">
        <f t="shared" si="13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6">
        <f t="shared" si="14"/>
        <v>43233.208333333328</v>
      </c>
      <c r="N187">
        <v>1527138000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 s="2">
        <f t="shared" si="12"/>
        <v>0.31934684684684683</v>
      </c>
      <c r="G188" t="s">
        <v>14</v>
      </c>
      <c r="H188" s="3">
        <f t="shared" si="13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6">
        <f t="shared" si="14"/>
        <v>41782.208333333336</v>
      </c>
      <c r="N188">
        <v>1402117200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 s="2">
        <f t="shared" si="12"/>
        <v>2.2987375415282392</v>
      </c>
      <c r="G189" t="s">
        <v>20</v>
      </c>
      <c r="H189" s="3">
        <f t="shared" si="13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6">
        <f t="shared" si="14"/>
        <v>41328.25</v>
      </c>
      <c r="N189">
        <v>1364014800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 s="2">
        <f t="shared" si="12"/>
        <v>0.3201219512195122</v>
      </c>
      <c r="G190" t="s">
        <v>14</v>
      </c>
      <c r="H190" s="3">
        <f t="shared" si="13"/>
        <v>75</v>
      </c>
      <c r="I190">
        <v>35</v>
      </c>
      <c r="J190" t="s">
        <v>107</v>
      </c>
      <c r="K190" t="s">
        <v>108</v>
      </c>
      <c r="L190">
        <v>1417500000</v>
      </c>
      <c r="M190" s="6">
        <f t="shared" si="14"/>
        <v>41975.25</v>
      </c>
      <c r="N190">
        <v>1417586400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 s="2">
        <f t="shared" si="12"/>
        <v>0.23525352848928385</v>
      </c>
      <c r="G191" t="s">
        <v>74</v>
      </c>
      <c r="H191" s="3">
        <f t="shared" si="13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6">
        <f t="shared" si="14"/>
        <v>42433.25</v>
      </c>
      <c r="N191">
        <v>1457071200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 s="2">
        <f t="shared" si="12"/>
        <v>0.68594594594594593</v>
      </c>
      <c r="G192" t="s">
        <v>14</v>
      </c>
      <c r="H192" s="3">
        <f t="shared" si="13"/>
        <v>105.75</v>
      </c>
      <c r="I192">
        <v>24</v>
      </c>
      <c r="J192" t="s">
        <v>21</v>
      </c>
      <c r="K192" t="s">
        <v>22</v>
      </c>
      <c r="L192">
        <v>1370322000</v>
      </c>
      <c r="M192" s="6">
        <f t="shared" si="14"/>
        <v>41429.208333333336</v>
      </c>
      <c r="N192">
        <v>1370408400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 s="2">
        <f t="shared" si="12"/>
        <v>0.37952380952380954</v>
      </c>
      <c r="G193" t="s">
        <v>14</v>
      </c>
      <c r="H193" s="3">
        <f t="shared" si="13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6">
        <f t="shared" si="14"/>
        <v>43536.208333333328</v>
      </c>
      <c r="N193">
        <v>1552626000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 s="2">
        <f t="shared" si="12"/>
        <v>0.19992957746478873</v>
      </c>
      <c r="G194" t="s">
        <v>14</v>
      </c>
      <c r="H194" s="3">
        <f t="shared" si="13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6">
        <f t="shared" si="14"/>
        <v>41817.208333333336</v>
      </c>
      <c r="N194">
        <v>1404190800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 s="2">
        <f t="shared" ref="F195:F258" si="18">IF(E195=0, 0, (E195/D195))</f>
        <v>0.45636363636363636</v>
      </c>
      <c r="G195" t="s">
        <v>14</v>
      </c>
      <c r="H195" s="3">
        <f t="shared" ref="H195:H258" si="19">IF(I195=0, 0, (E195/I195))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6">
        <f t="shared" ref="M195:M258" si="20">(((L195/60)/60)/24)+DATE(1970,1,1)</f>
        <v>43198.208333333328</v>
      </c>
      <c r="N195">
        <v>1523509200</v>
      </c>
      <c r="O195" s="6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 LEN(R195) - FIND("/",R195))</f>
        <v>indie rock</v>
      </c>
    </row>
    <row r="196" spans="1:20" x14ac:dyDescent="0.25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 s="2">
        <f t="shared" si="18"/>
        <v>1.227605633802817</v>
      </c>
      <c r="G196" t="s">
        <v>20</v>
      </c>
      <c r="H196" s="3">
        <f t="shared" si="19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6">
        <f t="shared" si="20"/>
        <v>42261.208333333328</v>
      </c>
      <c r="N196">
        <v>1443589200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 s="2">
        <f t="shared" si="18"/>
        <v>3.61753164556962</v>
      </c>
      <c r="G197" t="s">
        <v>20</v>
      </c>
      <c r="H197" s="3">
        <f t="shared" si="19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6">
        <f t="shared" si="20"/>
        <v>43310.208333333328</v>
      </c>
      <c r="N197">
        <v>1533445200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 s="2">
        <f t="shared" si="18"/>
        <v>0.63146341463414635</v>
      </c>
      <c r="G198" t="s">
        <v>14</v>
      </c>
      <c r="H198" s="3">
        <f t="shared" si="19"/>
        <v>51.78</v>
      </c>
      <c r="I198">
        <v>100</v>
      </c>
      <c r="J198" t="s">
        <v>36</v>
      </c>
      <c r="K198" t="s">
        <v>37</v>
      </c>
      <c r="L198">
        <v>1472878800</v>
      </c>
      <c r="M198" s="6">
        <f t="shared" si="20"/>
        <v>42616.208333333328</v>
      </c>
      <c r="N198">
        <v>1474520400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 s="2">
        <f t="shared" si="18"/>
        <v>2.9820475319926874</v>
      </c>
      <c r="G199" t="s">
        <v>20</v>
      </c>
      <c r="H199" s="3">
        <f t="shared" si="19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6">
        <f t="shared" si="20"/>
        <v>42909.208333333328</v>
      </c>
      <c r="N199">
        <v>1499403600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 s="2">
        <f t="shared" si="18"/>
        <v>9.5585443037974685E-2</v>
      </c>
      <c r="G200" t="s">
        <v>14</v>
      </c>
      <c r="H200" s="3">
        <f t="shared" si="19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6">
        <f t="shared" si="20"/>
        <v>40396.208333333336</v>
      </c>
      <c r="N200">
        <v>1283576400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 s="2">
        <f t="shared" si="18"/>
        <v>0.5377777777777778</v>
      </c>
      <c r="G201" t="s">
        <v>14</v>
      </c>
      <c r="H201" s="3">
        <f t="shared" si="19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6">
        <f t="shared" si="20"/>
        <v>42192.208333333328</v>
      </c>
      <c r="N201">
        <v>1436590800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 s="2">
        <f t="shared" si="18"/>
        <v>0.02</v>
      </c>
      <c r="G202" t="s">
        <v>14</v>
      </c>
      <c r="H202" s="3">
        <f t="shared" si="19"/>
        <v>2</v>
      </c>
      <c r="I202">
        <v>1</v>
      </c>
      <c r="J202" t="s">
        <v>15</v>
      </c>
      <c r="K202" t="s">
        <v>16</v>
      </c>
      <c r="L202">
        <v>1269493200</v>
      </c>
      <c r="M202" s="6">
        <f t="shared" si="20"/>
        <v>40262.208333333336</v>
      </c>
      <c r="N202">
        <v>1270443600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 s="2">
        <f t="shared" si="18"/>
        <v>6.8119047619047617</v>
      </c>
      <c r="G203" t="s">
        <v>20</v>
      </c>
      <c r="H203" s="3">
        <f t="shared" si="19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6">
        <f t="shared" si="20"/>
        <v>41845.208333333336</v>
      </c>
      <c r="N203">
        <v>1407819600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 s="2">
        <f t="shared" si="18"/>
        <v>0.78831325301204824</v>
      </c>
      <c r="G204" t="s">
        <v>74</v>
      </c>
      <c r="H204" s="3">
        <f t="shared" si="19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6">
        <f t="shared" si="20"/>
        <v>40818.208333333336</v>
      </c>
      <c r="N204">
        <v>1317877200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 s="2">
        <f t="shared" si="18"/>
        <v>1.3440792216817234</v>
      </c>
      <c r="G205" t="s">
        <v>20</v>
      </c>
      <c r="H205" s="3">
        <f t="shared" si="19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6">
        <f t="shared" si="20"/>
        <v>42752.25</v>
      </c>
      <c r="N205">
        <v>1484805600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 s="2">
        <f t="shared" si="18"/>
        <v>3.372E-2</v>
      </c>
      <c r="G206" t="s">
        <v>14</v>
      </c>
      <c r="H206" s="3">
        <f t="shared" si="19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6">
        <f t="shared" si="20"/>
        <v>40636.208333333336</v>
      </c>
      <c r="N206">
        <v>1302670800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 s="2">
        <f t="shared" si="18"/>
        <v>4.3184615384615386</v>
      </c>
      <c r="G207" t="s">
        <v>20</v>
      </c>
      <c r="H207" s="3">
        <f t="shared" si="19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6">
        <f t="shared" si="20"/>
        <v>43390.208333333328</v>
      </c>
      <c r="N207">
        <v>1540789200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 s="2">
        <f t="shared" si="18"/>
        <v>0.38844444444444443</v>
      </c>
      <c r="G208" t="s">
        <v>74</v>
      </c>
      <c r="H208" s="3">
        <f t="shared" si="19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6">
        <f t="shared" si="20"/>
        <v>40236.25</v>
      </c>
      <c r="N208">
        <v>1268028000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 s="2">
        <f t="shared" si="18"/>
        <v>4.2569999999999997</v>
      </c>
      <c r="G209" t="s">
        <v>20</v>
      </c>
      <c r="H209" s="3">
        <f t="shared" si="19"/>
        <v>99</v>
      </c>
      <c r="I209">
        <v>43</v>
      </c>
      <c r="J209" t="s">
        <v>21</v>
      </c>
      <c r="K209" t="s">
        <v>22</v>
      </c>
      <c r="L209">
        <v>1535432400</v>
      </c>
      <c r="M209" s="6">
        <f t="shared" si="20"/>
        <v>43340.208333333328</v>
      </c>
      <c r="N209">
        <v>1537160400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 s="2">
        <f t="shared" si="18"/>
        <v>1.0112239715591671</v>
      </c>
      <c r="G210" t="s">
        <v>20</v>
      </c>
      <c r="H210" s="3">
        <f t="shared" si="19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6">
        <f t="shared" si="20"/>
        <v>43048.25</v>
      </c>
      <c r="N210">
        <v>1512280800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 s="2">
        <f t="shared" si="18"/>
        <v>0.21188688946015424</v>
      </c>
      <c r="G211" t="s">
        <v>47</v>
      </c>
      <c r="H211" s="3">
        <f t="shared" si="19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6">
        <f t="shared" si="20"/>
        <v>42496.208333333328</v>
      </c>
      <c r="N211">
        <v>1463115600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 s="2">
        <f t="shared" si="18"/>
        <v>0.67425531914893622</v>
      </c>
      <c r="G212" t="s">
        <v>14</v>
      </c>
      <c r="H212" s="3">
        <f t="shared" si="19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6">
        <f t="shared" si="20"/>
        <v>42797.25</v>
      </c>
      <c r="N212">
        <v>1490850000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 s="2">
        <f t="shared" si="18"/>
        <v>0.9492337164750958</v>
      </c>
      <c r="G213" t="s">
        <v>14</v>
      </c>
      <c r="H213" s="3">
        <f t="shared" si="19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6">
        <f t="shared" si="20"/>
        <v>41513.208333333336</v>
      </c>
      <c r="N213">
        <v>1379653200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 s="2">
        <f t="shared" si="18"/>
        <v>1.5185185185185186</v>
      </c>
      <c r="G214" t="s">
        <v>20</v>
      </c>
      <c r="H214" s="3">
        <f t="shared" si="19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6">
        <f t="shared" si="20"/>
        <v>43814.25</v>
      </c>
      <c r="N214">
        <v>1580364000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 s="2">
        <f t="shared" si="18"/>
        <v>1.9516382252559727</v>
      </c>
      <c r="G215" t="s">
        <v>20</v>
      </c>
      <c r="H215" s="3">
        <f t="shared" si="19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6">
        <f t="shared" si="20"/>
        <v>40488.208333333336</v>
      </c>
      <c r="N215">
        <v>1289714400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 s="2">
        <f t="shared" si="18"/>
        <v>10.231428571428571</v>
      </c>
      <c r="G216" t="s">
        <v>20</v>
      </c>
      <c r="H216" s="3">
        <f t="shared" si="19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6">
        <f t="shared" si="20"/>
        <v>40409.208333333336</v>
      </c>
      <c r="N216">
        <v>1282712400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 s="2">
        <f t="shared" si="18"/>
        <v>3.8418367346938778E-2</v>
      </c>
      <c r="G217" t="s">
        <v>14</v>
      </c>
      <c r="H217" s="3">
        <f t="shared" si="19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6">
        <f t="shared" si="20"/>
        <v>43509.25</v>
      </c>
      <c r="N217">
        <v>1550210400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 s="2">
        <f t="shared" si="18"/>
        <v>1.5507066557107643</v>
      </c>
      <c r="G218" t="s">
        <v>20</v>
      </c>
      <c r="H218" s="3">
        <f t="shared" si="19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6">
        <f t="shared" si="20"/>
        <v>40869.25</v>
      </c>
      <c r="N218">
        <v>1322114400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 s="2">
        <f t="shared" si="18"/>
        <v>0.44753477588871715</v>
      </c>
      <c r="G219" t="s">
        <v>14</v>
      </c>
      <c r="H219" s="3">
        <f t="shared" si="19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6">
        <f t="shared" si="20"/>
        <v>43583.208333333328</v>
      </c>
      <c r="N219">
        <v>1557205200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 s="2">
        <f t="shared" si="18"/>
        <v>2.1594736842105262</v>
      </c>
      <c r="G220" t="s">
        <v>20</v>
      </c>
      <c r="H220" s="3">
        <f t="shared" si="19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6">
        <f t="shared" si="20"/>
        <v>40858.25</v>
      </c>
      <c r="N220">
        <v>1323928800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 s="2">
        <f t="shared" si="18"/>
        <v>3.3212709832134291</v>
      </c>
      <c r="G221" t="s">
        <v>20</v>
      </c>
      <c r="H221" s="3">
        <f t="shared" si="19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6">
        <f t="shared" si="20"/>
        <v>41137.208333333336</v>
      </c>
      <c r="N221">
        <v>1346130000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 s="2">
        <f t="shared" si="18"/>
        <v>8.4430379746835441E-2</v>
      </c>
      <c r="G222" t="s">
        <v>14</v>
      </c>
      <c r="H222" s="3">
        <f t="shared" si="19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6">
        <f t="shared" si="20"/>
        <v>40725.208333333336</v>
      </c>
      <c r="N222">
        <v>1311051600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 s="2">
        <f t="shared" si="18"/>
        <v>0.9862551440329218</v>
      </c>
      <c r="G223" t="s">
        <v>14</v>
      </c>
      <c r="H223" s="3">
        <f t="shared" si="19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6">
        <f t="shared" si="20"/>
        <v>41081.208333333336</v>
      </c>
      <c r="N223">
        <v>1340427600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 s="2">
        <f t="shared" si="18"/>
        <v>1.3797916666666667</v>
      </c>
      <c r="G224" t="s">
        <v>20</v>
      </c>
      <c r="H224" s="3">
        <f t="shared" si="19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6">
        <f t="shared" si="20"/>
        <v>41914.208333333336</v>
      </c>
      <c r="N224">
        <v>1412312400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 s="2">
        <f t="shared" si="18"/>
        <v>0.93810996563573879</v>
      </c>
      <c r="G225" t="s">
        <v>14</v>
      </c>
      <c r="H225" s="3">
        <f t="shared" si="19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6">
        <f t="shared" si="20"/>
        <v>42445.208333333328</v>
      </c>
      <c r="N225">
        <v>1459314000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 s="2">
        <f t="shared" si="18"/>
        <v>4.0363930885529156</v>
      </c>
      <c r="G226" t="s">
        <v>20</v>
      </c>
      <c r="H226" s="3">
        <f t="shared" si="19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6">
        <f t="shared" si="20"/>
        <v>41906.208333333336</v>
      </c>
      <c r="N226">
        <v>1415426400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 s="2">
        <f t="shared" si="18"/>
        <v>2.6017404129793511</v>
      </c>
      <c r="G227" t="s">
        <v>20</v>
      </c>
      <c r="H227" s="3">
        <f t="shared" si="19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6">
        <f t="shared" si="20"/>
        <v>41762.208333333336</v>
      </c>
      <c r="N227">
        <v>1399093200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 s="2">
        <f t="shared" si="18"/>
        <v>3.6663333333333332</v>
      </c>
      <c r="G228" t="s">
        <v>20</v>
      </c>
      <c r="H228" s="3">
        <f t="shared" si="19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6">
        <f t="shared" si="20"/>
        <v>40276.208333333336</v>
      </c>
      <c r="N228">
        <v>1273899600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 s="2">
        <f t="shared" si="18"/>
        <v>1.687208538587849</v>
      </c>
      <c r="G229" t="s">
        <v>20</v>
      </c>
      <c r="H229" s="3">
        <f t="shared" si="19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6">
        <f t="shared" si="20"/>
        <v>42139.208333333328</v>
      </c>
      <c r="N229">
        <v>1432184400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 s="2">
        <f t="shared" si="18"/>
        <v>1.1990717911530093</v>
      </c>
      <c r="G230" t="s">
        <v>20</v>
      </c>
      <c r="H230" s="3">
        <f t="shared" si="19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6">
        <f t="shared" si="20"/>
        <v>42613.208333333328</v>
      </c>
      <c r="N230">
        <v>1474779600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 s="2">
        <f t="shared" si="18"/>
        <v>1.936892523364486</v>
      </c>
      <c r="G231" t="s">
        <v>20</v>
      </c>
      <c r="H231" s="3">
        <f t="shared" si="19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6">
        <f t="shared" si="20"/>
        <v>42887.208333333328</v>
      </c>
      <c r="N231">
        <v>1500440400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 s="2">
        <f t="shared" si="18"/>
        <v>4.2016666666666671</v>
      </c>
      <c r="G232" t="s">
        <v>20</v>
      </c>
      <c r="H232" s="3">
        <f t="shared" si="19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6">
        <f t="shared" si="20"/>
        <v>43805.25</v>
      </c>
      <c r="N232">
        <v>1575612000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 s="2">
        <f t="shared" si="18"/>
        <v>0.76708333333333334</v>
      </c>
      <c r="G233" t="s">
        <v>74</v>
      </c>
      <c r="H233" s="3">
        <f t="shared" si="19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6">
        <f t="shared" si="20"/>
        <v>41415.208333333336</v>
      </c>
      <c r="N233">
        <v>1374123600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 s="2">
        <f t="shared" si="18"/>
        <v>1.7126470588235294</v>
      </c>
      <c r="G234" t="s">
        <v>20</v>
      </c>
      <c r="H234" s="3">
        <f t="shared" si="19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6">
        <f t="shared" si="20"/>
        <v>42576.208333333328</v>
      </c>
      <c r="N234">
        <v>1469509200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 s="2">
        <f t="shared" si="18"/>
        <v>1.5789473684210527</v>
      </c>
      <c r="G235" t="s">
        <v>20</v>
      </c>
      <c r="H235" s="3">
        <f t="shared" si="19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6">
        <f t="shared" si="20"/>
        <v>40706.208333333336</v>
      </c>
      <c r="N235">
        <v>1309237200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 s="2">
        <f t="shared" si="18"/>
        <v>1.0908</v>
      </c>
      <c r="G236" t="s">
        <v>20</v>
      </c>
      <c r="H236" s="3">
        <f t="shared" si="19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6">
        <f t="shared" si="20"/>
        <v>42969.208333333328</v>
      </c>
      <c r="N236">
        <v>1503982800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 s="2">
        <f t="shared" si="18"/>
        <v>0.41732558139534881</v>
      </c>
      <c r="G237" t="s">
        <v>14</v>
      </c>
      <c r="H237" s="3">
        <f t="shared" si="19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6">
        <f t="shared" si="20"/>
        <v>42779.25</v>
      </c>
      <c r="N237">
        <v>1487397600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 s="2">
        <f t="shared" si="18"/>
        <v>0.10944303797468355</v>
      </c>
      <c r="G238" t="s">
        <v>14</v>
      </c>
      <c r="H238" s="3">
        <f t="shared" si="19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6">
        <f t="shared" si="20"/>
        <v>43641.208333333328</v>
      </c>
      <c r="N238">
        <v>1562043600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 s="2">
        <f t="shared" si="18"/>
        <v>1.593763440860215</v>
      </c>
      <c r="G239" t="s">
        <v>20</v>
      </c>
      <c r="H239" s="3">
        <f t="shared" si="19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6">
        <f t="shared" si="20"/>
        <v>41754.208333333336</v>
      </c>
      <c r="N239">
        <v>1398574800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 s="2">
        <f t="shared" si="18"/>
        <v>4.2241666666666671</v>
      </c>
      <c r="G240" t="s">
        <v>20</v>
      </c>
      <c r="H240" s="3">
        <f t="shared" si="19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6">
        <f t="shared" si="20"/>
        <v>43083.25</v>
      </c>
      <c r="N240">
        <v>1515391200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 s="2">
        <f t="shared" si="18"/>
        <v>0.97718749999999999</v>
      </c>
      <c r="G241" t="s">
        <v>14</v>
      </c>
      <c r="H241" s="3">
        <f t="shared" si="19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6">
        <f t="shared" si="20"/>
        <v>42245.208333333328</v>
      </c>
      <c r="N241">
        <v>1441170000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 s="2">
        <f t="shared" si="18"/>
        <v>4.1878911564625847</v>
      </c>
      <c r="G242" t="s">
        <v>20</v>
      </c>
      <c r="H242" s="3">
        <f t="shared" si="19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6">
        <f t="shared" si="20"/>
        <v>40396.208333333336</v>
      </c>
      <c r="N242">
        <v>1281157200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 s="2">
        <f t="shared" si="18"/>
        <v>1.0191632047477746</v>
      </c>
      <c r="G243" t="s">
        <v>20</v>
      </c>
      <c r="H243" s="3">
        <f t="shared" si="19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6">
        <f t="shared" si="20"/>
        <v>41742.208333333336</v>
      </c>
      <c r="N243">
        <v>1398229200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 s="2">
        <f t="shared" si="18"/>
        <v>1.2772619047619047</v>
      </c>
      <c r="G244" t="s">
        <v>20</v>
      </c>
      <c r="H244" s="3">
        <f t="shared" si="19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6">
        <f t="shared" si="20"/>
        <v>42865.208333333328</v>
      </c>
      <c r="N244">
        <v>1495256400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 s="2">
        <f t="shared" si="18"/>
        <v>4.4521739130434783</v>
      </c>
      <c r="G245" t="s">
        <v>20</v>
      </c>
      <c r="H245" s="3">
        <f t="shared" si="19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6">
        <f t="shared" si="20"/>
        <v>43163.25</v>
      </c>
      <c r="N245">
        <v>1520402400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 s="2">
        <f t="shared" si="18"/>
        <v>5.6971428571428575</v>
      </c>
      <c r="G246" t="s">
        <v>20</v>
      </c>
      <c r="H246" s="3">
        <f t="shared" si="19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6">
        <f t="shared" si="20"/>
        <v>41834.208333333336</v>
      </c>
      <c r="N246">
        <v>1409806800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 s="2">
        <f t="shared" si="18"/>
        <v>5.0934482758620687</v>
      </c>
      <c r="G247" t="s">
        <v>20</v>
      </c>
      <c r="H247" s="3">
        <f t="shared" si="19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6">
        <f t="shared" si="20"/>
        <v>41736.208333333336</v>
      </c>
      <c r="N247">
        <v>1396933200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 s="2">
        <f t="shared" si="18"/>
        <v>3.2553333333333332</v>
      </c>
      <c r="G248" t="s">
        <v>20</v>
      </c>
      <c r="H248" s="3">
        <f t="shared" si="19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6">
        <f t="shared" si="20"/>
        <v>41491.208333333336</v>
      </c>
      <c r="N248">
        <v>1376024400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 s="2">
        <f t="shared" si="18"/>
        <v>9.3261616161616168</v>
      </c>
      <c r="G249" t="s">
        <v>20</v>
      </c>
      <c r="H249" s="3">
        <f t="shared" si="19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6">
        <f t="shared" si="20"/>
        <v>42726.25</v>
      </c>
      <c r="N249">
        <v>1483682400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 s="2">
        <f t="shared" si="18"/>
        <v>2.1133870967741935</v>
      </c>
      <c r="G250" t="s">
        <v>20</v>
      </c>
      <c r="H250" s="3">
        <f t="shared" si="19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6">
        <f t="shared" si="20"/>
        <v>42004.25</v>
      </c>
      <c r="N250">
        <v>1420437600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 s="2">
        <f t="shared" si="18"/>
        <v>2.7332520325203253</v>
      </c>
      <c r="G251" t="s">
        <v>20</v>
      </c>
      <c r="H251" s="3">
        <f t="shared" si="19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6">
        <f t="shared" si="20"/>
        <v>42006.25</v>
      </c>
      <c r="N251">
        <v>1420783200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 s="2">
        <f t="shared" si="18"/>
        <v>0.03</v>
      </c>
      <c r="G252" t="s">
        <v>14</v>
      </c>
      <c r="H252" s="3">
        <f t="shared" si="19"/>
        <v>3</v>
      </c>
      <c r="I252">
        <v>1</v>
      </c>
      <c r="J252" t="s">
        <v>21</v>
      </c>
      <c r="K252" t="s">
        <v>22</v>
      </c>
      <c r="L252">
        <v>1264399200</v>
      </c>
      <c r="M252" s="6">
        <f t="shared" si="20"/>
        <v>40203.25</v>
      </c>
      <c r="N252">
        <v>1267423200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 s="2">
        <f t="shared" si="18"/>
        <v>0.54084507042253516</v>
      </c>
      <c r="G253" t="s">
        <v>14</v>
      </c>
      <c r="H253" s="3">
        <f t="shared" si="19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6">
        <f t="shared" si="20"/>
        <v>41252.25</v>
      </c>
      <c r="N253">
        <v>1355205600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 s="2">
        <f t="shared" si="18"/>
        <v>6.2629999999999999</v>
      </c>
      <c r="G254" t="s">
        <v>20</v>
      </c>
      <c r="H254" s="3">
        <f t="shared" si="19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6">
        <f t="shared" si="20"/>
        <v>41572.208333333336</v>
      </c>
      <c r="N254">
        <v>1383109200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 s="2">
        <f t="shared" si="18"/>
        <v>0.8902139917695473</v>
      </c>
      <c r="G255" t="s">
        <v>14</v>
      </c>
      <c r="H255" s="3">
        <f t="shared" si="19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6">
        <f t="shared" si="20"/>
        <v>40641.208333333336</v>
      </c>
      <c r="N255">
        <v>1303275600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 s="2">
        <f t="shared" si="18"/>
        <v>1.8489130434782608</v>
      </c>
      <c r="G256" t="s">
        <v>20</v>
      </c>
      <c r="H256" s="3">
        <f t="shared" si="19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6">
        <f t="shared" si="20"/>
        <v>42787.25</v>
      </c>
      <c r="N256">
        <v>1487829600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 s="2">
        <f t="shared" si="18"/>
        <v>1.2016770186335404</v>
      </c>
      <c r="G257" t="s">
        <v>20</v>
      </c>
      <c r="H257" s="3">
        <f t="shared" si="19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6">
        <f t="shared" si="20"/>
        <v>40590.25</v>
      </c>
      <c r="N257">
        <v>1298268000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 s="2">
        <f t="shared" si="18"/>
        <v>0.23390243902439026</v>
      </c>
      <c r="G258" t="s">
        <v>14</v>
      </c>
      <c r="H258" s="3">
        <f t="shared" si="19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6">
        <f t="shared" si="20"/>
        <v>42393.25</v>
      </c>
      <c r="N258">
        <v>1456812000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 s="2">
        <f t="shared" ref="F259:F322" si="24">IF(E259=0, 0, (E259/D259))</f>
        <v>1.46</v>
      </c>
      <c r="G259" t="s">
        <v>20</v>
      </c>
      <c r="H259" s="3">
        <f t="shared" ref="H259:H322" si="25">IF(I259=0, 0, (E259/I259))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6">
        <f t="shared" ref="M259:M322" si="26">(((L259/60)/60)/24)+DATE(1970,1,1)</f>
        <v>41338.25</v>
      </c>
      <c r="N259">
        <v>1363669200</v>
      </c>
      <c r="O259" s="6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 LEN(R259) - FIND("/",R259))</f>
        <v>plays</v>
      </c>
    </row>
    <row r="260" spans="1:20" x14ac:dyDescent="0.25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 s="2">
        <f t="shared" si="24"/>
        <v>2.6848000000000001</v>
      </c>
      <c r="G260" t="s">
        <v>20</v>
      </c>
      <c r="H260" s="3">
        <f t="shared" si="25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6">
        <f t="shared" si="26"/>
        <v>42712.25</v>
      </c>
      <c r="N260">
        <v>1482904800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 s="2">
        <f t="shared" si="24"/>
        <v>5.9749999999999996</v>
      </c>
      <c r="G261" t="s">
        <v>20</v>
      </c>
      <c r="H261" s="3">
        <f t="shared" si="25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6">
        <f t="shared" si="26"/>
        <v>41251.25</v>
      </c>
      <c r="N261">
        <v>1356588000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 s="2">
        <f t="shared" si="24"/>
        <v>1.5769841269841269</v>
      </c>
      <c r="G262" t="s">
        <v>20</v>
      </c>
      <c r="H262" s="3">
        <f t="shared" si="25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6">
        <f t="shared" si="26"/>
        <v>41180.208333333336</v>
      </c>
      <c r="N262">
        <v>1349845200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 s="2">
        <f t="shared" si="24"/>
        <v>0.31201660735468567</v>
      </c>
      <c r="G263" t="s">
        <v>14</v>
      </c>
      <c r="H263" s="3">
        <f t="shared" si="25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6">
        <f t="shared" si="26"/>
        <v>40415.208333333336</v>
      </c>
      <c r="N263">
        <v>1283058000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 s="2">
        <f t="shared" si="24"/>
        <v>3.1341176470588237</v>
      </c>
      <c r="G264" t="s">
        <v>20</v>
      </c>
      <c r="H264" s="3">
        <f t="shared" si="25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6">
        <f t="shared" si="26"/>
        <v>40638.208333333336</v>
      </c>
      <c r="N264">
        <v>1304226000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 s="2">
        <f t="shared" si="24"/>
        <v>3.7089655172413791</v>
      </c>
      <c r="G265" t="s">
        <v>20</v>
      </c>
      <c r="H265" s="3">
        <f t="shared" si="25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6">
        <f t="shared" si="26"/>
        <v>40187.25</v>
      </c>
      <c r="N265">
        <v>1263016800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 s="2">
        <f t="shared" si="24"/>
        <v>3.6266447368421053</v>
      </c>
      <c r="G266" t="s">
        <v>20</v>
      </c>
      <c r="H266" s="3">
        <f t="shared" si="25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6">
        <f t="shared" si="26"/>
        <v>41317.25</v>
      </c>
      <c r="N266">
        <v>1362031200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 s="2">
        <f t="shared" si="24"/>
        <v>1.2308163265306122</v>
      </c>
      <c r="G267" t="s">
        <v>20</v>
      </c>
      <c r="H267" s="3">
        <f t="shared" si="25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6">
        <f t="shared" si="26"/>
        <v>42372.25</v>
      </c>
      <c r="N267">
        <v>1455602400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 s="2">
        <f t="shared" si="24"/>
        <v>0.76766756032171579</v>
      </c>
      <c r="G268" t="s">
        <v>14</v>
      </c>
      <c r="H268" s="3">
        <f t="shared" si="25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6">
        <f t="shared" si="26"/>
        <v>41950.25</v>
      </c>
      <c r="N268">
        <v>1418191200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 s="2">
        <f t="shared" si="24"/>
        <v>2.3362012987012988</v>
      </c>
      <c r="G269" t="s">
        <v>20</v>
      </c>
      <c r="H269" s="3">
        <f t="shared" si="25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6">
        <f t="shared" si="26"/>
        <v>41206.208333333336</v>
      </c>
      <c r="N269">
        <v>1352440800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 s="2">
        <f t="shared" si="24"/>
        <v>1.8053333333333332</v>
      </c>
      <c r="G270" t="s">
        <v>20</v>
      </c>
      <c r="H270" s="3">
        <f t="shared" si="25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6">
        <f t="shared" si="26"/>
        <v>41186.208333333336</v>
      </c>
      <c r="N270">
        <v>1353304800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 s="2">
        <f t="shared" si="24"/>
        <v>2.5262857142857142</v>
      </c>
      <c r="G271" t="s">
        <v>20</v>
      </c>
      <c r="H271" s="3">
        <f t="shared" si="25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6">
        <f t="shared" si="26"/>
        <v>43496.25</v>
      </c>
      <c r="N271">
        <v>1550728800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 s="2">
        <f t="shared" si="24"/>
        <v>0.27176538240368026</v>
      </c>
      <c r="G272" t="s">
        <v>74</v>
      </c>
      <c r="H272" s="3">
        <f t="shared" si="25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6">
        <f t="shared" si="26"/>
        <v>40514.25</v>
      </c>
      <c r="N272">
        <v>1291442400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 s="2">
        <f t="shared" si="24"/>
        <v>1.2706571242680547E-2</v>
      </c>
      <c r="G273" t="s">
        <v>47</v>
      </c>
      <c r="H273" s="3">
        <f t="shared" si="25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6">
        <f t="shared" si="26"/>
        <v>42345.25</v>
      </c>
      <c r="N273">
        <v>1452146400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 s="2">
        <f t="shared" si="24"/>
        <v>3.0400978473581213</v>
      </c>
      <c r="G274" t="s">
        <v>20</v>
      </c>
      <c r="H274" s="3">
        <f t="shared" si="25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6">
        <f t="shared" si="26"/>
        <v>43656.208333333328</v>
      </c>
      <c r="N274">
        <v>1564894800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 s="2">
        <f t="shared" si="24"/>
        <v>1.3723076923076922</v>
      </c>
      <c r="G275" t="s">
        <v>20</v>
      </c>
      <c r="H275" s="3">
        <f t="shared" si="25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6">
        <f t="shared" si="26"/>
        <v>42995.208333333328</v>
      </c>
      <c r="N275">
        <v>1505883600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 s="2">
        <f t="shared" si="24"/>
        <v>0.32208333333333333</v>
      </c>
      <c r="G276" t="s">
        <v>14</v>
      </c>
      <c r="H276" s="3">
        <f t="shared" si="25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6">
        <f t="shared" si="26"/>
        <v>43045.25</v>
      </c>
      <c r="N276">
        <v>1510380000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 s="2">
        <f t="shared" si="24"/>
        <v>2.4151282051282053</v>
      </c>
      <c r="G277" t="s">
        <v>20</v>
      </c>
      <c r="H277" s="3">
        <f t="shared" si="25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6">
        <f t="shared" si="26"/>
        <v>43561.208333333328</v>
      </c>
      <c r="N277">
        <v>1555218000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 s="2">
        <f t="shared" si="24"/>
        <v>0.96799999999999997</v>
      </c>
      <c r="G278" t="s">
        <v>14</v>
      </c>
      <c r="H278" s="3">
        <f t="shared" si="25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6">
        <f t="shared" si="26"/>
        <v>41018.208333333336</v>
      </c>
      <c r="N278">
        <v>1335243600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 s="2">
        <f t="shared" si="24"/>
        <v>10.664285714285715</v>
      </c>
      <c r="G279" t="s">
        <v>20</v>
      </c>
      <c r="H279" s="3">
        <f t="shared" si="25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6">
        <f t="shared" si="26"/>
        <v>40378.208333333336</v>
      </c>
      <c r="N279">
        <v>1279688400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 s="2">
        <f t="shared" si="24"/>
        <v>3.2588888888888889</v>
      </c>
      <c r="G280" t="s">
        <v>20</v>
      </c>
      <c r="H280" s="3">
        <f t="shared" si="25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6">
        <f t="shared" si="26"/>
        <v>41239.25</v>
      </c>
      <c r="N280">
        <v>1356069600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 s="2">
        <f t="shared" si="24"/>
        <v>1.7070000000000001</v>
      </c>
      <c r="G281" t="s">
        <v>20</v>
      </c>
      <c r="H281" s="3">
        <f t="shared" si="25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6">
        <f t="shared" si="26"/>
        <v>43346.208333333328</v>
      </c>
      <c r="N281">
        <v>1536210000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 s="2">
        <f t="shared" si="24"/>
        <v>5.8144</v>
      </c>
      <c r="G282" t="s">
        <v>20</v>
      </c>
      <c r="H282" s="3">
        <f t="shared" si="25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6">
        <f t="shared" si="26"/>
        <v>43060.25</v>
      </c>
      <c r="N282">
        <v>1511762400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 s="2">
        <f t="shared" si="24"/>
        <v>0.91520972644376897</v>
      </c>
      <c r="G283" t="s">
        <v>14</v>
      </c>
      <c r="H283" s="3">
        <f t="shared" si="25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6">
        <f t="shared" si="26"/>
        <v>40979.25</v>
      </c>
      <c r="N283">
        <v>1333256400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 s="2">
        <f t="shared" si="24"/>
        <v>1.0804761904761904</v>
      </c>
      <c r="G284" t="s">
        <v>20</v>
      </c>
      <c r="H284" s="3">
        <f t="shared" si="25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6">
        <f t="shared" si="26"/>
        <v>42701.25</v>
      </c>
      <c r="N284">
        <v>1480744800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 s="2">
        <f t="shared" si="24"/>
        <v>0.18728395061728395</v>
      </c>
      <c r="G285" t="s">
        <v>14</v>
      </c>
      <c r="H285" s="3">
        <f t="shared" si="25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6">
        <f t="shared" si="26"/>
        <v>42520.208333333328</v>
      </c>
      <c r="N285">
        <v>1465016400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 s="2">
        <f t="shared" si="24"/>
        <v>0.83193877551020412</v>
      </c>
      <c r="G286" t="s">
        <v>14</v>
      </c>
      <c r="H286" s="3">
        <f t="shared" si="25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6">
        <f t="shared" si="26"/>
        <v>41030.208333333336</v>
      </c>
      <c r="N286">
        <v>1336280400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 s="2">
        <f t="shared" si="24"/>
        <v>7.0633333333333335</v>
      </c>
      <c r="G287" t="s">
        <v>20</v>
      </c>
      <c r="H287" s="3">
        <f t="shared" si="25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6">
        <f t="shared" si="26"/>
        <v>42623.208333333328</v>
      </c>
      <c r="N287">
        <v>1476766800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 s="2">
        <f t="shared" si="24"/>
        <v>0.17446030330062445</v>
      </c>
      <c r="G288" t="s">
        <v>74</v>
      </c>
      <c r="H288" s="3">
        <f t="shared" si="25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6">
        <f t="shared" si="26"/>
        <v>42697.25</v>
      </c>
      <c r="N288">
        <v>1480485600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 s="2">
        <f t="shared" si="24"/>
        <v>2.0973015873015872</v>
      </c>
      <c r="G289" t="s">
        <v>20</v>
      </c>
      <c r="H289" s="3">
        <f t="shared" si="25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6">
        <f t="shared" si="26"/>
        <v>42122.208333333328</v>
      </c>
      <c r="N289">
        <v>1430197200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 s="2">
        <f t="shared" si="24"/>
        <v>0.97785714285714287</v>
      </c>
      <c r="G290" t="s">
        <v>14</v>
      </c>
      <c r="H290" s="3">
        <f t="shared" si="25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6">
        <f t="shared" si="26"/>
        <v>40982.208333333336</v>
      </c>
      <c r="N290">
        <v>1331787600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 s="2">
        <f t="shared" si="24"/>
        <v>16.842500000000001</v>
      </c>
      <c r="G291" t="s">
        <v>20</v>
      </c>
      <c r="H291" s="3">
        <f t="shared" si="25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6">
        <f t="shared" si="26"/>
        <v>42219.208333333328</v>
      </c>
      <c r="N291">
        <v>1438837200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 s="2">
        <f t="shared" si="24"/>
        <v>0.54402135231316728</v>
      </c>
      <c r="G292" t="s">
        <v>14</v>
      </c>
      <c r="H292" s="3">
        <f t="shared" si="25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6">
        <f t="shared" si="26"/>
        <v>41404.208333333336</v>
      </c>
      <c r="N292">
        <v>1370926800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 s="2">
        <f t="shared" si="24"/>
        <v>4.5661111111111108</v>
      </c>
      <c r="G293" t="s">
        <v>20</v>
      </c>
      <c r="H293" s="3">
        <f t="shared" si="25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6">
        <f t="shared" si="26"/>
        <v>40831.208333333336</v>
      </c>
      <c r="N293">
        <v>1319000400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 s="2">
        <f t="shared" si="24"/>
        <v>9.8219178082191785E-2</v>
      </c>
      <c r="G294" t="s">
        <v>14</v>
      </c>
      <c r="H294" s="3">
        <f t="shared" si="25"/>
        <v>71.7</v>
      </c>
      <c r="I294">
        <v>10</v>
      </c>
      <c r="J294" t="s">
        <v>21</v>
      </c>
      <c r="K294" t="s">
        <v>22</v>
      </c>
      <c r="L294">
        <v>1331874000</v>
      </c>
      <c r="M294" s="6">
        <f t="shared" si="26"/>
        <v>40984.208333333336</v>
      </c>
      <c r="N294">
        <v>1333429200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 s="2">
        <f t="shared" si="24"/>
        <v>0.16384615384615384</v>
      </c>
      <c r="G295" t="s">
        <v>74</v>
      </c>
      <c r="H295" s="3">
        <f t="shared" si="25"/>
        <v>33.28125</v>
      </c>
      <c r="I295">
        <v>32</v>
      </c>
      <c r="J295" t="s">
        <v>107</v>
      </c>
      <c r="K295" t="s">
        <v>108</v>
      </c>
      <c r="L295">
        <v>1286254800</v>
      </c>
      <c r="M295" s="6">
        <f t="shared" si="26"/>
        <v>40456.208333333336</v>
      </c>
      <c r="N295">
        <v>1287032400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 s="2">
        <f t="shared" si="24"/>
        <v>13.396666666666667</v>
      </c>
      <c r="G296" t="s">
        <v>20</v>
      </c>
      <c r="H296" s="3">
        <f t="shared" si="25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6">
        <f t="shared" si="26"/>
        <v>43399.208333333328</v>
      </c>
      <c r="N296">
        <v>1541570400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 s="2">
        <f t="shared" si="24"/>
        <v>0.35650077760497667</v>
      </c>
      <c r="G297" t="s">
        <v>14</v>
      </c>
      <c r="H297" s="3">
        <f t="shared" si="25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6">
        <f t="shared" si="26"/>
        <v>41562.208333333336</v>
      </c>
      <c r="N297">
        <v>1383976800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 s="2">
        <f t="shared" si="24"/>
        <v>0.54950819672131146</v>
      </c>
      <c r="G298" t="s">
        <v>14</v>
      </c>
      <c r="H298" s="3">
        <f t="shared" si="25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6">
        <f t="shared" si="26"/>
        <v>43493.25</v>
      </c>
      <c r="N298">
        <v>1550556000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 s="2">
        <f t="shared" si="24"/>
        <v>0.94236111111111109</v>
      </c>
      <c r="G299" t="s">
        <v>14</v>
      </c>
      <c r="H299" s="3">
        <f t="shared" si="25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6">
        <f t="shared" si="26"/>
        <v>41653.25</v>
      </c>
      <c r="N299">
        <v>1390456800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 s="2">
        <f t="shared" si="24"/>
        <v>1.4391428571428571</v>
      </c>
      <c r="G300" t="s">
        <v>20</v>
      </c>
      <c r="H300" s="3">
        <f t="shared" si="25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6">
        <f t="shared" si="26"/>
        <v>42426.25</v>
      </c>
      <c r="N300">
        <v>1458018000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 s="2">
        <f t="shared" si="24"/>
        <v>0.51421052631578945</v>
      </c>
      <c r="G301" t="s">
        <v>14</v>
      </c>
      <c r="H301" s="3">
        <f t="shared" si="25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6">
        <f t="shared" si="26"/>
        <v>42432.25</v>
      </c>
      <c r="N301">
        <v>1461819600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 s="2">
        <f t="shared" si="24"/>
        <v>0.05</v>
      </c>
      <c r="G302" t="s">
        <v>14</v>
      </c>
      <c r="H302" s="3">
        <f t="shared" si="25"/>
        <v>5</v>
      </c>
      <c r="I302">
        <v>1</v>
      </c>
      <c r="J302" t="s">
        <v>36</v>
      </c>
      <c r="K302" t="s">
        <v>37</v>
      </c>
      <c r="L302">
        <v>1504069200</v>
      </c>
      <c r="M302" s="6">
        <f t="shared" si="26"/>
        <v>42977.208333333328</v>
      </c>
      <c r="N302">
        <v>1504155600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 s="2">
        <f t="shared" si="24"/>
        <v>13.446666666666667</v>
      </c>
      <c r="G303" t="s">
        <v>20</v>
      </c>
      <c r="H303" s="3">
        <f t="shared" si="25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6">
        <f t="shared" si="26"/>
        <v>42061.25</v>
      </c>
      <c r="N303">
        <v>1426395600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 s="2">
        <f t="shared" si="24"/>
        <v>0.31844940867279897</v>
      </c>
      <c r="G304" t="s">
        <v>14</v>
      </c>
      <c r="H304" s="3">
        <f t="shared" si="25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6">
        <f t="shared" si="26"/>
        <v>43345.208333333328</v>
      </c>
      <c r="N304">
        <v>1537074000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 s="2">
        <f t="shared" si="24"/>
        <v>0.82617647058823529</v>
      </c>
      <c r="G305" t="s">
        <v>14</v>
      </c>
      <c r="H305" s="3">
        <f t="shared" si="25"/>
        <v>87.78125</v>
      </c>
      <c r="I305">
        <v>32</v>
      </c>
      <c r="J305" t="s">
        <v>21</v>
      </c>
      <c r="K305" t="s">
        <v>22</v>
      </c>
      <c r="L305">
        <v>1452146400</v>
      </c>
      <c r="M305" s="6">
        <f t="shared" si="26"/>
        <v>42376.25</v>
      </c>
      <c r="N305">
        <v>1452578400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 s="2">
        <f t="shared" si="24"/>
        <v>5.4614285714285717</v>
      </c>
      <c r="G306" t="s">
        <v>20</v>
      </c>
      <c r="H306" s="3">
        <f t="shared" si="25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6">
        <f t="shared" si="26"/>
        <v>42589.208333333328</v>
      </c>
      <c r="N306">
        <v>1474088400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 s="2">
        <f t="shared" si="24"/>
        <v>2.8621428571428571</v>
      </c>
      <c r="G307" t="s">
        <v>20</v>
      </c>
      <c r="H307" s="3">
        <f t="shared" si="25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6">
        <f t="shared" si="26"/>
        <v>42448.208333333328</v>
      </c>
      <c r="N307">
        <v>1461906000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 s="2">
        <f t="shared" si="24"/>
        <v>7.9076923076923072E-2</v>
      </c>
      <c r="G308" t="s">
        <v>14</v>
      </c>
      <c r="H308" s="3">
        <f t="shared" si="25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6">
        <f t="shared" si="26"/>
        <v>42930.208333333328</v>
      </c>
      <c r="N308">
        <v>1500267600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 s="2">
        <f t="shared" si="24"/>
        <v>1.3213677811550153</v>
      </c>
      <c r="G309" t="s">
        <v>20</v>
      </c>
      <c r="H309" s="3">
        <f t="shared" si="25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6">
        <f t="shared" si="26"/>
        <v>41066.208333333336</v>
      </c>
      <c r="N309">
        <v>1340686800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 s="2">
        <f t="shared" si="24"/>
        <v>0.74077834179357027</v>
      </c>
      <c r="G310" t="s">
        <v>14</v>
      </c>
      <c r="H310" s="3">
        <f t="shared" si="25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6">
        <f t="shared" si="26"/>
        <v>40651.208333333336</v>
      </c>
      <c r="N310">
        <v>1303189200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 s="2">
        <f t="shared" si="24"/>
        <v>0.75292682926829269</v>
      </c>
      <c r="G311" t="s">
        <v>74</v>
      </c>
      <c r="H311" s="3">
        <f t="shared" si="25"/>
        <v>41.16</v>
      </c>
      <c r="I311">
        <v>75</v>
      </c>
      <c r="J311" t="s">
        <v>21</v>
      </c>
      <c r="K311" t="s">
        <v>22</v>
      </c>
      <c r="L311">
        <v>1316581200</v>
      </c>
      <c r="M311" s="6">
        <f t="shared" si="26"/>
        <v>40807.208333333336</v>
      </c>
      <c r="N311">
        <v>1318309200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 s="2">
        <f t="shared" si="24"/>
        <v>0.20333333333333334</v>
      </c>
      <c r="G312" t="s">
        <v>14</v>
      </c>
      <c r="H312" s="3">
        <f t="shared" si="25"/>
        <v>99.125</v>
      </c>
      <c r="I312">
        <v>16</v>
      </c>
      <c r="J312" t="s">
        <v>21</v>
      </c>
      <c r="K312" t="s">
        <v>22</v>
      </c>
      <c r="L312">
        <v>1270789200</v>
      </c>
      <c r="M312" s="6">
        <f t="shared" si="26"/>
        <v>40277.208333333336</v>
      </c>
      <c r="N312">
        <v>1272171600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 s="2">
        <f t="shared" si="24"/>
        <v>2.0336507936507937</v>
      </c>
      <c r="G313" t="s">
        <v>20</v>
      </c>
      <c r="H313" s="3">
        <f t="shared" si="25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6">
        <f t="shared" si="26"/>
        <v>40590.25</v>
      </c>
      <c r="N313">
        <v>1298872800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 s="2">
        <f t="shared" si="24"/>
        <v>3.1022842639593908</v>
      </c>
      <c r="G314" t="s">
        <v>20</v>
      </c>
      <c r="H314" s="3">
        <f t="shared" si="25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6">
        <f t="shared" si="26"/>
        <v>41572.208333333336</v>
      </c>
      <c r="N314">
        <v>1383282000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 s="2">
        <f t="shared" si="24"/>
        <v>3.9531818181818181</v>
      </c>
      <c r="G315" t="s">
        <v>20</v>
      </c>
      <c r="H315" s="3">
        <f t="shared" si="25"/>
        <v>39</v>
      </c>
      <c r="I315">
        <v>223</v>
      </c>
      <c r="J315" t="s">
        <v>21</v>
      </c>
      <c r="K315" t="s">
        <v>22</v>
      </c>
      <c r="L315">
        <v>1330322400</v>
      </c>
      <c r="M315" s="6">
        <f t="shared" si="26"/>
        <v>40966.25</v>
      </c>
      <c r="N315">
        <v>1330495200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 s="2">
        <f t="shared" si="24"/>
        <v>2.9471428571428571</v>
      </c>
      <c r="G316" t="s">
        <v>20</v>
      </c>
      <c r="H316" s="3">
        <f t="shared" si="25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6">
        <f t="shared" si="26"/>
        <v>43536.208333333328</v>
      </c>
      <c r="N316">
        <v>1552798800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 s="2">
        <f t="shared" si="24"/>
        <v>0.33894736842105261</v>
      </c>
      <c r="G317" t="s">
        <v>14</v>
      </c>
      <c r="H317" s="3">
        <f t="shared" si="25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6">
        <f t="shared" si="26"/>
        <v>41783.208333333336</v>
      </c>
      <c r="N317">
        <v>1403413200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 s="2">
        <f t="shared" si="24"/>
        <v>0.66677083333333331</v>
      </c>
      <c r="G318" t="s">
        <v>14</v>
      </c>
      <c r="H318" s="3">
        <f t="shared" si="25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6">
        <f t="shared" si="26"/>
        <v>43788.25</v>
      </c>
      <c r="N318">
        <v>1574229600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 s="2">
        <f t="shared" si="24"/>
        <v>0.19227272727272726</v>
      </c>
      <c r="G319" t="s">
        <v>14</v>
      </c>
      <c r="H319" s="3">
        <f t="shared" si="25"/>
        <v>42.3</v>
      </c>
      <c r="I319">
        <v>30</v>
      </c>
      <c r="J319" t="s">
        <v>21</v>
      </c>
      <c r="K319" t="s">
        <v>22</v>
      </c>
      <c r="L319">
        <v>1494738000</v>
      </c>
      <c r="M319" s="6">
        <f t="shared" si="26"/>
        <v>42869.208333333328</v>
      </c>
      <c r="N319">
        <v>1495861200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 s="2">
        <f t="shared" si="24"/>
        <v>0.15842105263157893</v>
      </c>
      <c r="G320" t="s">
        <v>14</v>
      </c>
      <c r="H320" s="3">
        <f t="shared" si="25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6">
        <f t="shared" si="26"/>
        <v>41684.25</v>
      </c>
      <c r="N320">
        <v>1392530400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 s="2">
        <f t="shared" si="24"/>
        <v>0.38702380952380955</v>
      </c>
      <c r="G321" t="s">
        <v>74</v>
      </c>
      <c r="H321" s="3">
        <f t="shared" si="25"/>
        <v>50.796875</v>
      </c>
      <c r="I321">
        <v>64</v>
      </c>
      <c r="J321" t="s">
        <v>21</v>
      </c>
      <c r="K321" t="s">
        <v>22</v>
      </c>
      <c r="L321">
        <v>1281589200</v>
      </c>
      <c r="M321" s="6">
        <f t="shared" si="26"/>
        <v>40402.208333333336</v>
      </c>
      <c r="N321">
        <v>1283662800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 s="2">
        <f t="shared" si="24"/>
        <v>9.5876777251184833E-2</v>
      </c>
      <c r="G322" t="s">
        <v>14</v>
      </c>
      <c r="H322" s="3">
        <f t="shared" si="25"/>
        <v>101.15</v>
      </c>
      <c r="I322">
        <v>80</v>
      </c>
      <c r="J322" t="s">
        <v>21</v>
      </c>
      <c r="K322" t="s">
        <v>22</v>
      </c>
      <c r="L322">
        <v>1305003600</v>
      </c>
      <c r="M322" s="6">
        <f t="shared" si="26"/>
        <v>40673.208333333336</v>
      </c>
      <c r="N322">
        <v>1305781200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 s="2">
        <f t="shared" ref="F323:F386" si="30">IF(E323=0, 0, (E323/D323))</f>
        <v>0.94144366197183094</v>
      </c>
      <c r="G323" t="s">
        <v>14</v>
      </c>
      <c r="H323" s="3">
        <f t="shared" ref="H323:H386" si="31">IF(I323=0, 0, (E323/I323))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6">
        <f t="shared" ref="M323:M386" si="32">(((L323/60)/60)/24)+DATE(1970,1,1)</f>
        <v>40634.208333333336</v>
      </c>
      <c r="N323">
        <v>1302325200</v>
      </c>
      <c r="O323" s="6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 LEN(R323) - FIND("/",R323))</f>
        <v>shorts</v>
      </c>
    </row>
    <row r="324" spans="1:20" ht="31.5" x14ac:dyDescent="0.25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 s="2">
        <f t="shared" si="30"/>
        <v>1.6656234096692113</v>
      </c>
      <c r="G324" t="s">
        <v>20</v>
      </c>
      <c r="H324" s="3">
        <f t="shared" si="3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6">
        <f t="shared" si="32"/>
        <v>40507.25</v>
      </c>
      <c r="N324">
        <v>1291788000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 s="2">
        <f t="shared" si="30"/>
        <v>0.24134831460674158</v>
      </c>
      <c r="G325" t="s">
        <v>14</v>
      </c>
      <c r="H325" s="3">
        <f t="shared" si="31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6">
        <f t="shared" si="32"/>
        <v>41725.208333333336</v>
      </c>
      <c r="N325">
        <v>1396069200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 s="2">
        <f t="shared" si="30"/>
        <v>1.6405633802816901</v>
      </c>
      <c r="G326" t="s">
        <v>20</v>
      </c>
      <c r="H326" s="3">
        <f t="shared" si="3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6">
        <f t="shared" si="32"/>
        <v>42176.208333333328</v>
      </c>
      <c r="N326">
        <v>1435899600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 s="2">
        <f t="shared" si="30"/>
        <v>0.90723076923076929</v>
      </c>
      <c r="G327" t="s">
        <v>14</v>
      </c>
      <c r="H327" s="3">
        <f t="shared" si="31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6">
        <f t="shared" si="32"/>
        <v>43267.208333333328</v>
      </c>
      <c r="N327">
        <v>1531112400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 s="2">
        <f t="shared" si="30"/>
        <v>0.46194444444444444</v>
      </c>
      <c r="G328" t="s">
        <v>14</v>
      </c>
      <c r="H328" s="3">
        <f t="shared" si="31"/>
        <v>25.984375</v>
      </c>
      <c r="I328">
        <v>128</v>
      </c>
      <c r="J328" t="s">
        <v>21</v>
      </c>
      <c r="K328" t="s">
        <v>22</v>
      </c>
      <c r="L328">
        <v>1451109600</v>
      </c>
      <c r="M328" s="6">
        <f t="shared" si="32"/>
        <v>42364.25</v>
      </c>
      <c r="N328">
        <v>1451628000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 s="2">
        <f t="shared" si="30"/>
        <v>0.38538461538461538</v>
      </c>
      <c r="G329" t="s">
        <v>14</v>
      </c>
      <c r="H329" s="3">
        <f t="shared" si="31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6">
        <f t="shared" si="32"/>
        <v>43705.208333333328</v>
      </c>
      <c r="N329">
        <v>1567314000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 s="2">
        <f t="shared" si="30"/>
        <v>1.3356231003039514</v>
      </c>
      <c r="G330" t="s">
        <v>20</v>
      </c>
      <c r="H330" s="3">
        <f t="shared" si="3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6">
        <f t="shared" si="32"/>
        <v>43434.25</v>
      </c>
      <c r="N330">
        <v>1544508000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 s="2">
        <f t="shared" si="30"/>
        <v>0.22896588486140726</v>
      </c>
      <c r="G331" t="s">
        <v>47</v>
      </c>
      <c r="H331" s="3">
        <f t="shared" si="3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6">
        <f t="shared" si="32"/>
        <v>42716.25</v>
      </c>
      <c r="N331">
        <v>1482472800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 s="2">
        <f t="shared" si="30"/>
        <v>1.8495548961424333</v>
      </c>
      <c r="G332" t="s">
        <v>20</v>
      </c>
      <c r="H332" s="3">
        <f t="shared" si="3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6">
        <f t="shared" si="32"/>
        <v>43077.25</v>
      </c>
      <c r="N332">
        <v>1512799200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 s="2">
        <f t="shared" si="30"/>
        <v>4.4372727272727275</v>
      </c>
      <c r="G333" t="s">
        <v>20</v>
      </c>
      <c r="H333" s="3">
        <f t="shared" si="3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6">
        <f t="shared" si="32"/>
        <v>40896.25</v>
      </c>
      <c r="N333">
        <v>1324360800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 s="2">
        <f t="shared" si="30"/>
        <v>1.999806763285024</v>
      </c>
      <c r="G334" t="s">
        <v>20</v>
      </c>
      <c r="H334" s="3">
        <f t="shared" si="3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6">
        <f t="shared" si="32"/>
        <v>41361.208333333336</v>
      </c>
      <c r="N334">
        <v>1364533200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 s="2">
        <f t="shared" si="30"/>
        <v>1.2395833333333333</v>
      </c>
      <c r="G335" t="s">
        <v>20</v>
      </c>
      <c r="H335" s="3">
        <f t="shared" si="3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6">
        <f t="shared" si="32"/>
        <v>43424.25</v>
      </c>
      <c r="N335">
        <v>1545112800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 s="2">
        <f t="shared" si="30"/>
        <v>1.8661329305135952</v>
      </c>
      <c r="G336" t="s">
        <v>20</v>
      </c>
      <c r="H336" s="3">
        <f t="shared" si="3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6">
        <f t="shared" si="32"/>
        <v>43110.25</v>
      </c>
      <c r="N336">
        <v>1516168800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 s="2">
        <f t="shared" si="30"/>
        <v>1.1428538550057536</v>
      </c>
      <c r="G337" t="s">
        <v>20</v>
      </c>
      <c r="H337" s="3">
        <f t="shared" si="3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6">
        <f t="shared" si="32"/>
        <v>43784.25</v>
      </c>
      <c r="N337">
        <v>1574920800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 s="2">
        <f t="shared" si="30"/>
        <v>0.97032531824611035</v>
      </c>
      <c r="G338" t="s">
        <v>14</v>
      </c>
      <c r="H338" s="3">
        <f t="shared" si="3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6">
        <f t="shared" si="32"/>
        <v>40527.25</v>
      </c>
      <c r="N338">
        <v>1292479200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 s="2">
        <f t="shared" si="30"/>
        <v>1.2281904761904763</v>
      </c>
      <c r="G339" t="s">
        <v>20</v>
      </c>
      <c r="H339" s="3">
        <f t="shared" si="3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6">
        <f t="shared" si="32"/>
        <v>43780.25</v>
      </c>
      <c r="N339">
        <v>1573538400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 s="2">
        <f t="shared" si="30"/>
        <v>1.7914326647564469</v>
      </c>
      <c r="G340" t="s">
        <v>20</v>
      </c>
      <c r="H340" s="3">
        <f t="shared" si="3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6">
        <f t="shared" si="32"/>
        <v>40821.208333333336</v>
      </c>
      <c r="N340">
        <v>1320382800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 s="2">
        <f t="shared" si="30"/>
        <v>0.79951577402787966</v>
      </c>
      <c r="G341" t="s">
        <v>74</v>
      </c>
      <c r="H341" s="3">
        <f t="shared" si="3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6">
        <f t="shared" si="32"/>
        <v>42949.208333333328</v>
      </c>
      <c r="N341">
        <v>1502859600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 s="2">
        <f t="shared" si="30"/>
        <v>0.94242587601078165</v>
      </c>
      <c r="G342" t="s">
        <v>14</v>
      </c>
      <c r="H342" s="3">
        <f t="shared" si="3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6">
        <f t="shared" si="32"/>
        <v>40889.25</v>
      </c>
      <c r="N342">
        <v>1323756000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 s="2">
        <f t="shared" si="30"/>
        <v>0.84669291338582675</v>
      </c>
      <c r="G343" t="s">
        <v>14</v>
      </c>
      <c r="H343" s="3">
        <f t="shared" si="3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6">
        <f t="shared" si="32"/>
        <v>42244.208333333328</v>
      </c>
      <c r="N343">
        <v>1441342800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 s="2">
        <f t="shared" si="30"/>
        <v>0.66521920668058454</v>
      </c>
      <c r="G344" t="s">
        <v>14</v>
      </c>
      <c r="H344" s="3">
        <f t="shared" si="3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6">
        <f t="shared" si="32"/>
        <v>41475.208333333336</v>
      </c>
      <c r="N344">
        <v>1375333200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 s="2">
        <f t="shared" si="30"/>
        <v>0.53922222222222227</v>
      </c>
      <c r="G345" t="s">
        <v>14</v>
      </c>
      <c r="H345" s="3">
        <f t="shared" si="3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6">
        <f t="shared" si="32"/>
        <v>41597.25</v>
      </c>
      <c r="N345">
        <v>1389420000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 s="2">
        <f t="shared" si="30"/>
        <v>0.41983299595141699</v>
      </c>
      <c r="G346" t="s">
        <v>14</v>
      </c>
      <c r="H346" s="3">
        <f t="shared" si="3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6">
        <f t="shared" si="32"/>
        <v>43122.25</v>
      </c>
      <c r="N346">
        <v>1520056800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 s="2">
        <f t="shared" si="30"/>
        <v>0.14694796954314721</v>
      </c>
      <c r="G347" t="s">
        <v>14</v>
      </c>
      <c r="H347" s="3">
        <f t="shared" si="3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6">
        <f t="shared" si="32"/>
        <v>42194.208333333328</v>
      </c>
      <c r="N347">
        <v>1436504400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 s="2">
        <f t="shared" si="30"/>
        <v>0.34475</v>
      </c>
      <c r="G348" t="s">
        <v>14</v>
      </c>
      <c r="H348" s="3">
        <f t="shared" si="31"/>
        <v>110.32</v>
      </c>
      <c r="I348">
        <v>25</v>
      </c>
      <c r="J348" t="s">
        <v>21</v>
      </c>
      <c r="K348" t="s">
        <v>22</v>
      </c>
      <c r="L348">
        <v>1503550800</v>
      </c>
      <c r="M348" s="6">
        <f t="shared" si="32"/>
        <v>42971.208333333328</v>
      </c>
      <c r="N348">
        <v>1508302800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 s="2">
        <f t="shared" si="30"/>
        <v>14.007777777777777</v>
      </c>
      <c r="G349" t="s">
        <v>20</v>
      </c>
      <c r="H349" s="3">
        <f t="shared" si="3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6">
        <f t="shared" si="32"/>
        <v>42046.25</v>
      </c>
      <c r="N349">
        <v>1425708000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 s="2">
        <f t="shared" si="30"/>
        <v>0.71770351758793971</v>
      </c>
      <c r="G350" t="s">
        <v>14</v>
      </c>
      <c r="H350" s="3">
        <f t="shared" si="3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6">
        <f t="shared" si="32"/>
        <v>42782.25</v>
      </c>
      <c r="N350">
        <v>1488348000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 s="2">
        <f t="shared" si="30"/>
        <v>0.53074115044247783</v>
      </c>
      <c r="G351" t="s">
        <v>14</v>
      </c>
      <c r="H351" s="3">
        <f t="shared" si="3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6">
        <f t="shared" si="32"/>
        <v>42930.208333333328</v>
      </c>
      <c r="N351">
        <v>1502600400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 s="2">
        <f t="shared" si="30"/>
        <v>0.05</v>
      </c>
      <c r="G352" t="s">
        <v>14</v>
      </c>
      <c r="H352" s="3">
        <f t="shared" si="31"/>
        <v>5</v>
      </c>
      <c r="I352">
        <v>1</v>
      </c>
      <c r="J352" t="s">
        <v>21</v>
      </c>
      <c r="K352" t="s">
        <v>22</v>
      </c>
      <c r="L352">
        <v>1432098000</v>
      </c>
      <c r="M352" s="6">
        <f t="shared" si="32"/>
        <v>42144.208333333328</v>
      </c>
      <c r="N352">
        <v>1433653200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 s="2">
        <f t="shared" si="30"/>
        <v>1.2770715249662619</v>
      </c>
      <c r="G353" t="s">
        <v>20</v>
      </c>
      <c r="H353" s="3">
        <f t="shared" si="3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6">
        <f t="shared" si="32"/>
        <v>42240.208333333328</v>
      </c>
      <c r="N353">
        <v>1441602000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 s="2">
        <f t="shared" si="30"/>
        <v>0.34892857142857142</v>
      </c>
      <c r="G354" t="s">
        <v>14</v>
      </c>
      <c r="H354" s="3">
        <f t="shared" si="31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6">
        <f t="shared" si="32"/>
        <v>42315.25</v>
      </c>
      <c r="N354">
        <v>1447567200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 s="2">
        <f t="shared" si="30"/>
        <v>4.105982142857143</v>
      </c>
      <c r="G355" t="s">
        <v>20</v>
      </c>
      <c r="H355" s="3">
        <f t="shared" si="3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6">
        <f t="shared" si="32"/>
        <v>43651.208333333328</v>
      </c>
      <c r="N355">
        <v>1562389200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 s="2">
        <f t="shared" si="30"/>
        <v>1.2373770491803278</v>
      </c>
      <c r="G356" t="s">
        <v>20</v>
      </c>
      <c r="H356" s="3">
        <f t="shared" si="31"/>
        <v>94.35</v>
      </c>
      <c r="I356">
        <v>80</v>
      </c>
      <c r="J356" t="s">
        <v>36</v>
      </c>
      <c r="K356" t="s">
        <v>37</v>
      </c>
      <c r="L356">
        <v>1378184400</v>
      </c>
      <c r="M356" s="6">
        <f t="shared" si="32"/>
        <v>41520.208333333336</v>
      </c>
      <c r="N356">
        <v>1378789200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 s="2">
        <f t="shared" si="30"/>
        <v>0.58973684210526311</v>
      </c>
      <c r="G357" t="s">
        <v>47</v>
      </c>
      <c r="H357" s="3">
        <f t="shared" si="31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6">
        <f t="shared" si="32"/>
        <v>42757.25</v>
      </c>
      <c r="N357">
        <v>1488520800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 s="2">
        <f t="shared" si="30"/>
        <v>0.36892473118279567</v>
      </c>
      <c r="G358" t="s">
        <v>14</v>
      </c>
      <c r="H358" s="3">
        <f t="shared" si="3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6">
        <f t="shared" si="32"/>
        <v>40922.25</v>
      </c>
      <c r="N358">
        <v>1327298400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 s="2">
        <f t="shared" si="30"/>
        <v>1.8491304347826087</v>
      </c>
      <c r="G359" t="s">
        <v>20</v>
      </c>
      <c r="H359" s="3">
        <f t="shared" si="31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6">
        <f t="shared" si="32"/>
        <v>42250.208333333328</v>
      </c>
      <c r="N359">
        <v>1443416400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 s="2">
        <f t="shared" si="30"/>
        <v>0.11814432989690722</v>
      </c>
      <c r="G360" t="s">
        <v>14</v>
      </c>
      <c r="H360" s="3">
        <f t="shared" si="31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6">
        <f t="shared" si="32"/>
        <v>43322.208333333328</v>
      </c>
      <c r="N360">
        <v>1534136400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 s="2">
        <f t="shared" si="30"/>
        <v>2.9870000000000001</v>
      </c>
      <c r="G361" t="s">
        <v>20</v>
      </c>
      <c r="H361" s="3">
        <f t="shared" si="3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6">
        <f t="shared" si="32"/>
        <v>40782.208333333336</v>
      </c>
      <c r="N361">
        <v>1315026000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 s="2">
        <f t="shared" si="30"/>
        <v>2.2635175879396985</v>
      </c>
      <c r="G362" t="s">
        <v>20</v>
      </c>
      <c r="H362" s="3">
        <f t="shared" si="3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6">
        <f t="shared" si="32"/>
        <v>40544.25</v>
      </c>
      <c r="N362">
        <v>1295071200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 s="2">
        <f t="shared" si="30"/>
        <v>1.7356363636363636</v>
      </c>
      <c r="G363" t="s">
        <v>20</v>
      </c>
      <c r="H363" s="3">
        <f t="shared" si="31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6">
        <f t="shared" si="32"/>
        <v>43015.208333333328</v>
      </c>
      <c r="N363">
        <v>1509426000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 s="2">
        <f t="shared" si="30"/>
        <v>3.7175675675675675</v>
      </c>
      <c r="G364" t="s">
        <v>20</v>
      </c>
      <c r="H364" s="3">
        <f t="shared" si="3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6">
        <f t="shared" si="32"/>
        <v>40570.25</v>
      </c>
      <c r="N364">
        <v>1299391200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 s="2">
        <f t="shared" si="30"/>
        <v>1.601923076923077</v>
      </c>
      <c r="G365" t="s">
        <v>20</v>
      </c>
      <c r="H365" s="3">
        <f t="shared" si="3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6">
        <f t="shared" si="32"/>
        <v>40904.25</v>
      </c>
      <c r="N365">
        <v>1325052000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 s="2">
        <f t="shared" si="30"/>
        <v>16.163333333333334</v>
      </c>
      <c r="G366" t="s">
        <v>20</v>
      </c>
      <c r="H366" s="3">
        <f t="shared" si="3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6">
        <f t="shared" si="32"/>
        <v>43164.25</v>
      </c>
      <c r="N366">
        <v>1522818000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 s="2">
        <f t="shared" si="30"/>
        <v>7.3343749999999996</v>
      </c>
      <c r="G367" t="s">
        <v>20</v>
      </c>
      <c r="H367" s="3">
        <f t="shared" si="3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6">
        <f t="shared" si="32"/>
        <v>42733.25</v>
      </c>
      <c r="N367">
        <v>1485324000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 s="2">
        <f t="shared" si="30"/>
        <v>5.9211111111111112</v>
      </c>
      <c r="G368" t="s">
        <v>20</v>
      </c>
      <c r="H368" s="3">
        <f t="shared" si="3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6">
        <f t="shared" si="32"/>
        <v>40546.25</v>
      </c>
      <c r="N368">
        <v>1294120800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 s="2">
        <f t="shared" si="30"/>
        <v>0.18888888888888888</v>
      </c>
      <c r="G369" t="s">
        <v>14</v>
      </c>
      <c r="H369" s="3">
        <f t="shared" si="31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6">
        <f t="shared" si="32"/>
        <v>41930.208333333336</v>
      </c>
      <c r="N369">
        <v>1415685600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 s="2">
        <f t="shared" si="30"/>
        <v>2.7680769230769231</v>
      </c>
      <c r="G370" t="s">
        <v>20</v>
      </c>
      <c r="H370" s="3">
        <f t="shared" si="3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6">
        <f t="shared" si="32"/>
        <v>40464.208333333336</v>
      </c>
      <c r="N370">
        <v>1288933200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 s="2">
        <f t="shared" si="30"/>
        <v>2.730185185185185</v>
      </c>
      <c r="G371" t="s">
        <v>20</v>
      </c>
      <c r="H371" s="3">
        <f t="shared" si="3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6">
        <f t="shared" si="32"/>
        <v>41308.25</v>
      </c>
      <c r="N371">
        <v>1363237200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 s="2">
        <f t="shared" si="30"/>
        <v>1.593633125556545</v>
      </c>
      <c r="G372" t="s">
        <v>20</v>
      </c>
      <c r="H372" s="3">
        <f t="shared" si="3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6">
        <f t="shared" si="32"/>
        <v>43570.208333333328</v>
      </c>
      <c r="N372">
        <v>1555822800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 s="2">
        <f t="shared" si="30"/>
        <v>0.67869978858350954</v>
      </c>
      <c r="G373" t="s">
        <v>14</v>
      </c>
      <c r="H373" s="3">
        <f t="shared" si="3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6">
        <f t="shared" si="32"/>
        <v>42043.25</v>
      </c>
      <c r="N373">
        <v>1427778000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 s="2">
        <f t="shared" si="30"/>
        <v>15.915555555555555</v>
      </c>
      <c r="G374" t="s">
        <v>20</v>
      </c>
      <c r="H374" s="3">
        <f t="shared" si="3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6">
        <f t="shared" si="32"/>
        <v>42012.25</v>
      </c>
      <c r="N374">
        <v>1422424800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 s="2">
        <f t="shared" si="30"/>
        <v>7.3018222222222224</v>
      </c>
      <c r="G375" t="s">
        <v>20</v>
      </c>
      <c r="H375" s="3">
        <f t="shared" si="3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6">
        <f t="shared" si="32"/>
        <v>42964.208333333328</v>
      </c>
      <c r="N375">
        <v>1503637200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 s="2">
        <f t="shared" si="30"/>
        <v>0.13185782556750297</v>
      </c>
      <c r="G376" t="s">
        <v>14</v>
      </c>
      <c r="H376" s="3">
        <f t="shared" si="31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6">
        <f t="shared" si="32"/>
        <v>43476.25</v>
      </c>
      <c r="N376">
        <v>1547618400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 s="2">
        <f t="shared" si="30"/>
        <v>0.54777777777777781</v>
      </c>
      <c r="G377" t="s">
        <v>14</v>
      </c>
      <c r="H377" s="3">
        <f t="shared" si="31"/>
        <v>59.16</v>
      </c>
      <c r="I377">
        <v>25</v>
      </c>
      <c r="J377" t="s">
        <v>21</v>
      </c>
      <c r="K377" t="s">
        <v>22</v>
      </c>
      <c r="L377">
        <v>1444971600</v>
      </c>
      <c r="M377" s="6">
        <f t="shared" si="32"/>
        <v>42293.208333333328</v>
      </c>
      <c r="N377">
        <v>1449900000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 s="2">
        <f t="shared" si="30"/>
        <v>3.6102941176470589</v>
      </c>
      <c r="G378" t="s">
        <v>20</v>
      </c>
      <c r="H378" s="3">
        <f t="shared" si="3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6">
        <f t="shared" si="32"/>
        <v>41826.208333333336</v>
      </c>
      <c r="N378">
        <v>1405141200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 s="2">
        <f t="shared" si="30"/>
        <v>0.10257545271629778</v>
      </c>
      <c r="G379" t="s">
        <v>14</v>
      </c>
      <c r="H379" s="3">
        <f t="shared" si="31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6">
        <f t="shared" si="32"/>
        <v>43760.208333333328</v>
      </c>
      <c r="N379">
        <v>1572933600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 s="2">
        <f t="shared" si="30"/>
        <v>0.13962962962962963</v>
      </c>
      <c r="G380" t="s">
        <v>14</v>
      </c>
      <c r="H380" s="3">
        <f t="shared" si="3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6">
        <f t="shared" si="32"/>
        <v>43241.208333333328</v>
      </c>
      <c r="N380">
        <v>1530162000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 s="2">
        <f t="shared" si="30"/>
        <v>0.40444444444444444</v>
      </c>
      <c r="G381" t="s">
        <v>14</v>
      </c>
      <c r="H381" s="3">
        <f t="shared" si="31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6">
        <f t="shared" si="32"/>
        <v>40843.208333333336</v>
      </c>
      <c r="N381">
        <v>1320904800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 s="2">
        <f t="shared" si="30"/>
        <v>1.6032</v>
      </c>
      <c r="G382" t="s">
        <v>20</v>
      </c>
      <c r="H382" s="3">
        <f t="shared" si="31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6">
        <f t="shared" si="32"/>
        <v>41448.208333333336</v>
      </c>
      <c r="N382">
        <v>1372395600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 s="2">
        <f t="shared" si="30"/>
        <v>1.8394339622641509</v>
      </c>
      <c r="G383" t="s">
        <v>20</v>
      </c>
      <c r="H383" s="3">
        <f t="shared" si="3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6">
        <f t="shared" si="32"/>
        <v>42163.208333333328</v>
      </c>
      <c r="N383">
        <v>1437714000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 s="2">
        <f t="shared" si="30"/>
        <v>0.63769230769230767</v>
      </c>
      <c r="G384" t="s">
        <v>14</v>
      </c>
      <c r="H384" s="3">
        <f t="shared" si="31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6">
        <f t="shared" si="32"/>
        <v>43024.208333333328</v>
      </c>
      <c r="N384">
        <v>1509771600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 s="2">
        <f t="shared" si="30"/>
        <v>2.2538095238095237</v>
      </c>
      <c r="G385" t="s">
        <v>20</v>
      </c>
      <c r="H385" s="3">
        <f t="shared" si="3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6">
        <f t="shared" si="32"/>
        <v>43509.25</v>
      </c>
      <c r="N385">
        <v>1550556000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 s="2">
        <f t="shared" si="30"/>
        <v>1.7200961538461539</v>
      </c>
      <c r="G386" t="s">
        <v>20</v>
      </c>
      <c r="H386" s="3">
        <f t="shared" si="3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6">
        <f t="shared" si="32"/>
        <v>42776.25</v>
      </c>
      <c r="N386">
        <v>1489039200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 s="2">
        <f t="shared" ref="F387:F450" si="36">IF(E387=0, 0, (E387/D387))</f>
        <v>1.4616709511568124</v>
      </c>
      <c r="G387" t="s">
        <v>20</v>
      </c>
      <c r="H387" s="3">
        <f t="shared" ref="H387:H450" si="37">IF(I387=0, 0, (E387/I387))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6">
        <f t="shared" ref="M387:M450" si="38">(((L387/60)/60)/24)+DATE(1970,1,1)</f>
        <v>43553.208333333328</v>
      </c>
      <c r="N387">
        <v>1556600400</v>
      </c>
      <c r="O387" s="6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 LEN(R387) - FIND("/",R387))</f>
        <v>nonfiction</v>
      </c>
    </row>
    <row r="388" spans="1:20" ht="31.5" x14ac:dyDescent="0.25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 s="2">
        <f t="shared" si="36"/>
        <v>0.76423616236162362</v>
      </c>
      <c r="G388" t="s">
        <v>14</v>
      </c>
      <c r="H388" s="3">
        <f t="shared" si="37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6">
        <f t="shared" si="38"/>
        <v>40355.208333333336</v>
      </c>
      <c r="N388">
        <v>1278565200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 s="2">
        <f t="shared" si="36"/>
        <v>0.39261467889908258</v>
      </c>
      <c r="G389" t="s">
        <v>14</v>
      </c>
      <c r="H389" s="3">
        <f t="shared" si="3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6">
        <f t="shared" si="38"/>
        <v>41072.208333333336</v>
      </c>
      <c r="N389">
        <v>1339909200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 s="2">
        <f t="shared" si="36"/>
        <v>0.11270034843205574</v>
      </c>
      <c r="G390" t="s">
        <v>74</v>
      </c>
      <c r="H390" s="3">
        <f t="shared" si="3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6">
        <f t="shared" si="38"/>
        <v>40912.25</v>
      </c>
      <c r="N390">
        <v>1325829600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 s="2">
        <f t="shared" si="36"/>
        <v>1.2211084337349398</v>
      </c>
      <c r="G391" t="s">
        <v>20</v>
      </c>
      <c r="H391" s="3">
        <f t="shared" si="3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6">
        <f t="shared" si="38"/>
        <v>40479.208333333336</v>
      </c>
      <c r="N391">
        <v>1290578400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 s="2">
        <f t="shared" si="36"/>
        <v>1.8654166666666667</v>
      </c>
      <c r="G392" t="s">
        <v>20</v>
      </c>
      <c r="H392" s="3">
        <f t="shared" si="37"/>
        <v>89.54</v>
      </c>
      <c r="I392">
        <v>50</v>
      </c>
      <c r="J392" t="s">
        <v>21</v>
      </c>
      <c r="K392" t="s">
        <v>22</v>
      </c>
      <c r="L392">
        <v>1379048400</v>
      </c>
      <c r="M392" s="6">
        <f t="shared" si="38"/>
        <v>41530.208333333336</v>
      </c>
      <c r="N392">
        <v>1380344400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 s="2">
        <f t="shared" si="36"/>
        <v>7.27317880794702E-2</v>
      </c>
      <c r="G393" t="s">
        <v>14</v>
      </c>
      <c r="H393" s="3">
        <f t="shared" si="37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6">
        <f t="shared" si="38"/>
        <v>41653.25</v>
      </c>
      <c r="N393">
        <v>1389852000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 s="2">
        <f t="shared" si="36"/>
        <v>0.65642371234207963</v>
      </c>
      <c r="G394" t="s">
        <v>14</v>
      </c>
      <c r="H394" s="3">
        <f t="shared" si="3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6">
        <f t="shared" si="38"/>
        <v>40549.25</v>
      </c>
      <c r="N394">
        <v>1294466400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 s="2">
        <f t="shared" si="36"/>
        <v>2.2896178343949045</v>
      </c>
      <c r="G395" t="s">
        <v>20</v>
      </c>
      <c r="H395" s="3">
        <f t="shared" si="3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6">
        <f t="shared" si="38"/>
        <v>42933.208333333328</v>
      </c>
      <c r="N395">
        <v>1500354000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 s="2">
        <f t="shared" si="36"/>
        <v>4.6937499999999996</v>
      </c>
      <c r="G396" t="s">
        <v>20</v>
      </c>
      <c r="H396" s="3">
        <f t="shared" si="37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6">
        <f t="shared" si="38"/>
        <v>41484.208333333336</v>
      </c>
      <c r="N396">
        <v>1375938000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 s="2">
        <f t="shared" si="36"/>
        <v>1.3011267605633803</v>
      </c>
      <c r="G397" t="s">
        <v>20</v>
      </c>
      <c r="H397" s="3">
        <f t="shared" si="3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6">
        <f t="shared" si="38"/>
        <v>40885.25</v>
      </c>
      <c r="N397">
        <v>1323410400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 s="2">
        <f t="shared" si="36"/>
        <v>1.6705422993492407</v>
      </c>
      <c r="G398" t="s">
        <v>20</v>
      </c>
      <c r="H398" s="3">
        <f t="shared" si="3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6">
        <f t="shared" si="38"/>
        <v>43378.208333333328</v>
      </c>
      <c r="N398">
        <v>1539406800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 s="2">
        <f t="shared" si="36"/>
        <v>1.738641975308642</v>
      </c>
      <c r="G399" t="s">
        <v>20</v>
      </c>
      <c r="H399" s="3">
        <f t="shared" si="3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6">
        <f t="shared" si="38"/>
        <v>41417.208333333336</v>
      </c>
      <c r="N399">
        <v>1369803600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 s="2">
        <f t="shared" si="36"/>
        <v>7.1776470588235295</v>
      </c>
      <c r="G400" t="s">
        <v>20</v>
      </c>
      <c r="H400" s="3">
        <f t="shared" si="3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6">
        <f t="shared" si="38"/>
        <v>43228.208333333328</v>
      </c>
      <c r="N400">
        <v>1525928400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 s="2">
        <f t="shared" si="36"/>
        <v>0.63850976361767731</v>
      </c>
      <c r="G401" t="s">
        <v>14</v>
      </c>
      <c r="H401" s="3">
        <f t="shared" si="3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6">
        <f t="shared" si="38"/>
        <v>40576.25</v>
      </c>
      <c r="N401">
        <v>1297231200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 s="2">
        <f t="shared" si="36"/>
        <v>0.02</v>
      </c>
      <c r="G402" t="s">
        <v>14</v>
      </c>
      <c r="H402" s="3">
        <f t="shared" si="37"/>
        <v>2</v>
      </c>
      <c r="I402">
        <v>1</v>
      </c>
      <c r="J402" t="s">
        <v>21</v>
      </c>
      <c r="K402" t="s">
        <v>22</v>
      </c>
      <c r="L402">
        <v>1376629200</v>
      </c>
      <c r="M402" s="6">
        <f t="shared" si="38"/>
        <v>41502.208333333336</v>
      </c>
      <c r="N402">
        <v>1378530000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 s="2">
        <f t="shared" si="36"/>
        <v>15.302222222222222</v>
      </c>
      <c r="G403" t="s">
        <v>20</v>
      </c>
      <c r="H403" s="3">
        <f t="shared" si="3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6">
        <f t="shared" si="38"/>
        <v>43765.208333333328</v>
      </c>
      <c r="N403">
        <v>1572152400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 s="2">
        <f t="shared" si="36"/>
        <v>0.40356164383561643</v>
      </c>
      <c r="G404" t="s">
        <v>14</v>
      </c>
      <c r="H404" s="3">
        <f t="shared" si="37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6">
        <f t="shared" si="38"/>
        <v>40914.25</v>
      </c>
      <c r="N404">
        <v>1329890400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 s="2">
        <f t="shared" si="36"/>
        <v>0.86220633299284988</v>
      </c>
      <c r="G405" t="s">
        <v>14</v>
      </c>
      <c r="H405" s="3">
        <f t="shared" si="3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6">
        <f t="shared" si="38"/>
        <v>40310.208333333336</v>
      </c>
      <c r="N405">
        <v>1276750800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 s="2">
        <f t="shared" si="36"/>
        <v>3.1558486707566464</v>
      </c>
      <c r="G406" t="s">
        <v>20</v>
      </c>
      <c r="H406" s="3">
        <f t="shared" si="3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6">
        <f t="shared" si="38"/>
        <v>43053.25</v>
      </c>
      <c r="N406">
        <v>1510898400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 s="2">
        <f t="shared" si="36"/>
        <v>0.89618243243243245</v>
      </c>
      <c r="G407" t="s">
        <v>14</v>
      </c>
      <c r="H407" s="3">
        <f t="shared" si="3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6">
        <f t="shared" si="38"/>
        <v>43255.208333333328</v>
      </c>
      <c r="N407">
        <v>1532408400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 s="2">
        <f t="shared" si="36"/>
        <v>1.8214503816793892</v>
      </c>
      <c r="G408" t="s">
        <v>20</v>
      </c>
      <c r="H408" s="3">
        <f t="shared" si="3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6">
        <f t="shared" si="38"/>
        <v>41304.25</v>
      </c>
      <c r="N408">
        <v>1360562400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 s="2">
        <f t="shared" si="36"/>
        <v>3.5588235294117645</v>
      </c>
      <c r="G409" t="s">
        <v>20</v>
      </c>
      <c r="H409" s="3">
        <f t="shared" si="37"/>
        <v>25</v>
      </c>
      <c r="I409">
        <v>484</v>
      </c>
      <c r="J409" t="s">
        <v>36</v>
      </c>
      <c r="K409" t="s">
        <v>37</v>
      </c>
      <c r="L409">
        <v>1570942800</v>
      </c>
      <c r="M409" s="6">
        <f t="shared" si="38"/>
        <v>43751.208333333328</v>
      </c>
      <c r="N409">
        <v>1571547600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 s="2">
        <f t="shared" si="36"/>
        <v>1.3183695652173912</v>
      </c>
      <c r="G410" t="s">
        <v>20</v>
      </c>
      <c r="H410" s="3">
        <f t="shared" si="3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6">
        <f t="shared" si="38"/>
        <v>42541.208333333328</v>
      </c>
      <c r="N410">
        <v>1468126800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 s="2">
        <f t="shared" si="36"/>
        <v>0.46315634218289087</v>
      </c>
      <c r="G411" t="s">
        <v>14</v>
      </c>
      <c r="H411" s="3">
        <f t="shared" si="3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6">
        <f t="shared" si="38"/>
        <v>42843.208333333328</v>
      </c>
      <c r="N411">
        <v>1492837200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 s="2">
        <f t="shared" si="36"/>
        <v>0.36132726089785294</v>
      </c>
      <c r="G412" t="s">
        <v>47</v>
      </c>
      <c r="H412" s="3">
        <f t="shared" si="3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6">
        <f t="shared" si="38"/>
        <v>42122.208333333328</v>
      </c>
      <c r="N412">
        <v>1430197200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 s="2">
        <f t="shared" si="36"/>
        <v>1.0462820512820512</v>
      </c>
      <c r="G413" t="s">
        <v>20</v>
      </c>
      <c r="H413" s="3">
        <f t="shared" si="37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6">
        <f t="shared" si="38"/>
        <v>42884.208333333328</v>
      </c>
      <c r="N413">
        <v>1496206800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 s="2">
        <f t="shared" si="36"/>
        <v>6.6885714285714286</v>
      </c>
      <c r="G414" t="s">
        <v>20</v>
      </c>
      <c r="H414" s="3">
        <f t="shared" si="3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6">
        <f t="shared" si="38"/>
        <v>41642.25</v>
      </c>
      <c r="N414">
        <v>1389592800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 s="2">
        <f t="shared" si="36"/>
        <v>0.62072823218997364</v>
      </c>
      <c r="G415" t="s">
        <v>47</v>
      </c>
      <c r="H415" s="3">
        <f t="shared" si="3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6">
        <f t="shared" si="38"/>
        <v>43431.25</v>
      </c>
      <c r="N415">
        <v>1545631200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 s="2">
        <f t="shared" si="36"/>
        <v>0.84699787460148779</v>
      </c>
      <c r="G416" t="s">
        <v>14</v>
      </c>
      <c r="H416" s="3">
        <f t="shared" si="3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6">
        <f t="shared" si="38"/>
        <v>40288.208333333336</v>
      </c>
      <c r="N416">
        <v>1272430800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 s="2">
        <f t="shared" si="36"/>
        <v>0.11059030837004405</v>
      </c>
      <c r="G417" t="s">
        <v>14</v>
      </c>
      <c r="H417" s="3">
        <f t="shared" si="3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6">
        <f t="shared" si="38"/>
        <v>40921.25</v>
      </c>
      <c r="N417">
        <v>1327903200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 s="2">
        <f t="shared" si="36"/>
        <v>0.43838781575037145</v>
      </c>
      <c r="G418" t="s">
        <v>14</v>
      </c>
      <c r="H418" s="3">
        <f t="shared" si="3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6">
        <f t="shared" si="38"/>
        <v>40560.25</v>
      </c>
      <c r="N418">
        <v>1296021600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 s="2">
        <f t="shared" si="36"/>
        <v>0.55470588235294116</v>
      </c>
      <c r="G419" t="s">
        <v>14</v>
      </c>
      <c r="H419" s="3">
        <f t="shared" si="37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6">
        <f t="shared" si="38"/>
        <v>43407.208333333328</v>
      </c>
      <c r="N419">
        <v>1543298400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 s="2">
        <f t="shared" si="36"/>
        <v>0.57399511301160655</v>
      </c>
      <c r="G420" t="s">
        <v>14</v>
      </c>
      <c r="H420" s="3">
        <f t="shared" si="3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6">
        <f t="shared" si="38"/>
        <v>41035.208333333336</v>
      </c>
      <c r="N420">
        <v>1336366800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 s="2">
        <f t="shared" si="36"/>
        <v>1.2343497363796134</v>
      </c>
      <c r="G421" t="s">
        <v>20</v>
      </c>
      <c r="H421" s="3">
        <f t="shared" si="3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6">
        <f t="shared" si="38"/>
        <v>40899.25</v>
      </c>
      <c r="N421">
        <v>1325052000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 s="2">
        <f t="shared" si="36"/>
        <v>1.2846</v>
      </c>
      <c r="G422" t="s">
        <v>20</v>
      </c>
      <c r="H422" s="3">
        <f t="shared" si="37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6">
        <f t="shared" si="38"/>
        <v>42911.208333333328</v>
      </c>
      <c r="N422">
        <v>1499576400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 s="2">
        <f t="shared" si="36"/>
        <v>0.63989361702127656</v>
      </c>
      <c r="G423" t="s">
        <v>14</v>
      </c>
      <c r="H423" s="3">
        <f t="shared" si="3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6">
        <f t="shared" si="38"/>
        <v>42915.208333333328</v>
      </c>
      <c r="N423">
        <v>1501304400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 s="2">
        <f t="shared" si="36"/>
        <v>1.2729885057471264</v>
      </c>
      <c r="G424" t="s">
        <v>20</v>
      </c>
      <c r="H424" s="3">
        <f t="shared" si="3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6">
        <f t="shared" si="38"/>
        <v>40285.208333333336</v>
      </c>
      <c r="N424">
        <v>1273208400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 s="2">
        <f t="shared" si="36"/>
        <v>0.10638024357239513</v>
      </c>
      <c r="G425" t="s">
        <v>14</v>
      </c>
      <c r="H425" s="3">
        <f t="shared" si="3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6">
        <f t="shared" si="38"/>
        <v>40808.208333333336</v>
      </c>
      <c r="N425">
        <v>1316840400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 s="2">
        <f t="shared" si="36"/>
        <v>0.40470588235294119</v>
      </c>
      <c r="G426" t="s">
        <v>14</v>
      </c>
      <c r="H426" s="3">
        <f t="shared" si="37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6">
        <f t="shared" si="38"/>
        <v>43208.208333333328</v>
      </c>
      <c r="N426">
        <v>1524546000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 s="2">
        <f t="shared" si="36"/>
        <v>2.8766666666666665</v>
      </c>
      <c r="G427" t="s">
        <v>20</v>
      </c>
      <c r="H427" s="3">
        <f t="shared" si="37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6">
        <f t="shared" si="38"/>
        <v>42213.208333333328</v>
      </c>
      <c r="N427">
        <v>1438578000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 s="2">
        <f t="shared" si="36"/>
        <v>5.7294444444444448</v>
      </c>
      <c r="G428" t="s">
        <v>20</v>
      </c>
      <c r="H428" s="3">
        <f t="shared" si="3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6">
        <f t="shared" si="38"/>
        <v>41332.25</v>
      </c>
      <c r="N428">
        <v>1362549600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 s="2">
        <f t="shared" si="36"/>
        <v>1.1290429799426933</v>
      </c>
      <c r="G429" t="s">
        <v>20</v>
      </c>
      <c r="H429" s="3">
        <f t="shared" si="3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6">
        <f t="shared" si="38"/>
        <v>41895.208333333336</v>
      </c>
      <c r="N429">
        <v>1413349200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 s="2">
        <f t="shared" si="36"/>
        <v>0.46387573964497042</v>
      </c>
      <c r="G430" t="s">
        <v>14</v>
      </c>
      <c r="H430" s="3">
        <f t="shared" si="3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6">
        <f t="shared" si="38"/>
        <v>40585.25</v>
      </c>
      <c r="N430">
        <v>1298008800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 s="2">
        <f t="shared" si="36"/>
        <v>0.90675916230366493</v>
      </c>
      <c r="G431" t="s">
        <v>74</v>
      </c>
      <c r="H431" s="3">
        <f t="shared" si="3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6">
        <f t="shared" si="38"/>
        <v>41680.25</v>
      </c>
      <c r="N431">
        <v>1394427600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 s="2">
        <f t="shared" si="36"/>
        <v>0.67740740740740746</v>
      </c>
      <c r="G432" t="s">
        <v>14</v>
      </c>
      <c r="H432" s="3">
        <f t="shared" si="37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6">
        <f t="shared" si="38"/>
        <v>43737.208333333328</v>
      </c>
      <c r="N432">
        <v>1572670800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 s="2">
        <f t="shared" si="36"/>
        <v>1.9249019607843136</v>
      </c>
      <c r="G433" t="s">
        <v>20</v>
      </c>
      <c r="H433" s="3">
        <f t="shared" si="37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6">
        <f t="shared" si="38"/>
        <v>43273.208333333328</v>
      </c>
      <c r="N433">
        <v>1531112400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 s="2">
        <f t="shared" si="36"/>
        <v>0.82714285714285718</v>
      </c>
      <c r="G434" t="s">
        <v>14</v>
      </c>
      <c r="H434" s="3">
        <f t="shared" si="37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6">
        <f t="shared" si="38"/>
        <v>41761.208333333336</v>
      </c>
      <c r="N434">
        <v>1400734800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 s="2">
        <f t="shared" si="36"/>
        <v>0.54163920922570019</v>
      </c>
      <c r="G435" t="s">
        <v>14</v>
      </c>
      <c r="H435" s="3">
        <f t="shared" si="3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6">
        <f t="shared" si="38"/>
        <v>41603.25</v>
      </c>
      <c r="N435">
        <v>1386741600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 s="2">
        <f t="shared" si="36"/>
        <v>0.16722222222222222</v>
      </c>
      <c r="G436" t="s">
        <v>74</v>
      </c>
      <c r="H436" s="3">
        <f t="shared" si="37"/>
        <v>90.3</v>
      </c>
      <c r="I436">
        <v>10</v>
      </c>
      <c r="J436" t="s">
        <v>15</v>
      </c>
      <c r="K436" t="s">
        <v>16</v>
      </c>
      <c r="L436">
        <v>1480572000</v>
      </c>
      <c r="M436" s="6">
        <f t="shared" si="38"/>
        <v>42705.25</v>
      </c>
      <c r="N436">
        <v>1481781600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 s="2">
        <f t="shared" si="36"/>
        <v>1.168766404199475</v>
      </c>
      <c r="G437" t="s">
        <v>20</v>
      </c>
      <c r="H437" s="3">
        <f t="shared" si="3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6">
        <f t="shared" si="38"/>
        <v>41988.25</v>
      </c>
      <c r="N437">
        <v>1419660000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 s="2">
        <f t="shared" si="36"/>
        <v>10.521538461538462</v>
      </c>
      <c r="G438" t="s">
        <v>20</v>
      </c>
      <c r="H438" s="3">
        <f t="shared" si="3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6">
        <f t="shared" si="38"/>
        <v>43575.208333333328</v>
      </c>
      <c r="N438">
        <v>1555822800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 s="2">
        <f t="shared" si="36"/>
        <v>1.2307407407407407</v>
      </c>
      <c r="G439" t="s">
        <v>20</v>
      </c>
      <c r="H439" s="3">
        <f t="shared" si="37"/>
        <v>51.921875</v>
      </c>
      <c r="I439">
        <v>192</v>
      </c>
      <c r="J439" t="s">
        <v>21</v>
      </c>
      <c r="K439" t="s">
        <v>22</v>
      </c>
      <c r="L439">
        <v>1442120400</v>
      </c>
      <c r="M439" s="6">
        <f t="shared" si="38"/>
        <v>42260.208333333328</v>
      </c>
      <c r="N439">
        <v>1442379600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 s="2">
        <f t="shared" si="36"/>
        <v>1.7863855421686747</v>
      </c>
      <c r="G440" t="s">
        <v>20</v>
      </c>
      <c r="H440" s="3">
        <f t="shared" si="37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6">
        <f t="shared" si="38"/>
        <v>41337.25</v>
      </c>
      <c r="N440">
        <v>1364965200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 s="2">
        <f t="shared" si="36"/>
        <v>3.5528169014084505</v>
      </c>
      <c r="G441" t="s">
        <v>20</v>
      </c>
      <c r="H441" s="3">
        <f t="shared" si="3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6">
        <f t="shared" si="38"/>
        <v>42680.208333333328</v>
      </c>
      <c r="N441">
        <v>1479016800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 s="2">
        <f t="shared" si="36"/>
        <v>1.6190634146341463</v>
      </c>
      <c r="G442" t="s">
        <v>20</v>
      </c>
      <c r="H442" s="3">
        <f t="shared" si="3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6">
        <f t="shared" si="38"/>
        <v>42916.208333333328</v>
      </c>
      <c r="N442">
        <v>1499662800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 s="2">
        <f t="shared" si="36"/>
        <v>0.24914285714285714</v>
      </c>
      <c r="G443" t="s">
        <v>14</v>
      </c>
      <c r="H443" s="3">
        <f t="shared" si="37"/>
        <v>54.5</v>
      </c>
      <c r="I443">
        <v>32</v>
      </c>
      <c r="J443" t="s">
        <v>21</v>
      </c>
      <c r="K443" t="s">
        <v>22</v>
      </c>
      <c r="L443">
        <v>1335416400</v>
      </c>
      <c r="M443" s="6">
        <f t="shared" si="38"/>
        <v>41025.208333333336</v>
      </c>
      <c r="N443">
        <v>1337835600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 s="2">
        <f t="shared" si="36"/>
        <v>1.9872222222222222</v>
      </c>
      <c r="G444" t="s">
        <v>20</v>
      </c>
      <c r="H444" s="3">
        <f t="shared" si="3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6">
        <f t="shared" si="38"/>
        <v>42980.208333333328</v>
      </c>
      <c r="N444">
        <v>1505710800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 s="2">
        <f t="shared" si="36"/>
        <v>0.34752688172043011</v>
      </c>
      <c r="G445" t="s">
        <v>74</v>
      </c>
      <c r="H445" s="3">
        <f t="shared" si="37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6">
        <f t="shared" si="38"/>
        <v>40451.208333333336</v>
      </c>
      <c r="N445">
        <v>1287464400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 s="2">
        <f t="shared" si="36"/>
        <v>1.7641935483870967</v>
      </c>
      <c r="G446" t="s">
        <v>20</v>
      </c>
      <c r="H446" s="3">
        <f t="shared" si="3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6">
        <f t="shared" si="38"/>
        <v>40748.208333333336</v>
      </c>
      <c r="N446">
        <v>1311656400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 s="2">
        <f t="shared" si="36"/>
        <v>5.1138095238095236</v>
      </c>
      <c r="G447" t="s">
        <v>20</v>
      </c>
      <c r="H447" s="3">
        <f t="shared" si="3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6">
        <f t="shared" si="38"/>
        <v>40515.25</v>
      </c>
      <c r="N447">
        <v>1293170400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 s="2">
        <f t="shared" si="36"/>
        <v>0.82044117647058823</v>
      </c>
      <c r="G448" t="s">
        <v>14</v>
      </c>
      <c r="H448" s="3">
        <f t="shared" si="37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6">
        <f t="shared" si="38"/>
        <v>41261.25</v>
      </c>
      <c r="N448">
        <v>1355983200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 s="2">
        <f t="shared" si="36"/>
        <v>0.24326030927835052</v>
      </c>
      <c r="G449" t="s">
        <v>74</v>
      </c>
      <c r="H449" s="3">
        <f t="shared" si="37"/>
        <v>86</v>
      </c>
      <c r="I449">
        <v>439</v>
      </c>
      <c r="J449" t="s">
        <v>40</v>
      </c>
      <c r="K449" t="s">
        <v>41</v>
      </c>
      <c r="L449">
        <v>1513663200</v>
      </c>
      <c r="M449" s="6">
        <f t="shared" si="38"/>
        <v>43088.25</v>
      </c>
      <c r="N449">
        <v>1515045600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 s="2">
        <f t="shared" si="36"/>
        <v>0.50482758620689661</v>
      </c>
      <c r="G450" t="s">
        <v>14</v>
      </c>
      <c r="H450" s="3">
        <f t="shared" si="3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6">
        <f t="shared" si="38"/>
        <v>41378.208333333336</v>
      </c>
      <c r="N450">
        <v>1366088400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 s="2">
        <f t="shared" ref="F451:F514" si="42">IF(E451=0, 0, (E451/D451))</f>
        <v>9.67</v>
      </c>
      <c r="G451" t="s">
        <v>20</v>
      </c>
      <c r="H451" s="3">
        <f t="shared" ref="H451:H514" si="43">IF(I451=0, 0, (E451/I451))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6">
        <f t="shared" ref="M451:M514" si="44">(((L451/60)/60)/24)+DATE(1970,1,1)</f>
        <v>43530.25</v>
      </c>
      <c r="N451">
        <v>1553317200</v>
      </c>
      <c r="O451" s="6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 LEN(R451) - FIND("/",R451))</f>
        <v>video games</v>
      </c>
    </row>
    <row r="452" spans="1:20" x14ac:dyDescent="0.25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 s="2">
        <f t="shared" si="42"/>
        <v>0.04</v>
      </c>
      <c r="G452" t="s">
        <v>14</v>
      </c>
      <c r="H452" s="3">
        <f t="shared" si="43"/>
        <v>4</v>
      </c>
      <c r="I452">
        <v>1</v>
      </c>
      <c r="J452" t="s">
        <v>15</v>
      </c>
      <c r="K452" t="s">
        <v>16</v>
      </c>
      <c r="L452">
        <v>1540098000</v>
      </c>
      <c r="M452" s="6">
        <f t="shared" si="44"/>
        <v>43394.208333333328</v>
      </c>
      <c r="N452">
        <v>1542088800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 s="2">
        <f t="shared" si="42"/>
        <v>1.2284501347708894</v>
      </c>
      <c r="G453" t="s">
        <v>20</v>
      </c>
      <c r="H453" s="3">
        <f t="shared" si="43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6">
        <f t="shared" si="44"/>
        <v>42935.208333333328</v>
      </c>
      <c r="N453">
        <v>1503118800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 s="2">
        <f t="shared" si="42"/>
        <v>0.63437500000000002</v>
      </c>
      <c r="G454" t="s">
        <v>14</v>
      </c>
      <c r="H454" s="3">
        <f t="shared" si="43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6">
        <f t="shared" si="44"/>
        <v>40365.208333333336</v>
      </c>
      <c r="N454">
        <v>1278478800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 s="2">
        <f t="shared" si="42"/>
        <v>0.56331688596491225</v>
      </c>
      <c r="G455" t="s">
        <v>14</v>
      </c>
      <c r="H455" s="3">
        <f t="shared" si="43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6">
        <f t="shared" si="44"/>
        <v>42705.25</v>
      </c>
      <c r="N455">
        <v>1484114400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 s="2">
        <f t="shared" si="42"/>
        <v>0.44074999999999998</v>
      </c>
      <c r="G456" t="s">
        <v>14</v>
      </c>
      <c r="H456" s="3">
        <f t="shared" si="43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6">
        <f t="shared" si="44"/>
        <v>41568.208333333336</v>
      </c>
      <c r="N456">
        <v>1385445600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 s="2">
        <f t="shared" si="42"/>
        <v>1.1837253218884121</v>
      </c>
      <c r="G457" t="s">
        <v>20</v>
      </c>
      <c r="H457" s="3">
        <f t="shared" si="43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6">
        <f t="shared" si="44"/>
        <v>40809.208333333336</v>
      </c>
      <c r="N457">
        <v>1318741200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 s="2">
        <f t="shared" si="42"/>
        <v>1.041243169398907</v>
      </c>
      <c r="G458" t="s">
        <v>20</v>
      </c>
      <c r="H458" s="3">
        <f t="shared" si="43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6">
        <f t="shared" si="44"/>
        <v>43141.25</v>
      </c>
      <c r="N458">
        <v>1518242400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 s="2">
        <f t="shared" si="42"/>
        <v>0.26640000000000003</v>
      </c>
      <c r="G459" t="s">
        <v>14</v>
      </c>
      <c r="H459" s="3">
        <f t="shared" si="43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6">
        <f t="shared" si="44"/>
        <v>42657.208333333328</v>
      </c>
      <c r="N459">
        <v>1476594000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 s="2">
        <f t="shared" si="42"/>
        <v>3.5120118343195266</v>
      </c>
      <c r="G460" t="s">
        <v>20</v>
      </c>
      <c r="H460" s="3">
        <f t="shared" si="43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6">
        <f t="shared" si="44"/>
        <v>40265.208333333336</v>
      </c>
      <c r="N460">
        <v>1273554000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 s="2">
        <f t="shared" si="42"/>
        <v>0.90063492063492068</v>
      </c>
      <c r="G461" t="s">
        <v>14</v>
      </c>
      <c r="H461" s="3">
        <f t="shared" si="43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6">
        <f t="shared" si="44"/>
        <v>42001.25</v>
      </c>
      <c r="N461">
        <v>1421906400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 s="2">
        <f t="shared" si="42"/>
        <v>1.7162500000000001</v>
      </c>
      <c r="G462" t="s">
        <v>20</v>
      </c>
      <c r="H462" s="3">
        <f t="shared" si="43"/>
        <v>82.38</v>
      </c>
      <c r="I462">
        <v>50</v>
      </c>
      <c r="J462" t="s">
        <v>21</v>
      </c>
      <c r="K462" t="s">
        <v>22</v>
      </c>
      <c r="L462">
        <v>1281330000</v>
      </c>
      <c r="M462" s="6">
        <f t="shared" si="44"/>
        <v>40399.208333333336</v>
      </c>
      <c r="N462">
        <v>1281589200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 s="2">
        <f t="shared" si="42"/>
        <v>1.4104655870445344</v>
      </c>
      <c r="G463" t="s">
        <v>20</v>
      </c>
      <c r="H463" s="3">
        <f t="shared" si="43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6">
        <f t="shared" si="44"/>
        <v>41757.208333333336</v>
      </c>
      <c r="N463">
        <v>1400389200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 s="2">
        <f t="shared" si="42"/>
        <v>0.30579449152542371</v>
      </c>
      <c r="G464" t="s">
        <v>14</v>
      </c>
      <c r="H464" s="3">
        <f t="shared" si="43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6">
        <f t="shared" si="44"/>
        <v>41304.25</v>
      </c>
      <c r="N464">
        <v>1362808800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 s="2">
        <f t="shared" si="42"/>
        <v>1.0816455696202532</v>
      </c>
      <c r="G465" t="s">
        <v>20</v>
      </c>
      <c r="H465" s="3">
        <f t="shared" si="43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6">
        <f t="shared" si="44"/>
        <v>41639.25</v>
      </c>
      <c r="N465">
        <v>1388815200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 s="2">
        <f t="shared" si="42"/>
        <v>1.3345505617977529</v>
      </c>
      <c r="G466" t="s">
        <v>20</v>
      </c>
      <c r="H466" s="3">
        <f t="shared" si="43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6">
        <f t="shared" si="44"/>
        <v>43142.25</v>
      </c>
      <c r="N466">
        <v>1519538400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 s="2">
        <f t="shared" si="42"/>
        <v>1.8785106382978722</v>
      </c>
      <c r="G467" t="s">
        <v>20</v>
      </c>
      <c r="H467" s="3">
        <f t="shared" si="43"/>
        <v>110.3625</v>
      </c>
      <c r="I467">
        <v>80</v>
      </c>
      <c r="J467" t="s">
        <v>21</v>
      </c>
      <c r="K467" t="s">
        <v>22</v>
      </c>
      <c r="L467">
        <v>1517032800</v>
      </c>
      <c r="M467" s="6">
        <f t="shared" si="44"/>
        <v>43127.25</v>
      </c>
      <c r="N467">
        <v>1517810400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 s="2">
        <f t="shared" si="42"/>
        <v>3.32</v>
      </c>
      <c r="G468" t="s">
        <v>20</v>
      </c>
      <c r="H468" s="3">
        <f t="shared" si="43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6">
        <f t="shared" si="44"/>
        <v>41409.208333333336</v>
      </c>
      <c r="N468">
        <v>1370581200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 s="2">
        <f t="shared" si="42"/>
        <v>5.7521428571428572</v>
      </c>
      <c r="G469" t="s">
        <v>20</v>
      </c>
      <c r="H469" s="3">
        <f t="shared" si="43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6">
        <f t="shared" si="44"/>
        <v>42331.25</v>
      </c>
      <c r="N469">
        <v>1448863200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 s="2">
        <f t="shared" si="42"/>
        <v>0.40500000000000003</v>
      </c>
      <c r="G470" t="s">
        <v>14</v>
      </c>
      <c r="H470" s="3">
        <f t="shared" si="43"/>
        <v>101.25</v>
      </c>
      <c r="I470">
        <v>16</v>
      </c>
      <c r="J470" t="s">
        <v>21</v>
      </c>
      <c r="K470" t="s">
        <v>22</v>
      </c>
      <c r="L470">
        <v>1555218000</v>
      </c>
      <c r="M470" s="6">
        <f t="shared" si="44"/>
        <v>43569.208333333328</v>
      </c>
      <c r="N470">
        <v>1556600400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 s="2">
        <f t="shared" si="42"/>
        <v>1.8442857142857143</v>
      </c>
      <c r="G471" t="s">
        <v>20</v>
      </c>
      <c r="H471" s="3">
        <f t="shared" si="43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6">
        <f t="shared" si="44"/>
        <v>42142.208333333328</v>
      </c>
      <c r="N471">
        <v>1432098000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 s="2">
        <f t="shared" si="42"/>
        <v>2.8580555555555556</v>
      </c>
      <c r="G472" t="s">
        <v>20</v>
      </c>
      <c r="H472" s="3">
        <f t="shared" si="43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6">
        <f t="shared" si="44"/>
        <v>42716.25</v>
      </c>
      <c r="N472">
        <v>1482127200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 s="2">
        <f t="shared" si="42"/>
        <v>3.19</v>
      </c>
      <c r="G473" t="s">
        <v>20</v>
      </c>
      <c r="H473" s="3">
        <f t="shared" si="43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6">
        <f t="shared" si="44"/>
        <v>41031.208333333336</v>
      </c>
      <c r="N473">
        <v>1335934800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 s="2">
        <f t="shared" si="42"/>
        <v>0.39234070221066319</v>
      </c>
      <c r="G474" t="s">
        <v>14</v>
      </c>
      <c r="H474" s="3">
        <f t="shared" si="43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6">
        <f t="shared" si="44"/>
        <v>43535.208333333328</v>
      </c>
      <c r="N474">
        <v>1556946000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 s="2">
        <f t="shared" si="42"/>
        <v>1.7814000000000001</v>
      </c>
      <c r="G475" t="s">
        <v>20</v>
      </c>
      <c r="H475" s="3">
        <f t="shared" si="43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6">
        <f t="shared" si="44"/>
        <v>43277.208333333328</v>
      </c>
      <c r="N475">
        <v>1530075600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 s="2">
        <f t="shared" si="42"/>
        <v>3.6515</v>
      </c>
      <c r="G476" t="s">
        <v>20</v>
      </c>
      <c r="H476" s="3">
        <f t="shared" si="43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6">
        <f t="shared" si="44"/>
        <v>41989.25</v>
      </c>
      <c r="N476">
        <v>1418796000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 s="2">
        <f t="shared" si="42"/>
        <v>1.1394594594594594</v>
      </c>
      <c r="G477" t="s">
        <v>20</v>
      </c>
      <c r="H477" s="3">
        <f t="shared" si="43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6">
        <f t="shared" si="44"/>
        <v>41450.208333333336</v>
      </c>
      <c r="N477">
        <v>1372482000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 s="2">
        <f t="shared" si="42"/>
        <v>0.29828720626631855</v>
      </c>
      <c r="G478" t="s">
        <v>14</v>
      </c>
      <c r="H478" s="3">
        <f t="shared" si="43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6">
        <f t="shared" si="44"/>
        <v>43322.208333333328</v>
      </c>
      <c r="N478">
        <v>1534395600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 s="2">
        <f t="shared" si="42"/>
        <v>0.54270588235294115</v>
      </c>
      <c r="G479" t="s">
        <v>14</v>
      </c>
      <c r="H479" s="3">
        <f t="shared" si="43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6">
        <f t="shared" si="44"/>
        <v>40720.208333333336</v>
      </c>
      <c r="N479">
        <v>1311397200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 s="2">
        <f t="shared" si="42"/>
        <v>2.3634156976744185</v>
      </c>
      <c r="G480" t="s">
        <v>20</v>
      </c>
      <c r="H480" s="3">
        <f t="shared" si="43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6">
        <f t="shared" si="44"/>
        <v>42072.208333333328</v>
      </c>
      <c r="N480">
        <v>1426914000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 s="2">
        <f t="shared" si="42"/>
        <v>5.1291666666666664</v>
      </c>
      <c r="G481" t="s">
        <v>20</v>
      </c>
      <c r="H481" s="3">
        <f t="shared" si="43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6">
        <f t="shared" si="44"/>
        <v>42945.208333333328</v>
      </c>
      <c r="N481">
        <v>1501477200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 s="2">
        <f t="shared" si="42"/>
        <v>1.0065116279069768</v>
      </c>
      <c r="G482" t="s">
        <v>20</v>
      </c>
      <c r="H482" s="3">
        <f t="shared" si="43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6">
        <f t="shared" si="44"/>
        <v>40248.25</v>
      </c>
      <c r="N482">
        <v>1269061200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 s="2">
        <f t="shared" si="42"/>
        <v>0.81348423194303154</v>
      </c>
      <c r="G483" t="s">
        <v>14</v>
      </c>
      <c r="H483" s="3">
        <f t="shared" si="43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6">
        <f t="shared" si="44"/>
        <v>41913.208333333336</v>
      </c>
      <c r="N483">
        <v>1415772000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 s="2">
        <f t="shared" si="42"/>
        <v>0.16404761904761905</v>
      </c>
      <c r="G484" t="s">
        <v>14</v>
      </c>
      <c r="H484" s="3">
        <f t="shared" si="43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6">
        <f t="shared" si="44"/>
        <v>40963.25</v>
      </c>
      <c r="N484">
        <v>1331013600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 s="2">
        <f t="shared" si="42"/>
        <v>0.52774617067833696</v>
      </c>
      <c r="G485" t="s">
        <v>14</v>
      </c>
      <c r="H485" s="3">
        <f t="shared" si="43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6">
        <f t="shared" si="44"/>
        <v>43811.25</v>
      </c>
      <c r="N485">
        <v>1576735200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 s="2">
        <f t="shared" si="42"/>
        <v>2.6020608108108108</v>
      </c>
      <c r="G486" t="s">
        <v>20</v>
      </c>
      <c r="H486" s="3">
        <f t="shared" si="43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6">
        <f t="shared" si="44"/>
        <v>41855.208333333336</v>
      </c>
      <c r="N486">
        <v>1411362000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 s="2">
        <f t="shared" si="42"/>
        <v>0.30732891832229581</v>
      </c>
      <c r="G487" t="s">
        <v>14</v>
      </c>
      <c r="H487" s="3">
        <f t="shared" si="43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6">
        <f t="shared" si="44"/>
        <v>43626.208333333328</v>
      </c>
      <c r="N487">
        <v>1563685200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 s="2">
        <f t="shared" si="42"/>
        <v>0.13500000000000001</v>
      </c>
      <c r="G488" t="s">
        <v>14</v>
      </c>
      <c r="H488" s="3">
        <f t="shared" si="43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6">
        <f t="shared" si="44"/>
        <v>43168.25</v>
      </c>
      <c r="N488">
        <v>1521867600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 s="2">
        <f t="shared" si="42"/>
        <v>1.7862556663644606</v>
      </c>
      <c r="G489" t="s">
        <v>20</v>
      </c>
      <c r="H489" s="3">
        <f t="shared" si="43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6">
        <f t="shared" si="44"/>
        <v>42845.208333333328</v>
      </c>
      <c r="N489">
        <v>1495515600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 s="2">
        <f t="shared" si="42"/>
        <v>2.2005660377358489</v>
      </c>
      <c r="G490" t="s">
        <v>20</v>
      </c>
      <c r="H490" s="3">
        <f t="shared" si="43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6">
        <f t="shared" si="44"/>
        <v>42403.25</v>
      </c>
      <c r="N490">
        <v>1455948000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 s="2">
        <f t="shared" si="42"/>
        <v>1.015108695652174</v>
      </c>
      <c r="G491" t="s">
        <v>20</v>
      </c>
      <c r="H491" s="3">
        <f t="shared" si="43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6">
        <f t="shared" si="44"/>
        <v>40406.208333333336</v>
      </c>
      <c r="N491">
        <v>1282366800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 s="2">
        <f t="shared" si="42"/>
        <v>1.915</v>
      </c>
      <c r="G492" t="s">
        <v>20</v>
      </c>
      <c r="H492" s="3">
        <f t="shared" si="43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6">
        <f t="shared" si="44"/>
        <v>43786.25</v>
      </c>
      <c r="N492">
        <v>1574575200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 s="2">
        <f t="shared" si="42"/>
        <v>3.0534683098591549</v>
      </c>
      <c r="G493" t="s">
        <v>20</v>
      </c>
      <c r="H493" s="3">
        <f t="shared" si="43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6">
        <f t="shared" si="44"/>
        <v>41456.208333333336</v>
      </c>
      <c r="N493">
        <v>1374901200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 s="2">
        <f t="shared" si="42"/>
        <v>0.23995287958115183</v>
      </c>
      <c r="G494" t="s">
        <v>74</v>
      </c>
      <c r="H494" s="3">
        <f t="shared" si="43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6">
        <f t="shared" si="44"/>
        <v>40336.208333333336</v>
      </c>
      <c r="N494">
        <v>1278910800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 s="2">
        <f t="shared" si="42"/>
        <v>7.2377777777777776</v>
      </c>
      <c r="G495" t="s">
        <v>20</v>
      </c>
      <c r="H495" s="3">
        <f t="shared" si="43"/>
        <v>101.78125</v>
      </c>
      <c r="I495">
        <v>64</v>
      </c>
      <c r="J495" t="s">
        <v>21</v>
      </c>
      <c r="K495" t="s">
        <v>22</v>
      </c>
      <c r="L495">
        <v>1561784400</v>
      </c>
      <c r="M495" s="6">
        <f t="shared" si="44"/>
        <v>43645.208333333328</v>
      </c>
      <c r="N495">
        <v>1562907600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 s="2">
        <f t="shared" si="42"/>
        <v>5.4736000000000002</v>
      </c>
      <c r="G496" t="s">
        <v>20</v>
      </c>
      <c r="H496" s="3">
        <f t="shared" si="43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6">
        <f t="shared" si="44"/>
        <v>40990.208333333336</v>
      </c>
      <c r="N496">
        <v>1332478800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 s="2">
        <f t="shared" si="42"/>
        <v>4.1449999999999996</v>
      </c>
      <c r="G497" t="s">
        <v>20</v>
      </c>
      <c r="H497" s="3">
        <f t="shared" si="43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6">
        <f t="shared" si="44"/>
        <v>41800.208333333336</v>
      </c>
      <c r="N497">
        <v>1402722000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 s="2">
        <f t="shared" si="42"/>
        <v>9.0696409140369975E-3</v>
      </c>
      <c r="G498" t="s">
        <v>14</v>
      </c>
      <c r="H498" s="3">
        <f t="shared" si="43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6">
        <f t="shared" si="44"/>
        <v>42876.208333333328</v>
      </c>
      <c r="N498">
        <v>1496811600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 s="2">
        <f t="shared" si="42"/>
        <v>0.34173469387755101</v>
      </c>
      <c r="G499" t="s">
        <v>14</v>
      </c>
      <c r="H499" s="3">
        <f t="shared" si="43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6">
        <f t="shared" si="44"/>
        <v>42724.25</v>
      </c>
      <c r="N499">
        <v>1482213600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 s="2">
        <f t="shared" si="42"/>
        <v>0.239488107549121</v>
      </c>
      <c r="G500" t="s">
        <v>14</v>
      </c>
      <c r="H500" s="3">
        <f t="shared" si="43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6">
        <f t="shared" si="44"/>
        <v>42005.25</v>
      </c>
      <c r="N500">
        <v>1420264800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 s="2">
        <f t="shared" si="42"/>
        <v>0.48072649572649573</v>
      </c>
      <c r="G501" t="s">
        <v>14</v>
      </c>
      <c r="H501" s="3">
        <f t="shared" si="43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6">
        <f t="shared" si="44"/>
        <v>42444.208333333328</v>
      </c>
      <c r="N501">
        <v>1458450000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 s="2">
        <f t="shared" si="42"/>
        <v>0</v>
      </c>
      <c r="G502" t="s">
        <v>14</v>
      </c>
      <c r="H502" s="3">
        <f t="shared" si="43"/>
        <v>0</v>
      </c>
      <c r="I502">
        <v>0</v>
      </c>
      <c r="J502" t="s">
        <v>21</v>
      </c>
      <c r="K502" t="s">
        <v>22</v>
      </c>
      <c r="L502">
        <v>1367384400</v>
      </c>
      <c r="M502" s="6">
        <f t="shared" si="44"/>
        <v>41395.208333333336</v>
      </c>
      <c r="N502">
        <v>1369803600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 s="2">
        <f t="shared" si="42"/>
        <v>0.70145182291666663</v>
      </c>
      <c r="G503" t="s">
        <v>14</v>
      </c>
      <c r="H503" s="3">
        <f t="shared" si="43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6">
        <f t="shared" si="44"/>
        <v>41345.208333333336</v>
      </c>
      <c r="N503">
        <v>1363237200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 s="2">
        <f t="shared" si="42"/>
        <v>5.2992307692307694</v>
      </c>
      <c r="G504" t="s">
        <v>20</v>
      </c>
      <c r="H504" s="3">
        <f t="shared" si="43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6">
        <f t="shared" si="44"/>
        <v>41117.208333333336</v>
      </c>
      <c r="N504">
        <v>1345870800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 s="2">
        <f t="shared" si="42"/>
        <v>1.8032549019607844</v>
      </c>
      <c r="G505" t="s">
        <v>20</v>
      </c>
      <c r="H505" s="3">
        <f t="shared" si="43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6">
        <f t="shared" si="44"/>
        <v>42186.208333333328</v>
      </c>
      <c r="N505">
        <v>1437454800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 s="2">
        <f t="shared" si="42"/>
        <v>0.92320000000000002</v>
      </c>
      <c r="G506" t="s">
        <v>14</v>
      </c>
      <c r="H506" s="3">
        <f t="shared" si="43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6">
        <f t="shared" si="44"/>
        <v>42142.208333333328</v>
      </c>
      <c r="N506">
        <v>1432011600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 s="2">
        <f t="shared" si="42"/>
        <v>0.13901001112347053</v>
      </c>
      <c r="G507" t="s">
        <v>14</v>
      </c>
      <c r="H507" s="3">
        <f t="shared" si="43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6">
        <f t="shared" si="44"/>
        <v>41341.25</v>
      </c>
      <c r="N507">
        <v>1366347600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 s="2">
        <f t="shared" si="42"/>
        <v>9.2707777777777771</v>
      </c>
      <c r="G508" t="s">
        <v>20</v>
      </c>
      <c r="H508" s="3">
        <f t="shared" si="43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6">
        <f t="shared" si="44"/>
        <v>43062.25</v>
      </c>
      <c r="N508">
        <v>1512885600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 s="2">
        <f t="shared" si="42"/>
        <v>0.39857142857142858</v>
      </c>
      <c r="G509" t="s">
        <v>14</v>
      </c>
      <c r="H509" s="3">
        <f t="shared" si="43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6">
        <f t="shared" si="44"/>
        <v>41373.208333333336</v>
      </c>
      <c r="N509">
        <v>1369717200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 s="2">
        <f t="shared" si="42"/>
        <v>1.1222929936305732</v>
      </c>
      <c r="G510" t="s">
        <v>20</v>
      </c>
      <c r="H510" s="3">
        <f t="shared" si="43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6">
        <f t="shared" si="44"/>
        <v>43310.208333333328</v>
      </c>
      <c r="N510">
        <v>1534654800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 s="2">
        <f t="shared" si="42"/>
        <v>0.70925816023738875</v>
      </c>
      <c r="G511" t="s">
        <v>14</v>
      </c>
      <c r="H511" s="3">
        <f t="shared" si="43"/>
        <v>95</v>
      </c>
      <c r="I511">
        <v>1258</v>
      </c>
      <c r="J511" t="s">
        <v>21</v>
      </c>
      <c r="K511" t="s">
        <v>22</v>
      </c>
      <c r="L511">
        <v>1336194000</v>
      </c>
      <c r="M511" s="6">
        <f t="shared" si="44"/>
        <v>41034.208333333336</v>
      </c>
      <c r="N511">
        <v>1337058000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 s="2">
        <f t="shared" si="42"/>
        <v>1.1908974358974358</v>
      </c>
      <c r="G512" t="s">
        <v>20</v>
      </c>
      <c r="H512" s="3">
        <f t="shared" si="43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6">
        <f t="shared" si="44"/>
        <v>43251.208333333328</v>
      </c>
      <c r="N512">
        <v>1529816400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 s="2">
        <f t="shared" si="42"/>
        <v>0.24017591339648173</v>
      </c>
      <c r="G513" t="s">
        <v>14</v>
      </c>
      <c r="H513" s="3">
        <f t="shared" si="43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6">
        <f t="shared" si="44"/>
        <v>43671.208333333328</v>
      </c>
      <c r="N513">
        <v>1564894800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 s="2">
        <f t="shared" si="42"/>
        <v>1.3931868131868133</v>
      </c>
      <c r="G514" t="s">
        <v>20</v>
      </c>
      <c r="H514" s="3">
        <f t="shared" si="43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6">
        <f t="shared" si="44"/>
        <v>41825.208333333336</v>
      </c>
      <c r="N514">
        <v>1404622800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 s="2">
        <f t="shared" ref="F515:F578" si="48">IF(E515=0, 0, (E515/D515))</f>
        <v>0.39277108433734942</v>
      </c>
      <c r="G515" t="s">
        <v>74</v>
      </c>
      <c r="H515" s="3">
        <f t="shared" ref="H515:H578" si="49">IF(I515=0, 0, (E515/I515))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6">
        <f t="shared" ref="M515:M578" si="50">(((L515/60)/60)/24)+DATE(1970,1,1)</f>
        <v>40430.208333333336</v>
      </c>
      <c r="N515">
        <v>1284181200</v>
      </c>
      <c r="O515" s="6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 LEN(R515) - FIND("/",R515))</f>
        <v>television</v>
      </c>
    </row>
    <row r="516" spans="1:20" x14ac:dyDescent="0.25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 s="2">
        <f t="shared" si="48"/>
        <v>0.22439077144917088</v>
      </c>
      <c r="G516" t="s">
        <v>74</v>
      </c>
      <c r="H516" s="3">
        <f t="shared" si="49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6">
        <f t="shared" si="50"/>
        <v>41614.25</v>
      </c>
      <c r="N516">
        <v>1386741600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 s="2">
        <f t="shared" si="48"/>
        <v>0.55779069767441858</v>
      </c>
      <c r="G517" t="s">
        <v>14</v>
      </c>
      <c r="H517" s="3">
        <f t="shared" si="49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6">
        <f t="shared" si="50"/>
        <v>40900.25</v>
      </c>
      <c r="N517">
        <v>1324792800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 s="2">
        <f t="shared" si="48"/>
        <v>0.42523125996810207</v>
      </c>
      <c r="G518" t="s">
        <v>14</v>
      </c>
      <c r="H518" s="3">
        <f t="shared" si="49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6">
        <f t="shared" si="50"/>
        <v>40396.208333333336</v>
      </c>
      <c r="N518">
        <v>1284354000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 s="2">
        <f t="shared" si="48"/>
        <v>1.1200000000000001</v>
      </c>
      <c r="G519" t="s">
        <v>20</v>
      </c>
      <c r="H519" s="3">
        <f t="shared" si="49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6">
        <f t="shared" si="50"/>
        <v>42860.208333333328</v>
      </c>
      <c r="N519">
        <v>1494392400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 s="2">
        <f t="shared" si="48"/>
        <v>7.0681818181818179E-2</v>
      </c>
      <c r="G520" t="s">
        <v>14</v>
      </c>
      <c r="H520" s="3">
        <f t="shared" si="49"/>
        <v>62.2</v>
      </c>
      <c r="I520">
        <v>10</v>
      </c>
      <c r="J520" t="s">
        <v>21</v>
      </c>
      <c r="K520" t="s">
        <v>22</v>
      </c>
      <c r="L520">
        <v>1519365600</v>
      </c>
      <c r="M520" s="6">
        <f t="shared" si="50"/>
        <v>43154.25</v>
      </c>
      <c r="N520">
        <v>1519538400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 s="2">
        <f t="shared" si="48"/>
        <v>1.0174563871693867</v>
      </c>
      <c r="G521" t="s">
        <v>20</v>
      </c>
      <c r="H521" s="3">
        <f t="shared" si="49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6">
        <f t="shared" si="50"/>
        <v>42012.25</v>
      </c>
      <c r="N521">
        <v>1421906400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 s="2">
        <f t="shared" si="48"/>
        <v>4.2575000000000003</v>
      </c>
      <c r="G522" t="s">
        <v>20</v>
      </c>
      <c r="H522" s="3">
        <f t="shared" si="49"/>
        <v>106.4375</v>
      </c>
      <c r="I522">
        <v>32</v>
      </c>
      <c r="J522" t="s">
        <v>21</v>
      </c>
      <c r="K522" t="s">
        <v>22</v>
      </c>
      <c r="L522">
        <v>1555650000</v>
      </c>
      <c r="M522" s="6">
        <f t="shared" si="50"/>
        <v>43574.208333333328</v>
      </c>
      <c r="N522">
        <v>1555909200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 s="2">
        <f t="shared" si="48"/>
        <v>1.4553947368421052</v>
      </c>
      <c r="G523" t="s">
        <v>20</v>
      </c>
      <c r="H523" s="3">
        <f t="shared" si="49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6">
        <f t="shared" si="50"/>
        <v>42605.208333333328</v>
      </c>
      <c r="N523">
        <v>1472446800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 s="2">
        <f t="shared" si="48"/>
        <v>0.32453465346534655</v>
      </c>
      <c r="G524" t="s">
        <v>14</v>
      </c>
      <c r="H524" s="3">
        <f t="shared" si="49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6">
        <f t="shared" si="50"/>
        <v>41093.208333333336</v>
      </c>
      <c r="N524">
        <v>1342328400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 s="2">
        <f t="shared" si="48"/>
        <v>7.003333333333333</v>
      </c>
      <c r="G525" t="s">
        <v>20</v>
      </c>
      <c r="H525" s="3">
        <f t="shared" si="49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6">
        <f t="shared" si="50"/>
        <v>40241.25</v>
      </c>
      <c r="N525">
        <v>1268114400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 s="2">
        <f t="shared" si="48"/>
        <v>0.83904860392967939</v>
      </c>
      <c r="G526" t="s">
        <v>14</v>
      </c>
      <c r="H526" s="3">
        <f t="shared" si="49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6">
        <f t="shared" si="50"/>
        <v>40294.208333333336</v>
      </c>
      <c r="N526">
        <v>1273381200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 s="2">
        <f t="shared" si="48"/>
        <v>0.84190476190476193</v>
      </c>
      <c r="G527" t="s">
        <v>14</v>
      </c>
      <c r="H527" s="3">
        <f t="shared" si="49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6">
        <f t="shared" si="50"/>
        <v>40505.25</v>
      </c>
      <c r="N527">
        <v>1290837600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 s="2">
        <f t="shared" si="48"/>
        <v>1.5595180722891566</v>
      </c>
      <c r="G528" t="s">
        <v>20</v>
      </c>
      <c r="H528" s="3">
        <f t="shared" si="49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6">
        <f t="shared" si="50"/>
        <v>42364.25</v>
      </c>
      <c r="N528">
        <v>1454306400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 s="2">
        <f t="shared" si="48"/>
        <v>0.99619450317124736</v>
      </c>
      <c r="G529" t="s">
        <v>14</v>
      </c>
      <c r="H529" s="3">
        <f t="shared" si="49"/>
        <v>31</v>
      </c>
      <c r="I529">
        <v>6080</v>
      </c>
      <c r="J529" t="s">
        <v>15</v>
      </c>
      <c r="K529" t="s">
        <v>16</v>
      </c>
      <c r="L529">
        <v>1454652000</v>
      </c>
      <c r="M529" s="6">
        <f t="shared" si="50"/>
        <v>42405.25</v>
      </c>
      <c r="N529">
        <v>1457762400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 s="2">
        <f t="shared" si="48"/>
        <v>0.80300000000000005</v>
      </c>
      <c r="G530" t="s">
        <v>14</v>
      </c>
      <c r="H530" s="3">
        <f t="shared" si="49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6">
        <f t="shared" si="50"/>
        <v>41601.25</v>
      </c>
      <c r="N530">
        <v>1389074400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 s="2">
        <f t="shared" si="48"/>
        <v>0.11254901960784314</v>
      </c>
      <c r="G531" t="s">
        <v>14</v>
      </c>
      <c r="H531" s="3">
        <f t="shared" si="49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6">
        <f t="shared" si="50"/>
        <v>41769.208333333336</v>
      </c>
      <c r="N531">
        <v>1402117200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 s="2">
        <f t="shared" si="48"/>
        <v>0.91740952380952379</v>
      </c>
      <c r="G532" t="s">
        <v>14</v>
      </c>
      <c r="H532" s="3">
        <f t="shared" si="49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6">
        <f t="shared" si="50"/>
        <v>40421.208333333336</v>
      </c>
      <c r="N532">
        <v>1284440400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 s="2">
        <f t="shared" si="48"/>
        <v>0.95521156936261387</v>
      </c>
      <c r="G533" t="s">
        <v>47</v>
      </c>
      <c r="H533" s="3">
        <f t="shared" si="49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6">
        <f t="shared" si="50"/>
        <v>41589.25</v>
      </c>
      <c r="N533">
        <v>1388988000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 s="2">
        <f t="shared" si="48"/>
        <v>5.0287499999999996</v>
      </c>
      <c r="G534" t="s">
        <v>20</v>
      </c>
      <c r="H534" s="3">
        <f t="shared" si="49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6">
        <f t="shared" si="50"/>
        <v>43125.25</v>
      </c>
      <c r="N534">
        <v>1516946400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 s="2">
        <f t="shared" si="48"/>
        <v>1.5924394463667819</v>
      </c>
      <c r="G535" t="s">
        <v>20</v>
      </c>
      <c r="H535" s="3">
        <f t="shared" si="49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6">
        <f t="shared" si="50"/>
        <v>41479.208333333336</v>
      </c>
      <c r="N535">
        <v>1377752400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 s="2">
        <f t="shared" si="48"/>
        <v>0.15022446689113356</v>
      </c>
      <c r="G536" t="s">
        <v>14</v>
      </c>
      <c r="H536" s="3">
        <f t="shared" si="49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6">
        <f t="shared" si="50"/>
        <v>43329.208333333328</v>
      </c>
      <c r="N536">
        <v>1534568400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 s="2">
        <f t="shared" si="48"/>
        <v>4.820384615384615</v>
      </c>
      <c r="G537" t="s">
        <v>20</v>
      </c>
      <c r="H537" s="3">
        <f t="shared" si="49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6">
        <f t="shared" si="50"/>
        <v>43259.208333333328</v>
      </c>
      <c r="N537">
        <v>1528606800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 s="2">
        <f t="shared" si="48"/>
        <v>1.4996938775510205</v>
      </c>
      <c r="G538" t="s">
        <v>20</v>
      </c>
      <c r="H538" s="3">
        <f t="shared" si="49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6">
        <f t="shared" si="50"/>
        <v>40414.208333333336</v>
      </c>
      <c r="N538">
        <v>1284872400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 s="2">
        <f t="shared" si="48"/>
        <v>1.1722156398104266</v>
      </c>
      <c r="G539" t="s">
        <v>20</v>
      </c>
      <c r="H539" s="3">
        <f t="shared" si="49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6">
        <f t="shared" si="50"/>
        <v>43342.208333333328</v>
      </c>
      <c r="N539">
        <v>1537592400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 s="2">
        <f t="shared" si="48"/>
        <v>0.37695968274950431</v>
      </c>
      <c r="G540" t="s">
        <v>14</v>
      </c>
      <c r="H540" s="3">
        <f t="shared" si="49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6">
        <f t="shared" si="50"/>
        <v>41539.208333333336</v>
      </c>
      <c r="N540">
        <v>1381208400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 s="2">
        <f t="shared" si="48"/>
        <v>0.72653061224489801</v>
      </c>
      <c r="G541" t="s">
        <v>14</v>
      </c>
      <c r="H541" s="3">
        <f t="shared" si="49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6">
        <f t="shared" si="50"/>
        <v>43647.208333333328</v>
      </c>
      <c r="N541">
        <v>1562475600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 s="2">
        <f t="shared" si="48"/>
        <v>2.6598113207547169</v>
      </c>
      <c r="G542" t="s">
        <v>20</v>
      </c>
      <c r="H542" s="3">
        <f t="shared" si="49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6">
        <f t="shared" si="50"/>
        <v>43225.208333333328</v>
      </c>
      <c r="N542">
        <v>1527397200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 s="2">
        <f t="shared" si="48"/>
        <v>0.24205617977528091</v>
      </c>
      <c r="G543" t="s">
        <v>14</v>
      </c>
      <c r="H543" s="3">
        <f t="shared" si="49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6">
        <f t="shared" si="50"/>
        <v>42165.208333333328</v>
      </c>
      <c r="N543">
        <v>1436158800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 s="2">
        <f t="shared" si="48"/>
        <v>2.5064935064935064E-2</v>
      </c>
      <c r="G544" t="s">
        <v>14</v>
      </c>
      <c r="H544" s="3">
        <f t="shared" si="49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6">
        <f t="shared" si="50"/>
        <v>42391.25</v>
      </c>
      <c r="N544">
        <v>1456034400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 s="2">
        <f t="shared" si="48"/>
        <v>0.1632979976442874</v>
      </c>
      <c r="G545" t="s">
        <v>14</v>
      </c>
      <c r="H545" s="3">
        <f t="shared" si="49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6">
        <f t="shared" si="50"/>
        <v>41528.208333333336</v>
      </c>
      <c r="N545">
        <v>1380171600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 s="2">
        <f t="shared" si="48"/>
        <v>2.7650000000000001</v>
      </c>
      <c r="G546" t="s">
        <v>20</v>
      </c>
      <c r="H546" s="3">
        <f t="shared" si="49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6">
        <f t="shared" si="50"/>
        <v>42377.25</v>
      </c>
      <c r="N546">
        <v>1453356000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 s="2">
        <f t="shared" si="48"/>
        <v>0.88803571428571426</v>
      </c>
      <c r="G547" t="s">
        <v>14</v>
      </c>
      <c r="H547" s="3">
        <f t="shared" si="49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6">
        <f t="shared" si="50"/>
        <v>43824.25</v>
      </c>
      <c r="N547">
        <v>1578981600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 s="2">
        <f t="shared" si="48"/>
        <v>1.6357142857142857</v>
      </c>
      <c r="G548" t="s">
        <v>20</v>
      </c>
      <c r="H548" s="3">
        <f t="shared" si="49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6">
        <f t="shared" si="50"/>
        <v>43360.208333333328</v>
      </c>
      <c r="N548">
        <v>1537419600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 s="2">
        <f t="shared" si="48"/>
        <v>9.69</v>
      </c>
      <c r="G549" t="s">
        <v>20</v>
      </c>
      <c r="H549" s="3">
        <f t="shared" si="49"/>
        <v>80.75</v>
      </c>
      <c r="I549">
        <v>156</v>
      </c>
      <c r="J549" t="s">
        <v>21</v>
      </c>
      <c r="K549" t="s">
        <v>22</v>
      </c>
      <c r="L549">
        <v>1422165600</v>
      </c>
      <c r="M549" s="6">
        <f t="shared" si="50"/>
        <v>42029.25</v>
      </c>
      <c r="N549">
        <v>1423202400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 s="2">
        <f t="shared" si="48"/>
        <v>2.7091376701966716</v>
      </c>
      <c r="G550" t="s">
        <v>20</v>
      </c>
      <c r="H550" s="3">
        <f t="shared" si="49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6">
        <f t="shared" si="50"/>
        <v>42461.208333333328</v>
      </c>
      <c r="N550">
        <v>1460610000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 s="2">
        <f t="shared" si="48"/>
        <v>2.8421355932203389</v>
      </c>
      <c r="G551" t="s">
        <v>20</v>
      </c>
      <c r="H551" s="3">
        <f t="shared" si="49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6">
        <f t="shared" si="50"/>
        <v>41422.208333333336</v>
      </c>
      <c r="N551">
        <v>1370494800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 s="2">
        <f t="shared" si="48"/>
        <v>0.04</v>
      </c>
      <c r="G552" t="s">
        <v>74</v>
      </c>
      <c r="H552" s="3">
        <f t="shared" si="49"/>
        <v>4</v>
      </c>
      <c r="I552">
        <v>1</v>
      </c>
      <c r="J552" t="s">
        <v>98</v>
      </c>
      <c r="K552" t="s">
        <v>99</v>
      </c>
      <c r="L552">
        <v>1330495200</v>
      </c>
      <c r="M552" s="6">
        <f t="shared" si="50"/>
        <v>40968.25</v>
      </c>
      <c r="N552">
        <v>1332306000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 s="2">
        <f t="shared" si="48"/>
        <v>0.58632981676846196</v>
      </c>
      <c r="G553" t="s">
        <v>14</v>
      </c>
      <c r="H553" s="3">
        <f t="shared" si="49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6">
        <f t="shared" si="50"/>
        <v>41993.25</v>
      </c>
      <c r="N553">
        <v>1422511200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 s="2">
        <f t="shared" si="48"/>
        <v>0.98511111111111116</v>
      </c>
      <c r="G554" t="s">
        <v>14</v>
      </c>
      <c r="H554" s="3">
        <f t="shared" si="49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6">
        <f t="shared" si="50"/>
        <v>42700.25</v>
      </c>
      <c r="N554">
        <v>1480312800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 s="2">
        <f t="shared" si="48"/>
        <v>0.43975381008206332</v>
      </c>
      <c r="G555" t="s">
        <v>14</v>
      </c>
      <c r="H555" s="3">
        <f t="shared" si="49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6">
        <f t="shared" si="50"/>
        <v>40545.25</v>
      </c>
      <c r="N555">
        <v>1294034400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 s="2">
        <f t="shared" si="48"/>
        <v>1.5166315789473683</v>
      </c>
      <c r="G556" t="s">
        <v>20</v>
      </c>
      <c r="H556" s="3">
        <f t="shared" si="49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6">
        <f t="shared" si="50"/>
        <v>42723.25</v>
      </c>
      <c r="N556">
        <v>1482645600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 s="2">
        <f t="shared" si="48"/>
        <v>2.2363492063492063</v>
      </c>
      <c r="G557" t="s">
        <v>20</v>
      </c>
      <c r="H557" s="3">
        <f t="shared" si="49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6">
        <f t="shared" si="50"/>
        <v>41731.208333333336</v>
      </c>
      <c r="N557">
        <v>1399093200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 s="2">
        <f t="shared" si="48"/>
        <v>2.3975</v>
      </c>
      <c r="G558" t="s">
        <v>20</v>
      </c>
      <c r="H558" s="3">
        <f t="shared" si="49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6">
        <f t="shared" si="50"/>
        <v>40792.208333333336</v>
      </c>
      <c r="N558">
        <v>1315890000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 s="2">
        <f t="shared" si="48"/>
        <v>1.9933333333333334</v>
      </c>
      <c r="G559" t="s">
        <v>20</v>
      </c>
      <c r="H559" s="3">
        <f t="shared" si="49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6">
        <f t="shared" si="50"/>
        <v>42279.208333333328</v>
      </c>
      <c r="N559">
        <v>1444021200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 s="2">
        <f t="shared" si="48"/>
        <v>1.373448275862069</v>
      </c>
      <c r="G560" t="s">
        <v>20</v>
      </c>
      <c r="H560" s="3">
        <f t="shared" si="49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6">
        <f t="shared" si="50"/>
        <v>42424.25</v>
      </c>
      <c r="N560">
        <v>1460005200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 s="2">
        <f t="shared" si="48"/>
        <v>1.009696106362773</v>
      </c>
      <c r="G561" t="s">
        <v>20</v>
      </c>
      <c r="H561" s="3">
        <f t="shared" si="49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6">
        <f t="shared" si="50"/>
        <v>42584.208333333328</v>
      </c>
      <c r="N561">
        <v>1470718800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 s="2">
        <f t="shared" si="48"/>
        <v>7.9416000000000002</v>
      </c>
      <c r="G562" t="s">
        <v>20</v>
      </c>
      <c r="H562" s="3">
        <f t="shared" si="49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6">
        <f t="shared" si="50"/>
        <v>40865.25</v>
      </c>
      <c r="N562">
        <v>1325052000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 s="2">
        <f t="shared" si="48"/>
        <v>3.6970000000000001</v>
      </c>
      <c r="G563" t="s">
        <v>20</v>
      </c>
      <c r="H563" s="3">
        <f t="shared" si="49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6">
        <f t="shared" si="50"/>
        <v>40833.208333333336</v>
      </c>
      <c r="N563">
        <v>1319000400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 s="2">
        <f t="shared" si="48"/>
        <v>0.12818181818181817</v>
      </c>
      <c r="G564" t="s">
        <v>14</v>
      </c>
      <c r="H564" s="3">
        <f t="shared" si="49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6">
        <f t="shared" si="50"/>
        <v>43536.208333333328</v>
      </c>
      <c r="N564">
        <v>1552539600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 s="2">
        <f t="shared" si="48"/>
        <v>1.3802702702702703</v>
      </c>
      <c r="G565" t="s">
        <v>20</v>
      </c>
      <c r="H565" s="3">
        <f t="shared" si="49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6">
        <f t="shared" si="50"/>
        <v>43417.25</v>
      </c>
      <c r="N565">
        <v>1543816800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 s="2">
        <f t="shared" si="48"/>
        <v>0.83813278008298753</v>
      </c>
      <c r="G566" t="s">
        <v>14</v>
      </c>
      <c r="H566" s="3">
        <f t="shared" si="49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6">
        <f t="shared" si="50"/>
        <v>42078.208333333328</v>
      </c>
      <c r="N566">
        <v>1427086800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 s="2">
        <f t="shared" si="48"/>
        <v>2.0460063224446787</v>
      </c>
      <c r="G567" t="s">
        <v>20</v>
      </c>
      <c r="H567" s="3">
        <f t="shared" si="49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6">
        <f t="shared" si="50"/>
        <v>40862.25</v>
      </c>
      <c r="N567">
        <v>1323064800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 s="2">
        <f t="shared" si="48"/>
        <v>0.44344086021505374</v>
      </c>
      <c r="G568" t="s">
        <v>14</v>
      </c>
      <c r="H568" s="3">
        <f t="shared" si="49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6">
        <f t="shared" si="50"/>
        <v>42424.25</v>
      </c>
      <c r="N568">
        <v>1458277200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 s="2">
        <f t="shared" si="48"/>
        <v>2.1860294117647059</v>
      </c>
      <c r="G569" t="s">
        <v>20</v>
      </c>
      <c r="H569" s="3">
        <f t="shared" si="49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6">
        <f t="shared" si="50"/>
        <v>41830.208333333336</v>
      </c>
      <c r="N569">
        <v>1405141200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 s="2">
        <f t="shared" si="48"/>
        <v>1.8603314917127072</v>
      </c>
      <c r="G570" t="s">
        <v>20</v>
      </c>
      <c r="H570" s="3">
        <f t="shared" si="49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6">
        <f t="shared" si="50"/>
        <v>40374.208333333336</v>
      </c>
      <c r="N570">
        <v>1283058000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 s="2">
        <f t="shared" si="48"/>
        <v>2.3733830845771142</v>
      </c>
      <c r="G571" t="s">
        <v>20</v>
      </c>
      <c r="H571" s="3">
        <f t="shared" si="49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6">
        <f t="shared" si="50"/>
        <v>40554.25</v>
      </c>
      <c r="N571">
        <v>1295762400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 s="2">
        <f t="shared" si="48"/>
        <v>3.0565384615384614</v>
      </c>
      <c r="G572" t="s">
        <v>20</v>
      </c>
      <c r="H572" s="3">
        <f t="shared" si="49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6">
        <f t="shared" si="50"/>
        <v>41993.25</v>
      </c>
      <c r="N572">
        <v>1419573600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 s="2">
        <f t="shared" si="48"/>
        <v>0.94142857142857139</v>
      </c>
      <c r="G573" t="s">
        <v>14</v>
      </c>
      <c r="H573" s="3">
        <f t="shared" si="49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6">
        <f t="shared" si="50"/>
        <v>42174.208333333328</v>
      </c>
      <c r="N573">
        <v>1438750800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 s="2">
        <f t="shared" si="48"/>
        <v>0.54400000000000004</v>
      </c>
      <c r="G574" t="s">
        <v>74</v>
      </c>
      <c r="H574" s="3">
        <f t="shared" si="49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6">
        <f t="shared" si="50"/>
        <v>42275.208333333328</v>
      </c>
      <c r="N574">
        <v>1444798800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 s="2">
        <f t="shared" si="48"/>
        <v>1.1188059701492536</v>
      </c>
      <c r="G575" t="s">
        <v>20</v>
      </c>
      <c r="H575" s="3">
        <f t="shared" si="49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6">
        <f t="shared" si="50"/>
        <v>41761.208333333336</v>
      </c>
      <c r="N575">
        <v>1399179600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 s="2">
        <f t="shared" si="48"/>
        <v>3.6914814814814814</v>
      </c>
      <c r="G576" t="s">
        <v>20</v>
      </c>
      <c r="H576" s="3">
        <f t="shared" si="49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6">
        <f t="shared" si="50"/>
        <v>43806.25</v>
      </c>
      <c r="N576">
        <v>1576562400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 s="2">
        <f t="shared" si="48"/>
        <v>0.62930372148859548</v>
      </c>
      <c r="G577" t="s">
        <v>14</v>
      </c>
      <c r="H577" s="3">
        <f t="shared" si="49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6">
        <f t="shared" si="50"/>
        <v>41779.208333333336</v>
      </c>
      <c r="N577">
        <v>1400821200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 s="2">
        <f t="shared" si="48"/>
        <v>0.6492783505154639</v>
      </c>
      <c r="G578" t="s">
        <v>14</v>
      </c>
      <c r="H578" s="3">
        <f t="shared" si="49"/>
        <v>98.40625</v>
      </c>
      <c r="I578">
        <v>64</v>
      </c>
      <c r="J578" t="s">
        <v>21</v>
      </c>
      <c r="K578" t="s">
        <v>22</v>
      </c>
      <c r="L578">
        <v>1509512400</v>
      </c>
      <c r="M578" s="6">
        <f t="shared" si="50"/>
        <v>43040.208333333328</v>
      </c>
      <c r="N578">
        <v>1510984800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 s="2">
        <f t="shared" ref="F579:F642" si="54">IF(E579=0, 0, (E579/D579))</f>
        <v>0.18853658536585366</v>
      </c>
      <c r="G579" t="s">
        <v>74</v>
      </c>
      <c r="H579" s="3">
        <f t="shared" ref="H579:H642" si="55">IF(I579=0, 0, (E579/I579))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6">
        <f t="shared" ref="M579:M642" si="56">(((L579/60)/60)/24)+DATE(1970,1,1)</f>
        <v>40613.25</v>
      </c>
      <c r="N579">
        <v>1302066000</v>
      </c>
      <c r="O579" s="6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 LEN(R579) - FIND("/",R579))</f>
        <v>jazz</v>
      </c>
    </row>
    <row r="580" spans="1:20" x14ac:dyDescent="0.25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 s="2">
        <f t="shared" si="54"/>
        <v>0.1675440414507772</v>
      </c>
      <c r="G580" t="s">
        <v>14</v>
      </c>
      <c r="H580" s="3">
        <f t="shared" si="55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6">
        <f t="shared" si="56"/>
        <v>40878.25</v>
      </c>
      <c r="N580">
        <v>1322978400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 s="2">
        <f t="shared" si="54"/>
        <v>1.0111290322580646</v>
      </c>
      <c r="G581" t="s">
        <v>20</v>
      </c>
      <c r="H581" s="3">
        <f t="shared" si="55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6">
        <f t="shared" si="56"/>
        <v>40762.208333333336</v>
      </c>
      <c r="N581">
        <v>1313730000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 s="2">
        <f t="shared" si="54"/>
        <v>3.4150228310502282</v>
      </c>
      <c r="G582" t="s">
        <v>20</v>
      </c>
      <c r="H582" s="3">
        <f t="shared" si="55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6">
        <f t="shared" si="56"/>
        <v>41696.25</v>
      </c>
      <c r="N582">
        <v>1394085600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 s="2">
        <f t="shared" si="54"/>
        <v>0.64016666666666666</v>
      </c>
      <c r="G583" t="s">
        <v>14</v>
      </c>
      <c r="H583" s="3">
        <f t="shared" si="55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6">
        <f t="shared" si="56"/>
        <v>40662.208333333336</v>
      </c>
      <c r="N583">
        <v>1305349200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 s="2">
        <f t="shared" si="54"/>
        <v>0.5208045977011494</v>
      </c>
      <c r="G584" t="s">
        <v>14</v>
      </c>
      <c r="H584" s="3">
        <f t="shared" si="55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6">
        <f t="shared" si="56"/>
        <v>42165.208333333328</v>
      </c>
      <c r="N584">
        <v>1434344400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 s="2">
        <f t="shared" si="54"/>
        <v>3.2240211640211642</v>
      </c>
      <c r="G585" t="s">
        <v>20</v>
      </c>
      <c r="H585" s="3">
        <f t="shared" si="55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6">
        <f t="shared" si="56"/>
        <v>40959.25</v>
      </c>
      <c r="N585">
        <v>1331186400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 s="2">
        <f t="shared" si="54"/>
        <v>1.1950810185185186</v>
      </c>
      <c r="G586" t="s">
        <v>20</v>
      </c>
      <c r="H586" s="3">
        <f t="shared" si="55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6">
        <f t="shared" si="56"/>
        <v>41024.208333333336</v>
      </c>
      <c r="N586">
        <v>1336539600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 s="2">
        <f t="shared" si="54"/>
        <v>1.4679775280898877</v>
      </c>
      <c r="G587" t="s">
        <v>20</v>
      </c>
      <c r="H587" s="3">
        <f t="shared" si="55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6">
        <f t="shared" si="56"/>
        <v>40255.208333333336</v>
      </c>
      <c r="N587">
        <v>1269752400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 s="2">
        <f t="shared" si="54"/>
        <v>9.5057142857142853</v>
      </c>
      <c r="G588" t="s">
        <v>20</v>
      </c>
      <c r="H588" s="3">
        <f t="shared" si="55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6">
        <f t="shared" si="56"/>
        <v>40499.25</v>
      </c>
      <c r="N588">
        <v>1291615200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 s="2">
        <f t="shared" si="54"/>
        <v>0.72893617021276591</v>
      </c>
      <c r="G589" t="s">
        <v>14</v>
      </c>
      <c r="H589" s="3">
        <f t="shared" si="55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6">
        <f t="shared" si="56"/>
        <v>43484.25</v>
      </c>
      <c r="N589">
        <v>1552366800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 s="2">
        <f t="shared" si="54"/>
        <v>0.7900824873096447</v>
      </c>
      <c r="G590" t="s">
        <v>14</v>
      </c>
      <c r="H590" s="3">
        <f t="shared" si="55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6">
        <f t="shared" si="56"/>
        <v>40262.208333333336</v>
      </c>
      <c r="N590">
        <v>1272171600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 s="2">
        <f t="shared" si="54"/>
        <v>0.64721518987341775</v>
      </c>
      <c r="G591" t="s">
        <v>14</v>
      </c>
      <c r="H591" s="3">
        <f t="shared" si="55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6">
        <f t="shared" si="56"/>
        <v>42190.208333333328</v>
      </c>
      <c r="N591">
        <v>1436677200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 s="2">
        <f t="shared" si="54"/>
        <v>0.82028169014084507</v>
      </c>
      <c r="G592" t="s">
        <v>14</v>
      </c>
      <c r="H592" s="3">
        <f t="shared" si="55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6">
        <f t="shared" si="56"/>
        <v>41994.25</v>
      </c>
      <c r="N592">
        <v>1420092000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 s="2">
        <f t="shared" si="54"/>
        <v>10.376666666666667</v>
      </c>
      <c r="G593" t="s">
        <v>20</v>
      </c>
      <c r="H593" s="3">
        <f t="shared" si="55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6">
        <f t="shared" si="56"/>
        <v>40373.208333333336</v>
      </c>
      <c r="N593">
        <v>1279947600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 s="2">
        <f t="shared" si="54"/>
        <v>0.12910076530612244</v>
      </c>
      <c r="G594" t="s">
        <v>14</v>
      </c>
      <c r="H594" s="3">
        <f t="shared" si="55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6">
        <f t="shared" si="56"/>
        <v>41789.208333333336</v>
      </c>
      <c r="N594">
        <v>1402203600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 s="2">
        <f t="shared" si="54"/>
        <v>1.5484210526315789</v>
      </c>
      <c r="G595" t="s">
        <v>20</v>
      </c>
      <c r="H595" s="3">
        <f t="shared" si="55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6">
        <f t="shared" si="56"/>
        <v>41724.208333333336</v>
      </c>
      <c r="N595">
        <v>1396933200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 s="2">
        <f t="shared" si="54"/>
        <v>7.0991735537190084E-2</v>
      </c>
      <c r="G596" t="s">
        <v>14</v>
      </c>
      <c r="H596" s="3">
        <f t="shared" si="55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6">
        <f t="shared" si="56"/>
        <v>42548.208333333328</v>
      </c>
      <c r="N596">
        <v>1467262800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 s="2">
        <f t="shared" si="54"/>
        <v>2.0852773826458035</v>
      </c>
      <c r="G597" t="s">
        <v>20</v>
      </c>
      <c r="H597" s="3">
        <f t="shared" si="55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6">
        <f t="shared" si="56"/>
        <v>40253.208333333336</v>
      </c>
      <c r="N597">
        <v>1270530000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 s="2">
        <f t="shared" si="54"/>
        <v>0.99683544303797467</v>
      </c>
      <c r="G598" t="s">
        <v>14</v>
      </c>
      <c r="H598" s="3">
        <f t="shared" si="55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6">
        <f t="shared" si="56"/>
        <v>42434.25</v>
      </c>
      <c r="N598">
        <v>1457762400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 s="2">
        <f t="shared" si="54"/>
        <v>2.0159756097560977</v>
      </c>
      <c r="G599" t="s">
        <v>20</v>
      </c>
      <c r="H599" s="3">
        <f t="shared" si="55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6">
        <f t="shared" si="56"/>
        <v>43786.25</v>
      </c>
      <c r="N599">
        <v>1575525600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 s="2">
        <f t="shared" si="54"/>
        <v>1.6209032258064515</v>
      </c>
      <c r="G600" t="s">
        <v>20</v>
      </c>
      <c r="H600" s="3">
        <f t="shared" si="55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6">
        <f t="shared" si="56"/>
        <v>40344.208333333336</v>
      </c>
      <c r="N600">
        <v>1279083600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 s="2">
        <f t="shared" si="54"/>
        <v>3.6436208125445471E-2</v>
      </c>
      <c r="G601" t="s">
        <v>14</v>
      </c>
      <c r="H601" s="3">
        <f t="shared" si="55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6">
        <f t="shared" si="56"/>
        <v>42047.25</v>
      </c>
      <c r="N601">
        <v>1424412000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 s="2">
        <f t="shared" si="54"/>
        <v>0.05</v>
      </c>
      <c r="G602" t="s">
        <v>14</v>
      </c>
      <c r="H602" s="3">
        <f t="shared" si="55"/>
        <v>5</v>
      </c>
      <c r="I602">
        <v>1</v>
      </c>
      <c r="J602" t="s">
        <v>40</v>
      </c>
      <c r="K602" t="s">
        <v>41</v>
      </c>
      <c r="L602">
        <v>1375160400</v>
      </c>
      <c r="M602" s="6">
        <f t="shared" si="56"/>
        <v>41485.208333333336</v>
      </c>
      <c r="N602">
        <v>1376197200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 s="2">
        <f t="shared" si="54"/>
        <v>2.0663492063492064</v>
      </c>
      <c r="G603" t="s">
        <v>20</v>
      </c>
      <c r="H603" s="3">
        <f t="shared" si="55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6">
        <f t="shared" si="56"/>
        <v>41789.208333333336</v>
      </c>
      <c r="N603">
        <v>1402894800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 s="2">
        <f t="shared" si="54"/>
        <v>1.2823628691983122</v>
      </c>
      <c r="G604" t="s">
        <v>20</v>
      </c>
      <c r="H604" s="3">
        <f t="shared" si="55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6">
        <f t="shared" si="56"/>
        <v>42160.208333333328</v>
      </c>
      <c r="N604">
        <v>1434430800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 s="2">
        <f t="shared" si="54"/>
        <v>1.1966037735849056</v>
      </c>
      <c r="G605" t="s">
        <v>20</v>
      </c>
      <c r="H605" s="3">
        <f t="shared" si="55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6">
        <f t="shared" si="56"/>
        <v>43573.208333333328</v>
      </c>
      <c r="N605">
        <v>1557896400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 s="2">
        <f t="shared" si="54"/>
        <v>1.7073055242390078</v>
      </c>
      <c r="G606" t="s">
        <v>20</v>
      </c>
      <c r="H606" s="3">
        <f t="shared" si="55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6">
        <f t="shared" si="56"/>
        <v>40565.25</v>
      </c>
      <c r="N606">
        <v>1297490400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 s="2">
        <f t="shared" si="54"/>
        <v>1.8721212121212121</v>
      </c>
      <c r="G607" t="s">
        <v>20</v>
      </c>
      <c r="H607" s="3">
        <f t="shared" si="55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6">
        <f t="shared" si="56"/>
        <v>42280.208333333328</v>
      </c>
      <c r="N607">
        <v>1447394400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 s="2">
        <f t="shared" si="54"/>
        <v>1.8838235294117647</v>
      </c>
      <c r="G608" t="s">
        <v>20</v>
      </c>
      <c r="H608" s="3">
        <f t="shared" si="55"/>
        <v>40.03125</v>
      </c>
      <c r="I608">
        <v>160</v>
      </c>
      <c r="J608" t="s">
        <v>40</v>
      </c>
      <c r="K608" t="s">
        <v>41</v>
      </c>
      <c r="L608">
        <v>1457330400</v>
      </c>
      <c r="M608" s="6">
        <f t="shared" si="56"/>
        <v>42436.25</v>
      </c>
      <c r="N608">
        <v>1458277200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 s="2">
        <f t="shared" si="54"/>
        <v>1.3129869186046512</v>
      </c>
      <c r="G609" t="s">
        <v>20</v>
      </c>
      <c r="H609" s="3">
        <f t="shared" si="55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6">
        <f t="shared" si="56"/>
        <v>41721.208333333336</v>
      </c>
      <c r="N609">
        <v>1395723600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 s="2">
        <f t="shared" si="54"/>
        <v>2.8397435897435899</v>
      </c>
      <c r="G610" t="s">
        <v>20</v>
      </c>
      <c r="H610" s="3">
        <f t="shared" si="55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6">
        <f t="shared" si="56"/>
        <v>43530.25</v>
      </c>
      <c r="N610">
        <v>1552197600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 s="2">
        <f t="shared" si="54"/>
        <v>1.2041999999999999</v>
      </c>
      <c r="G611" t="s">
        <v>20</v>
      </c>
      <c r="H611" s="3">
        <f t="shared" si="55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6">
        <f t="shared" si="56"/>
        <v>43481.25</v>
      </c>
      <c r="N611">
        <v>1549087200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 s="2">
        <f t="shared" si="54"/>
        <v>4.1905607476635511</v>
      </c>
      <c r="G612" t="s">
        <v>20</v>
      </c>
      <c r="H612" s="3">
        <f t="shared" si="55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6">
        <f t="shared" si="56"/>
        <v>41259.25</v>
      </c>
      <c r="N612">
        <v>1356847200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 s="2">
        <f t="shared" si="54"/>
        <v>0.13853658536585367</v>
      </c>
      <c r="G613" t="s">
        <v>74</v>
      </c>
      <c r="H613" s="3">
        <f t="shared" si="55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6">
        <f t="shared" si="56"/>
        <v>41480.208333333336</v>
      </c>
      <c r="N613">
        <v>1375765200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 s="2">
        <f t="shared" si="54"/>
        <v>1.3943548387096774</v>
      </c>
      <c r="G614" t="s">
        <v>20</v>
      </c>
      <c r="H614" s="3">
        <f t="shared" si="55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6">
        <f t="shared" si="56"/>
        <v>40474.208333333336</v>
      </c>
      <c r="N614">
        <v>1289800800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 s="2">
        <f t="shared" si="54"/>
        <v>1.74</v>
      </c>
      <c r="G615" t="s">
        <v>20</v>
      </c>
      <c r="H615" s="3">
        <f t="shared" si="55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6">
        <f t="shared" si="56"/>
        <v>42973.208333333328</v>
      </c>
      <c r="N615">
        <v>1504501200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 s="2">
        <f t="shared" si="54"/>
        <v>1.5549056603773586</v>
      </c>
      <c r="G616" t="s">
        <v>20</v>
      </c>
      <c r="H616" s="3">
        <f t="shared" si="55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6">
        <f t="shared" si="56"/>
        <v>42746.25</v>
      </c>
      <c r="N616">
        <v>1485669600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 s="2">
        <f t="shared" si="54"/>
        <v>1.7044705882352942</v>
      </c>
      <c r="G617" t="s">
        <v>20</v>
      </c>
      <c r="H617" s="3">
        <f t="shared" si="55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6">
        <f t="shared" si="56"/>
        <v>42489.208333333328</v>
      </c>
      <c r="N617">
        <v>1462770000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 s="2">
        <f t="shared" si="54"/>
        <v>1.8951562500000001</v>
      </c>
      <c r="G618" t="s">
        <v>20</v>
      </c>
      <c r="H618" s="3">
        <f t="shared" si="55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6">
        <f t="shared" si="56"/>
        <v>41537.208333333336</v>
      </c>
      <c r="N618">
        <v>1379739600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 s="2">
        <f t="shared" si="54"/>
        <v>2.4971428571428573</v>
      </c>
      <c r="G619" t="s">
        <v>20</v>
      </c>
      <c r="H619" s="3">
        <f t="shared" si="55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6">
        <f t="shared" si="56"/>
        <v>41794.208333333336</v>
      </c>
      <c r="N619">
        <v>1402722000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 s="2">
        <f t="shared" si="54"/>
        <v>0.48860523665659616</v>
      </c>
      <c r="G620" t="s">
        <v>14</v>
      </c>
      <c r="H620" s="3">
        <f t="shared" si="55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6">
        <f t="shared" si="56"/>
        <v>41396.208333333336</v>
      </c>
      <c r="N620">
        <v>1369285200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 s="2">
        <f t="shared" si="54"/>
        <v>0.28461970393057684</v>
      </c>
      <c r="G621" t="s">
        <v>14</v>
      </c>
      <c r="H621" s="3">
        <f t="shared" si="55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6">
        <f t="shared" si="56"/>
        <v>40669.208333333336</v>
      </c>
      <c r="N621">
        <v>1304744400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 s="2">
        <f t="shared" si="54"/>
        <v>2.6802325581395348</v>
      </c>
      <c r="G622" t="s">
        <v>20</v>
      </c>
      <c r="H622" s="3">
        <f t="shared" si="55"/>
        <v>90.0390625</v>
      </c>
      <c r="I622">
        <v>128</v>
      </c>
      <c r="J622" t="s">
        <v>26</v>
      </c>
      <c r="K622" t="s">
        <v>27</v>
      </c>
      <c r="L622">
        <v>1467954000</v>
      </c>
      <c r="M622" s="6">
        <f t="shared" si="56"/>
        <v>42559.208333333328</v>
      </c>
      <c r="N622">
        <v>1468299600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 s="2">
        <f t="shared" si="54"/>
        <v>6.1980078125000002</v>
      </c>
      <c r="G623" t="s">
        <v>20</v>
      </c>
      <c r="H623" s="3">
        <f t="shared" si="55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6">
        <f t="shared" si="56"/>
        <v>42626.208333333328</v>
      </c>
      <c r="N623">
        <v>1474174800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 s="2">
        <f t="shared" si="54"/>
        <v>3.1301587301587303E-2</v>
      </c>
      <c r="G624" t="s">
        <v>14</v>
      </c>
      <c r="H624" s="3">
        <f t="shared" si="55"/>
        <v>92.4375</v>
      </c>
      <c r="I624">
        <v>64</v>
      </c>
      <c r="J624" t="s">
        <v>21</v>
      </c>
      <c r="K624" t="s">
        <v>22</v>
      </c>
      <c r="L624">
        <v>1523768400</v>
      </c>
      <c r="M624" s="6">
        <f t="shared" si="56"/>
        <v>43205.208333333328</v>
      </c>
      <c r="N624">
        <v>1526014800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 s="2">
        <f t="shared" si="54"/>
        <v>1.5992152704135738</v>
      </c>
      <c r="G625" t="s">
        <v>20</v>
      </c>
      <c r="H625" s="3">
        <f t="shared" si="55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6">
        <f t="shared" si="56"/>
        <v>42201.208333333328</v>
      </c>
      <c r="N625">
        <v>1437454800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 s="2">
        <f t="shared" si="54"/>
        <v>2.793921568627451</v>
      </c>
      <c r="G626" t="s">
        <v>20</v>
      </c>
      <c r="H626" s="3">
        <f t="shared" si="55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6">
        <f t="shared" si="56"/>
        <v>42029.25</v>
      </c>
      <c r="N626">
        <v>1422684000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 s="2">
        <f t="shared" si="54"/>
        <v>0.77373333333333338</v>
      </c>
      <c r="G627" t="s">
        <v>14</v>
      </c>
      <c r="H627" s="3">
        <f t="shared" si="55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6">
        <f t="shared" si="56"/>
        <v>43857.25</v>
      </c>
      <c r="N627">
        <v>1581314400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 s="2">
        <f t="shared" si="54"/>
        <v>2.0632812500000002</v>
      </c>
      <c r="G628" t="s">
        <v>20</v>
      </c>
      <c r="H628" s="3">
        <f t="shared" si="55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6">
        <f t="shared" si="56"/>
        <v>40449.208333333336</v>
      </c>
      <c r="N628">
        <v>1286427600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 s="2">
        <f t="shared" si="54"/>
        <v>6.9424999999999999</v>
      </c>
      <c r="G629" t="s">
        <v>20</v>
      </c>
      <c r="H629" s="3">
        <f t="shared" si="55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6">
        <f t="shared" si="56"/>
        <v>40345.208333333336</v>
      </c>
      <c r="N629">
        <v>1278738000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 s="2">
        <f t="shared" si="54"/>
        <v>1.5178947368421052</v>
      </c>
      <c r="G630" t="s">
        <v>20</v>
      </c>
      <c r="H630" s="3">
        <f t="shared" si="55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6">
        <f t="shared" si="56"/>
        <v>40455.208333333336</v>
      </c>
      <c r="N630">
        <v>1286427600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 s="2">
        <f t="shared" si="54"/>
        <v>0.64582072176949945</v>
      </c>
      <c r="G631" t="s">
        <v>14</v>
      </c>
      <c r="H631" s="3">
        <f t="shared" si="55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6">
        <f t="shared" si="56"/>
        <v>42557.208333333328</v>
      </c>
      <c r="N631">
        <v>1467954000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 s="2">
        <f t="shared" si="54"/>
        <v>0.62873684210526315</v>
      </c>
      <c r="G632" t="s">
        <v>74</v>
      </c>
      <c r="H632" s="3">
        <f t="shared" si="55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6">
        <f t="shared" si="56"/>
        <v>43586.208333333328</v>
      </c>
      <c r="N632">
        <v>1557637200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 s="2">
        <f t="shared" si="54"/>
        <v>3.1039864864864866</v>
      </c>
      <c r="G633" t="s">
        <v>20</v>
      </c>
      <c r="H633" s="3">
        <f t="shared" si="55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6">
        <f t="shared" si="56"/>
        <v>43550.208333333328</v>
      </c>
      <c r="N633">
        <v>1553922000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 s="2">
        <f t="shared" si="54"/>
        <v>0.42859916782246882</v>
      </c>
      <c r="G634" t="s">
        <v>47</v>
      </c>
      <c r="H634" s="3">
        <f t="shared" si="55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6">
        <f t="shared" si="56"/>
        <v>41945.208333333336</v>
      </c>
      <c r="N634">
        <v>1416463200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 s="2">
        <f t="shared" si="54"/>
        <v>0.83119402985074631</v>
      </c>
      <c r="G635" t="s">
        <v>14</v>
      </c>
      <c r="H635" s="3">
        <f t="shared" si="55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6">
        <f t="shared" si="56"/>
        <v>42315.25</v>
      </c>
      <c r="N635">
        <v>1447221600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 s="2">
        <f t="shared" si="54"/>
        <v>0.78531302876480547</v>
      </c>
      <c r="G636" t="s">
        <v>74</v>
      </c>
      <c r="H636" s="3">
        <f t="shared" si="55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6">
        <f t="shared" si="56"/>
        <v>42819.208333333328</v>
      </c>
      <c r="N636">
        <v>1491627600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 s="2">
        <f t="shared" si="54"/>
        <v>1.1409352517985611</v>
      </c>
      <c r="G637" t="s">
        <v>20</v>
      </c>
      <c r="H637" s="3">
        <f t="shared" si="55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6">
        <f t="shared" si="56"/>
        <v>41314.25</v>
      </c>
      <c r="N637">
        <v>1363150800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 s="2">
        <f t="shared" si="54"/>
        <v>0.64537683358624176</v>
      </c>
      <c r="G638" t="s">
        <v>14</v>
      </c>
      <c r="H638" s="3">
        <f t="shared" si="55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6">
        <f t="shared" si="56"/>
        <v>40926.25</v>
      </c>
      <c r="N638">
        <v>1330754400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 s="2">
        <f t="shared" si="54"/>
        <v>0.79411764705882348</v>
      </c>
      <c r="G639" t="s">
        <v>14</v>
      </c>
      <c r="H639" s="3">
        <f t="shared" si="55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6">
        <f t="shared" si="56"/>
        <v>42688.25</v>
      </c>
      <c r="N639">
        <v>1479794400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 s="2">
        <f t="shared" si="54"/>
        <v>0.11419117647058824</v>
      </c>
      <c r="G640" t="s">
        <v>14</v>
      </c>
      <c r="H640" s="3">
        <f t="shared" si="55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6">
        <f t="shared" si="56"/>
        <v>40386.208333333336</v>
      </c>
      <c r="N640">
        <v>1281243600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 s="2">
        <f t="shared" si="54"/>
        <v>0.56186046511627907</v>
      </c>
      <c r="G641" t="s">
        <v>47</v>
      </c>
      <c r="H641" s="3">
        <f t="shared" si="55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6">
        <f t="shared" si="56"/>
        <v>43309.208333333328</v>
      </c>
      <c r="N641">
        <v>1532754000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 s="2">
        <f t="shared" si="54"/>
        <v>0.16501669449081802</v>
      </c>
      <c r="G642" t="s">
        <v>14</v>
      </c>
      <c r="H642" s="3">
        <f t="shared" si="55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6">
        <f t="shared" si="56"/>
        <v>42387.25</v>
      </c>
      <c r="N642">
        <v>1453356000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 s="2">
        <f t="shared" ref="F643:F706" si="60">IF(E643=0, 0, (E643/D643))</f>
        <v>1.1996808510638297</v>
      </c>
      <c r="G643" t="s">
        <v>20</v>
      </c>
      <c r="H643" s="3">
        <f t="shared" ref="H643:H706" si="61">IF(I643=0, 0, (E643/I643))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6">
        <f t="shared" ref="M643:M706" si="62">(((L643/60)/60)/24)+DATE(1970,1,1)</f>
        <v>42786.25</v>
      </c>
      <c r="N643">
        <v>1489986000</v>
      </c>
      <c r="O643" s="6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 LEN(R643) - FIND("/",R643))</f>
        <v>plays</v>
      </c>
    </row>
    <row r="644" spans="1:20" x14ac:dyDescent="0.25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 s="2">
        <f t="shared" si="60"/>
        <v>1.4545652173913044</v>
      </c>
      <c r="G644" t="s">
        <v>20</v>
      </c>
      <c r="H644" s="3">
        <f t="shared" si="6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6">
        <f t="shared" si="62"/>
        <v>43451.25</v>
      </c>
      <c r="N644">
        <v>1545804000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 s="2">
        <f t="shared" si="60"/>
        <v>2.2138255033557046</v>
      </c>
      <c r="G645" t="s">
        <v>20</v>
      </c>
      <c r="H645" s="3">
        <f t="shared" si="6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6">
        <f t="shared" si="62"/>
        <v>42795.25</v>
      </c>
      <c r="N645">
        <v>1489899600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 s="2">
        <f t="shared" si="60"/>
        <v>0.48396694214876035</v>
      </c>
      <c r="G646" t="s">
        <v>14</v>
      </c>
      <c r="H646" s="3">
        <f t="shared" si="61"/>
        <v>28</v>
      </c>
      <c r="I646">
        <v>2928</v>
      </c>
      <c r="J646" t="s">
        <v>15</v>
      </c>
      <c r="K646" t="s">
        <v>16</v>
      </c>
      <c r="L646">
        <v>1545112800</v>
      </c>
      <c r="M646" s="6">
        <f t="shared" si="62"/>
        <v>43452.25</v>
      </c>
      <c r="N646">
        <v>1546495200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 s="2">
        <f t="shared" si="60"/>
        <v>0.92911504424778757</v>
      </c>
      <c r="G647" t="s">
        <v>14</v>
      </c>
      <c r="H647" s="3">
        <f t="shared" si="6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6">
        <f t="shared" si="62"/>
        <v>43369.208333333328</v>
      </c>
      <c r="N647">
        <v>1539752400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 s="2">
        <f t="shared" si="60"/>
        <v>0.88599797365754818</v>
      </c>
      <c r="G648" t="s">
        <v>14</v>
      </c>
      <c r="H648" s="3">
        <f t="shared" si="6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6">
        <f t="shared" si="62"/>
        <v>41346.208333333336</v>
      </c>
      <c r="N648">
        <v>1364101200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 s="2">
        <f t="shared" si="60"/>
        <v>0.41399999999999998</v>
      </c>
      <c r="G649" t="s">
        <v>14</v>
      </c>
      <c r="H649" s="3">
        <f t="shared" si="61"/>
        <v>103.5</v>
      </c>
      <c r="I649">
        <v>18</v>
      </c>
      <c r="J649" t="s">
        <v>21</v>
      </c>
      <c r="K649" t="s">
        <v>22</v>
      </c>
      <c r="L649">
        <v>1523250000</v>
      </c>
      <c r="M649" s="6">
        <f t="shared" si="62"/>
        <v>43199.208333333328</v>
      </c>
      <c r="N649">
        <v>1525323600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 s="2">
        <f t="shared" si="60"/>
        <v>0.63056795131845844</v>
      </c>
      <c r="G650" t="s">
        <v>74</v>
      </c>
      <c r="H650" s="3">
        <f t="shared" si="6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6">
        <f t="shared" si="62"/>
        <v>42922.208333333328</v>
      </c>
      <c r="N650">
        <v>1500872400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 s="2">
        <f t="shared" si="60"/>
        <v>0.48482333607230893</v>
      </c>
      <c r="G651" t="s">
        <v>14</v>
      </c>
      <c r="H651" s="3">
        <f t="shared" si="6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6">
        <f t="shared" si="62"/>
        <v>40471.208333333336</v>
      </c>
      <c r="N651">
        <v>1288501200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 s="2">
        <f t="shared" si="60"/>
        <v>0.02</v>
      </c>
      <c r="G652" t="s">
        <v>14</v>
      </c>
      <c r="H652" s="3">
        <f t="shared" si="61"/>
        <v>2</v>
      </c>
      <c r="I652">
        <v>1</v>
      </c>
      <c r="J652" t="s">
        <v>21</v>
      </c>
      <c r="K652" t="s">
        <v>22</v>
      </c>
      <c r="L652">
        <v>1404795600</v>
      </c>
      <c r="M652" s="6">
        <f t="shared" si="62"/>
        <v>41828.208333333336</v>
      </c>
      <c r="N652">
        <v>1407128400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 s="2">
        <f t="shared" si="60"/>
        <v>0.88479410269445857</v>
      </c>
      <c r="G653" t="s">
        <v>14</v>
      </c>
      <c r="H653" s="3">
        <f t="shared" si="6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6">
        <f t="shared" si="62"/>
        <v>41692.25</v>
      </c>
      <c r="N653">
        <v>1394344800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 s="2">
        <f t="shared" si="60"/>
        <v>1.2684</v>
      </c>
      <c r="G654" t="s">
        <v>20</v>
      </c>
      <c r="H654" s="3">
        <f t="shared" si="6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6">
        <f t="shared" si="62"/>
        <v>42587.208333333328</v>
      </c>
      <c r="N654">
        <v>1474088400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 s="2">
        <f t="shared" si="60"/>
        <v>23.388333333333332</v>
      </c>
      <c r="G655" t="s">
        <v>20</v>
      </c>
      <c r="H655" s="3">
        <f t="shared" si="6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6">
        <f t="shared" si="62"/>
        <v>42468.208333333328</v>
      </c>
      <c r="N655">
        <v>1460264400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 s="2">
        <f t="shared" si="60"/>
        <v>5.0838857142857146</v>
      </c>
      <c r="G656" t="s">
        <v>20</v>
      </c>
      <c r="H656" s="3">
        <f t="shared" si="61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6">
        <f t="shared" si="62"/>
        <v>42240.208333333328</v>
      </c>
      <c r="N656">
        <v>1440824400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 s="2">
        <f t="shared" si="60"/>
        <v>1.9147826086956521</v>
      </c>
      <c r="G657" t="s">
        <v>20</v>
      </c>
      <c r="H657" s="3">
        <f t="shared" si="6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6">
        <f t="shared" si="62"/>
        <v>42796.25</v>
      </c>
      <c r="N657">
        <v>1489554000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 s="2">
        <f t="shared" si="60"/>
        <v>0.42127533783783783</v>
      </c>
      <c r="G658" t="s">
        <v>14</v>
      </c>
      <c r="H658" s="3">
        <f t="shared" si="6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6">
        <f t="shared" si="62"/>
        <v>43097.25</v>
      </c>
      <c r="N658">
        <v>1514872800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 s="2">
        <f t="shared" si="60"/>
        <v>8.2400000000000001E-2</v>
      </c>
      <c r="G659" t="s">
        <v>14</v>
      </c>
      <c r="H659" s="3">
        <f t="shared" si="61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6">
        <f t="shared" si="62"/>
        <v>43096.25</v>
      </c>
      <c r="N659">
        <v>1515736800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 s="2">
        <f t="shared" si="60"/>
        <v>0.60064638783269964</v>
      </c>
      <c r="G660" t="s">
        <v>74</v>
      </c>
      <c r="H660" s="3">
        <f t="shared" si="6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6">
        <f t="shared" si="62"/>
        <v>42246.208333333328</v>
      </c>
      <c r="N660">
        <v>1442898000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 s="2">
        <f t="shared" si="60"/>
        <v>0.47232808616404309</v>
      </c>
      <c r="G661" t="s">
        <v>14</v>
      </c>
      <c r="H661" s="3">
        <f t="shared" si="6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6">
        <f t="shared" si="62"/>
        <v>40570.25</v>
      </c>
      <c r="N661">
        <v>1296194400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 s="2">
        <f t="shared" si="60"/>
        <v>0.81736263736263737</v>
      </c>
      <c r="G662" t="s">
        <v>14</v>
      </c>
      <c r="H662" s="3">
        <f t="shared" si="61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6">
        <f t="shared" si="62"/>
        <v>42237.208333333328</v>
      </c>
      <c r="N662">
        <v>1440910800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 s="2">
        <f t="shared" si="60"/>
        <v>0.54187265917603</v>
      </c>
      <c r="G663" t="s">
        <v>14</v>
      </c>
      <c r="H663" s="3">
        <f t="shared" si="6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6">
        <f t="shared" si="62"/>
        <v>40996.208333333336</v>
      </c>
      <c r="N663">
        <v>1335502800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 s="2">
        <f t="shared" si="60"/>
        <v>0.97868131868131869</v>
      </c>
      <c r="G664" t="s">
        <v>14</v>
      </c>
      <c r="H664" s="3">
        <f t="shared" si="6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6">
        <f t="shared" si="62"/>
        <v>43443.25</v>
      </c>
      <c r="N664">
        <v>1544680800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 s="2">
        <f t="shared" si="60"/>
        <v>0.77239999999999998</v>
      </c>
      <c r="G665" t="s">
        <v>14</v>
      </c>
      <c r="H665" s="3">
        <f t="shared" si="61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6">
        <f t="shared" si="62"/>
        <v>40458.208333333336</v>
      </c>
      <c r="N665">
        <v>1288414800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 s="2">
        <f t="shared" si="60"/>
        <v>0.33464735516372796</v>
      </c>
      <c r="G666" t="s">
        <v>14</v>
      </c>
      <c r="H666" s="3">
        <f t="shared" si="6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6">
        <f t="shared" si="62"/>
        <v>40959.25</v>
      </c>
      <c r="N666">
        <v>1330581600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 s="2">
        <f t="shared" si="60"/>
        <v>2.3958823529411766</v>
      </c>
      <c r="G667" t="s">
        <v>20</v>
      </c>
      <c r="H667" s="3">
        <f t="shared" si="6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6">
        <f t="shared" si="62"/>
        <v>40733.208333333336</v>
      </c>
      <c r="N667">
        <v>1311397200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 s="2">
        <f t="shared" si="60"/>
        <v>0.64032258064516134</v>
      </c>
      <c r="G668" t="s">
        <v>74</v>
      </c>
      <c r="H668" s="3">
        <f t="shared" si="61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6">
        <f t="shared" si="62"/>
        <v>41516.208333333336</v>
      </c>
      <c r="N668">
        <v>1378357200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 s="2">
        <f t="shared" si="60"/>
        <v>1.7615942028985507</v>
      </c>
      <c r="G669" t="s">
        <v>20</v>
      </c>
      <c r="H669" s="3">
        <f t="shared" si="6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6">
        <f t="shared" si="62"/>
        <v>41892.208333333336</v>
      </c>
      <c r="N669">
        <v>1411102800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 s="2">
        <f t="shared" si="60"/>
        <v>0.20338181818181819</v>
      </c>
      <c r="G670" t="s">
        <v>14</v>
      </c>
      <c r="H670" s="3">
        <f t="shared" si="61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6">
        <f t="shared" si="62"/>
        <v>41122.208333333336</v>
      </c>
      <c r="N670">
        <v>1344834000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 s="2">
        <f t="shared" si="60"/>
        <v>3.5864754098360656</v>
      </c>
      <c r="G671" t="s">
        <v>20</v>
      </c>
      <c r="H671" s="3">
        <f t="shared" si="6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6">
        <f t="shared" si="62"/>
        <v>42912.208333333328</v>
      </c>
      <c r="N671">
        <v>1499230800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 s="2">
        <f t="shared" si="60"/>
        <v>4.6885802469135802</v>
      </c>
      <c r="G672" t="s">
        <v>20</v>
      </c>
      <c r="H672" s="3">
        <f t="shared" si="6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6">
        <f t="shared" si="62"/>
        <v>42425.25</v>
      </c>
      <c r="N672">
        <v>1457416800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 s="2">
        <f t="shared" si="60"/>
        <v>1.220563524590164</v>
      </c>
      <c r="G673" t="s">
        <v>20</v>
      </c>
      <c r="H673" s="3">
        <f t="shared" si="6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6">
        <f t="shared" si="62"/>
        <v>40390.208333333336</v>
      </c>
      <c r="N673">
        <v>1280898000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 s="2">
        <f t="shared" si="60"/>
        <v>0.55931783729156137</v>
      </c>
      <c r="G674" t="s">
        <v>14</v>
      </c>
      <c r="H674" s="3">
        <f t="shared" si="6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6">
        <f t="shared" si="62"/>
        <v>43180.208333333328</v>
      </c>
      <c r="N674">
        <v>1522472400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 s="2">
        <f t="shared" si="60"/>
        <v>0.43660714285714286</v>
      </c>
      <c r="G675" t="s">
        <v>14</v>
      </c>
      <c r="H675" s="3">
        <f t="shared" si="6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6">
        <f t="shared" si="62"/>
        <v>42475.208333333328</v>
      </c>
      <c r="N675">
        <v>1462510800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 s="2">
        <f t="shared" si="60"/>
        <v>0.33538371411833628</v>
      </c>
      <c r="G676" t="s">
        <v>74</v>
      </c>
      <c r="H676" s="3">
        <f t="shared" si="6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6">
        <f t="shared" si="62"/>
        <v>40774.208333333336</v>
      </c>
      <c r="N676">
        <v>1317790800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 s="2">
        <f t="shared" si="60"/>
        <v>1.2297938144329896</v>
      </c>
      <c r="G677" t="s">
        <v>20</v>
      </c>
      <c r="H677" s="3">
        <f t="shared" si="61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6">
        <f t="shared" si="62"/>
        <v>43719.208333333328</v>
      </c>
      <c r="N677">
        <v>1568782800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 s="2">
        <f t="shared" si="60"/>
        <v>1.8974959871589085</v>
      </c>
      <c r="G678" t="s">
        <v>20</v>
      </c>
      <c r="H678" s="3">
        <f t="shared" si="6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6">
        <f t="shared" si="62"/>
        <v>41178.208333333336</v>
      </c>
      <c r="N678">
        <v>1349413200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 s="2">
        <f t="shared" si="60"/>
        <v>0.83622641509433959</v>
      </c>
      <c r="G679" t="s">
        <v>14</v>
      </c>
      <c r="H679" s="3">
        <f t="shared" si="6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6">
        <f t="shared" si="62"/>
        <v>42561.208333333328</v>
      </c>
      <c r="N679">
        <v>1472446800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 s="2">
        <f t="shared" si="60"/>
        <v>0.17968844221105529</v>
      </c>
      <c r="G680" t="s">
        <v>74</v>
      </c>
      <c r="H680" s="3">
        <f t="shared" si="6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6">
        <f t="shared" si="62"/>
        <v>43484.25</v>
      </c>
      <c r="N680">
        <v>1548050400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 s="2">
        <f t="shared" si="60"/>
        <v>10.365</v>
      </c>
      <c r="G681" t="s">
        <v>20</v>
      </c>
      <c r="H681" s="3">
        <f t="shared" si="61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6">
        <f t="shared" si="62"/>
        <v>43756.208333333328</v>
      </c>
      <c r="N681">
        <v>1571806800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 s="2">
        <f t="shared" si="60"/>
        <v>0.97405219780219776</v>
      </c>
      <c r="G682" t="s">
        <v>14</v>
      </c>
      <c r="H682" s="3">
        <f t="shared" si="6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6">
        <f t="shared" si="62"/>
        <v>43813.25</v>
      </c>
      <c r="N682">
        <v>1576476000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 s="2">
        <f t="shared" si="60"/>
        <v>0.86386203150461705</v>
      </c>
      <c r="G683" t="s">
        <v>14</v>
      </c>
      <c r="H683" s="3">
        <f t="shared" si="6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6">
        <f t="shared" si="62"/>
        <v>40898.25</v>
      </c>
      <c r="N683">
        <v>1324965600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 s="2">
        <f t="shared" si="60"/>
        <v>1.5016666666666667</v>
      </c>
      <c r="G684" t="s">
        <v>20</v>
      </c>
      <c r="H684" s="3">
        <f t="shared" si="6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6">
        <f t="shared" si="62"/>
        <v>41619.25</v>
      </c>
      <c r="N684">
        <v>1387519200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 s="2">
        <f t="shared" si="60"/>
        <v>3.5843478260869563</v>
      </c>
      <c r="G685" t="s">
        <v>20</v>
      </c>
      <c r="H685" s="3">
        <f t="shared" si="6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6">
        <f t="shared" si="62"/>
        <v>43359.208333333328</v>
      </c>
      <c r="N685">
        <v>1537246800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 s="2">
        <f t="shared" si="60"/>
        <v>5.4285714285714288</v>
      </c>
      <c r="G686" t="s">
        <v>20</v>
      </c>
      <c r="H686" s="3">
        <f t="shared" si="6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6">
        <f t="shared" si="62"/>
        <v>40358.208333333336</v>
      </c>
      <c r="N686">
        <v>1279515600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 s="2">
        <f t="shared" si="60"/>
        <v>0.67500714285714281</v>
      </c>
      <c r="G687" t="s">
        <v>14</v>
      </c>
      <c r="H687" s="3">
        <f t="shared" si="6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6">
        <f t="shared" si="62"/>
        <v>42239.208333333328</v>
      </c>
      <c r="N687">
        <v>1442379600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 s="2">
        <f t="shared" si="60"/>
        <v>1.9174666666666667</v>
      </c>
      <c r="G688" t="s">
        <v>20</v>
      </c>
      <c r="H688" s="3">
        <f t="shared" si="6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6">
        <f t="shared" si="62"/>
        <v>43186.208333333328</v>
      </c>
      <c r="N688">
        <v>1523077200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 s="2">
        <f t="shared" si="60"/>
        <v>9.32</v>
      </c>
      <c r="G689" t="s">
        <v>20</v>
      </c>
      <c r="H689" s="3">
        <f t="shared" si="6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6">
        <f t="shared" si="62"/>
        <v>42806.25</v>
      </c>
      <c r="N689">
        <v>1489554000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 s="2">
        <f t="shared" si="60"/>
        <v>4.2927586206896553</v>
      </c>
      <c r="G690" t="s">
        <v>20</v>
      </c>
      <c r="H690" s="3">
        <f t="shared" si="6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6">
        <f t="shared" si="62"/>
        <v>43475.25</v>
      </c>
      <c r="N690">
        <v>1548482400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 s="2">
        <f t="shared" si="60"/>
        <v>1.0065753424657535</v>
      </c>
      <c r="G691" t="s">
        <v>20</v>
      </c>
      <c r="H691" s="3">
        <f t="shared" si="61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6">
        <f t="shared" si="62"/>
        <v>41576.208333333336</v>
      </c>
      <c r="N691">
        <v>1384063200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 s="2">
        <f t="shared" si="60"/>
        <v>2.266111111111111</v>
      </c>
      <c r="G692" t="s">
        <v>20</v>
      </c>
      <c r="H692" s="3">
        <f t="shared" si="61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6">
        <f t="shared" si="62"/>
        <v>40874.25</v>
      </c>
      <c r="N692">
        <v>1322892000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 s="2">
        <f t="shared" si="60"/>
        <v>1.4238</v>
      </c>
      <c r="G693" t="s">
        <v>20</v>
      </c>
      <c r="H693" s="3">
        <f t="shared" si="6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6">
        <f t="shared" si="62"/>
        <v>41185.208333333336</v>
      </c>
      <c r="N693">
        <v>1350709200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 s="2">
        <f t="shared" si="60"/>
        <v>0.90633333333333332</v>
      </c>
      <c r="G694" t="s">
        <v>14</v>
      </c>
      <c r="H694" s="3">
        <f t="shared" si="61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6">
        <f t="shared" si="62"/>
        <v>43655.208333333328</v>
      </c>
      <c r="N694">
        <v>1564203600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 s="2">
        <f t="shared" si="60"/>
        <v>0.63966740576496672</v>
      </c>
      <c r="G695" t="s">
        <v>14</v>
      </c>
      <c r="H695" s="3">
        <f t="shared" si="6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6">
        <f t="shared" si="62"/>
        <v>43025.208333333328</v>
      </c>
      <c r="N695">
        <v>1509685200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 s="2">
        <f t="shared" si="60"/>
        <v>0.84131868131868137</v>
      </c>
      <c r="G696" t="s">
        <v>14</v>
      </c>
      <c r="H696" s="3">
        <f t="shared" si="61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6">
        <f t="shared" si="62"/>
        <v>43066.25</v>
      </c>
      <c r="N696">
        <v>1514959200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 s="2">
        <f t="shared" si="60"/>
        <v>1.3393478260869565</v>
      </c>
      <c r="G697" t="s">
        <v>20</v>
      </c>
      <c r="H697" s="3">
        <f t="shared" si="6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6">
        <f t="shared" si="62"/>
        <v>42322.25</v>
      </c>
      <c r="N697">
        <v>1448863200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 s="2">
        <f t="shared" si="60"/>
        <v>0.59042047531992692</v>
      </c>
      <c r="G698" t="s">
        <v>14</v>
      </c>
      <c r="H698" s="3">
        <f t="shared" si="6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6">
        <f t="shared" si="62"/>
        <v>42114.208333333328</v>
      </c>
      <c r="N698">
        <v>1429592400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 s="2">
        <f t="shared" si="60"/>
        <v>1.5280062063615205</v>
      </c>
      <c r="G699" t="s">
        <v>20</v>
      </c>
      <c r="H699" s="3">
        <f t="shared" si="6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6">
        <f t="shared" si="62"/>
        <v>43190.208333333328</v>
      </c>
      <c r="N699">
        <v>1522645200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 s="2">
        <f t="shared" si="60"/>
        <v>4.466912114014252</v>
      </c>
      <c r="G700" t="s">
        <v>20</v>
      </c>
      <c r="H700" s="3">
        <f t="shared" si="6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6">
        <f t="shared" si="62"/>
        <v>40871.25</v>
      </c>
      <c r="N700">
        <v>1323324000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 s="2">
        <f t="shared" si="60"/>
        <v>0.8439189189189189</v>
      </c>
      <c r="G701" t="s">
        <v>14</v>
      </c>
      <c r="H701" s="3">
        <f t="shared" si="61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6">
        <f t="shared" si="62"/>
        <v>43641.208333333328</v>
      </c>
      <c r="N701">
        <v>1561525200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 s="2">
        <f t="shared" si="60"/>
        <v>0.03</v>
      </c>
      <c r="G702" t="s">
        <v>14</v>
      </c>
      <c r="H702" s="3">
        <f t="shared" si="61"/>
        <v>3</v>
      </c>
      <c r="I702">
        <v>1</v>
      </c>
      <c r="J702" t="s">
        <v>21</v>
      </c>
      <c r="K702" t="s">
        <v>22</v>
      </c>
      <c r="L702">
        <v>1264399200</v>
      </c>
      <c r="M702" s="6">
        <f t="shared" si="62"/>
        <v>40203.25</v>
      </c>
      <c r="N702">
        <v>1265695200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 s="2">
        <f t="shared" si="60"/>
        <v>1.7502692307692307</v>
      </c>
      <c r="G703" t="s">
        <v>20</v>
      </c>
      <c r="H703" s="3">
        <f t="shared" si="6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6">
        <f t="shared" si="62"/>
        <v>40629.208333333336</v>
      </c>
      <c r="N703">
        <v>1301806800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 s="2">
        <f t="shared" si="60"/>
        <v>0.54137931034482756</v>
      </c>
      <c r="G704" t="s">
        <v>14</v>
      </c>
      <c r="H704" s="3">
        <f t="shared" si="61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6">
        <f t="shared" si="62"/>
        <v>41477.208333333336</v>
      </c>
      <c r="N704">
        <v>1374901200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 s="2">
        <f t="shared" si="60"/>
        <v>3.1187381703470032</v>
      </c>
      <c r="G705" t="s">
        <v>20</v>
      </c>
      <c r="H705" s="3">
        <f t="shared" si="6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6">
        <f t="shared" si="62"/>
        <v>41020.208333333336</v>
      </c>
      <c r="N705">
        <v>1336453200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 s="2">
        <f t="shared" si="60"/>
        <v>1.2278160919540231</v>
      </c>
      <c r="G706" t="s">
        <v>20</v>
      </c>
      <c r="H706" s="3">
        <f t="shared" si="61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6">
        <f t="shared" si="62"/>
        <v>42555.208333333328</v>
      </c>
      <c r="N706">
        <v>1468904400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 s="2">
        <f t="shared" ref="F707:F770" si="66">IF(E707=0, 0, (E707/D707))</f>
        <v>0.99026517383618151</v>
      </c>
      <c r="G707" t="s">
        <v>14</v>
      </c>
      <c r="H707" s="3">
        <f t="shared" ref="H707:H770" si="67">IF(I707=0, 0, (E707/I707))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6">
        <f t="shared" ref="M707:M770" si="68">(((L707/60)/60)/24)+DATE(1970,1,1)</f>
        <v>41619.25</v>
      </c>
      <c r="N707">
        <v>1387087200</v>
      </c>
      <c r="O707" s="6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 LEN(R707) - FIND("/",R707))</f>
        <v>nonfiction</v>
      </c>
    </row>
    <row r="708" spans="1:20" ht="31.5" x14ac:dyDescent="0.25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 s="2">
        <f t="shared" si="66"/>
        <v>1.278468634686347</v>
      </c>
      <c r="G708" t="s">
        <v>20</v>
      </c>
      <c r="H708" s="3">
        <f t="shared" si="67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6">
        <f t="shared" si="68"/>
        <v>43471.25</v>
      </c>
      <c r="N708">
        <v>1547445600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 s="2">
        <f t="shared" si="66"/>
        <v>1.5861643835616439</v>
      </c>
      <c r="G709" t="s">
        <v>20</v>
      </c>
      <c r="H709" s="3">
        <f t="shared" si="6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6">
        <f t="shared" si="68"/>
        <v>43442.25</v>
      </c>
      <c r="N709">
        <v>1547359200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 s="2">
        <f t="shared" si="66"/>
        <v>7.0705882352941174</v>
      </c>
      <c r="G710" t="s">
        <v>20</v>
      </c>
      <c r="H710" s="3">
        <f t="shared" si="6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6">
        <f t="shared" si="68"/>
        <v>42877.208333333328</v>
      </c>
      <c r="N710">
        <v>1496293200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 s="2">
        <f t="shared" si="66"/>
        <v>1.4238775510204082</v>
      </c>
      <c r="G711" t="s">
        <v>20</v>
      </c>
      <c r="H711" s="3">
        <f t="shared" si="6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6">
        <f t="shared" si="68"/>
        <v>41018.208333333336</v>
      </c>
      <c r="N711">
        <v>1335416400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 s="2">
        <f t="shared" si="66"/>
        <v>1.4786046511627906</v>
      </c>
      <c r="G712" t="s">
        <v>20</v>
      </c>
      <c r="H712" s="3">
        <f t="shared" si="6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6">
        <f t="shared" si="68"/>
        <v>43295.208333333328</v>
      </c>
      <c r="N712">
        <v>1532149200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 s="2">
        <f t="shared" si="66"/>
        <v>0.20322580645161289</v>
      </c>
      <c r="G713" t="s">
        <v>14</v>
      </c>
      <c r="H713" s="3">
        <f t="shared" si="67"/>
        <v>90</v>
      </c>
      <c r="I713">
        <v>14</v>
      </c>
      <c r="J713" t="s">
        <v>107</v>
      </c>
      <c r="K713" t="s">
        <v>108</v>
      </c>
      <c r="L713">
        <v>1453615200</v>
      </c>
      <c r="M713" s="6">
        <f t="shared" si="68"/>
        <v>42393.25</v>
      </c>
      <c r="N713">
        <v>1453788000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 s="2">
        <f t="shared" si="66"/>
        <v>18.40625</v>
      </c>
      <c r="G714" t="s">
        <v>20</v>
      </c>
      <c r="H714" s="3">
        <f t="shared" si="6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6">
        <f t="shared" si="68"/>
        <v>42559.208333333328</v>
      </c>
      <c r="N714">
        <v>1471496400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 s="2">
        <f t="shared" si="66"/>
        <v>1.6194202898550725</v>
      </c>
      <c r="G715" t="s">
        <v>20</v>
      </c>
      <c r="H715" s="3">
        <f t="shared" si="6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6">
        <f t="shared" si="68"/>
        <v>42604.208333333328</v>
      </c>
      <c r="N715">
        <v>1472878800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 s="2">
        <f t="shared" si="66"/>
        <v>4.7282077922077921</v>
      </c>
      <c r="G716" t="s">
        <v>20</v>
      </c>
      <c r="H716" s="3">
        <f t="shared" si="6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6">
        <f t="shared" si="68"/>
        <v>41870.208333333336</v>
      </c>
      <c r="N716">
        <v>1408510800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 s="2">
        <f t="shared" si="66"/>
        <v>0.24466101694915254</v>
      </c>
      <c r="G717" t="s">
        <v>14</v>
      </c>
      <c r="H717" s="3">
        <f t="shared" si="6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6">
        <f t="shared" si="68"/>
        <v>40397.208333333336</v>
      </c>
      <c r="N717">
        <v>1281589200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 s="2">
        <f t="shared" si="66"/>
        <v>5.1764999999999999</v>
      </c>
      <c r="G718" t="s">
        <v>20</v>
      </c>
      <c r="H718" s="3">
        <f t="shared" si="6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6">
        <f t="shared" si="68"/>
        <v>41465.208333333336</v>
      </c>
      <c r="N718">
        <v>1375851600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 s="2">
        <f t="shared" si="66"/>
        <v>2.4764285714285714</v>
      </c>
      <c r="G719" t="s">
        <v>20</v>
      </c>
      <c r="H719" s="3">
        <f t="shared" si="6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6">
        <f t="shared" si="68"/>
        <v>40777.208333333336</v>
      </c>
      <c r="N719">
        <v>1315803600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 s="2">
        <f t="shared" si="66"/>
        <v>1.0020481927710843</v>
      </c>
      <c r="G720" t="s">
        <v>20</v>
      </c>
      <c r="H720" s="3">
        <f t="shared" si="6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6">
        <f t="shared" si="68"/>
        <v>41442.208333333336</v>
      </c>
      <c r="N720">
        <v>1373691600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 s="2">
        <f t="shared" si="66"/>
        <v>1.53</v>
      </c>
      <c r="G721" t="s">
        <v>20</v>
      </c>
      <c r="H721" s="3">
        <f t="shared" si="6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6">
        <f t="shared" si="68"/>
        <v>41058.208333333336</v>
      </c>
      <c r="N721">
        <v>1339218000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 s="2">
        <f t="shared" si="66"/>
        <v>0.37091954022988505</v>
      </c>
      <c r="G722" t="s">
        <v>74</v>
      </c>
      <c r="H722" s="3">
        <f t="shared" si="67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6">
        <f t="shared" si="68"/>
        <v>43152.25</v>
      </c>
      <c r="N722">
        <v>1520402400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 s="2">
        <f t="shared" si="66"/>
        <v>4.3923948220064728E-2</v>
      </c>
      <c r="G723" t="s">
        <v>74</v>
      </c>
      <c r="H723" s="3">
        <f t="shared" si="67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6">
        <f t="shared" si="68"/>
        <v>43194.208333333328</v>
      </c>
      <c r="N723">
        <v>1523336400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 s="2">
        <f t="shared" si="66"/>
        <v>1.5650721649484536</v>
      </c>
      <c r="G724" t="s">
        <v>20</v>
      </c>
      <c r="H724" s="3">
        <f t="shared" si="6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6">
        <f t="shared" si="68"/>
        <v>43045.25</v>
      </c>
      <c r="N724">
        <v>1512280800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 s="2">
        <f t="shared" si="66"/>
        <v>2.704081632653061</v>
      </c>
      <c r="G725" t="s">
        <v>20</v>
      </c>
      <c r="H725" s="3">
        <f t="shared" si="6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6">
        <f t="shared" si="68"/>
        <v>42431.25</v>
      </c>
      <c r="N725">
        <v>1458709200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 s="2">
        <f t="shared" si="66"/>
        <v>1.3405952380952382</v>
      </c>
      <c r="G726" t="s">
        <v>20</v>
      </c>
      <c r="H726" s="3">
        <f t="shared" si="6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6">
        <f t="shared" si="68"/>
        <v>41934.208333333336</v>
      </c>
      <c r="N726">
        <v>1414126800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 s="2">
        <f t="shared" si="66"/>
        <v>0.50398033126293995</v>
      </c>
      <c r="G727" t="s">
        <v>14</v>
      </c>
      <c r="H727" s="3">
        <f t="shared" si="6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6">
        <f t="shared" si="68"/>
        <v>41958.25</v>
      </c>
      <c r="N727">
        <v>1416204000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 s="2">
        <f t="shared" si="66"/>
        <v>0.88815837937384901</v>
      </c>
      <c r="G728" t="s">
        <v>74</v>
      </c>
      <c r="H728" s="3">
        <f t="shared" si="6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6">
        <f t="shared" si="68"/>
        <v>40476.208333333336</v>
      </c>
      <c r="N728">
        <v>1288501200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 s="2">
        <f t="shared" si="66"/>
        <v>1.65</v>
      </c>
      <c r="G729" t="s">
        <v>20</v>
      </c>
      <c r="H729" s="3">
        <f t="shared" si="6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6">
        <f t="shared" si="68"/>
        <v>43485.25</v>
      </c>
      <c r="N729">
        <v>1552971600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 s="2">
        <f t="shared" si="66"/>
        <v>0.17499999999999999</v>
      </c>
      <c r="G730" t="s">
        <v>14</v>
      </c>
      <c r="H730" s="3">
        <f t="shared" si="67"/>
        <v>73.5</v>
      </c>
      <c r="I730">
        <v>10</v>
      </c>
      <c r="J730" t="s">
        <v>21</v>
      </c>
      <c r="K730" t="s">
        <v>22</v>
      </c>
      <c r="L730">
        <v>1464152400</v>
      </c>
      <c r="M730" s="6">
        <f t="shared" si="68"/>
        <v>42515.208333333328</v>
      </c>
      <c r="N730">
        <v>1465102800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 s="2">
        <f t="shared" si="66"/>
        <v>1.8566071428571429</v>
      </c>
      <c r="G731" t="s">
        <v>20</v>
      </c>
      <c r="H731" s="3">
        <f t="shared" si="6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6">
        <f t="shared" si="68"/>
        <v>41309.25</v>
      </c>
      <c r="N731">
        <v>1360130400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 s="2">
        <f t="shared" si="66"/>
        <v>4.1266319444444441</v>
      </c>
      <c r="G732" t="s">
        <v>20</v>
      </c>
      <c r="H732" s="3">
        <f t="shared" si="6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6">
        <f t="shared" si="68"/>
        <v>42147.208333333328</v>
      </c>
      <c r="N732">
        <v>1432875600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 s="2">
        <f t="shared" si="66"/>
        <v>0.90249999999999997</v>
      </c>
      <c r="G733" t="s">
        <v>74</v>
      </c>
      <c r="H733" s="3">
        <f t="shared" si="6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6">
        <f t="shared" si="68"/>
        <v>42939.208333333328</v>
      </c>
      <c r="N733">
        <v>1500872400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 s="2">
        <f t="shared" si="66"/>
        <v>0.91984615384615387</v>
      </c>
      <c r="G734" t="s">
        <v>14</v>
      </c>
      <c r="H734" s="3">
        <f t="shared" si="6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6">
        <f t="shared" si="68"/>
        <v>42816.208333333328</v>
      </c>
      <c r="N734">
        <v>1492146000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 s="2">
        <f t="shared" si="66"/>
        <v>5.2700632911392402</v>
      </c>
      <c r="G735" t="s">
        <v>20</v>
      </c>
      <c r="H735" s="3">
        <f t="shared" si="67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6">
        <f t="shared" si="68"/>
        <v>41844.208333333336</v>
      </c>
      <c r="N735">
        <v>1407301200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 s="2">
        <f t="shared" si="66"/>
        <v>3.1914285714285713</v>
      </c>
      <c r="G736" t="s">
        <v>20</v>
      </c>
      <c r="H736" s="3">
        <f t="shared" si="6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6">
        <f t="shared" si="68"/>
        <v>42763.25</v>
      </c>
      <c r="N736">
        <v>1486620000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 s="2">
        <f t="shared" si="66"/>
        <v>3.5418867924528303</v>
      </c>
      <c r="G737" t="s">
        <v>20</v>
      </c>
      <c r="H737" s="3">
        <f t="shared" si="6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6">
        <f t="shared" si="68"/>
        <v>42459.208333333328</v>
      </c>
      <c r="N737">
        <v>1459918800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 s="2">
        <f t="shared" si="66"/>
        <v>0.32896103896103895</v>
      </c>
      <c r="G738" t="s">
        <v>74</v>
      </c>
      <c r="H738" s="3">
        <f t="shared" si="67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6">
        <f t="shared" si="68"/>
        <v>42055.25</v>
      </c>
      <c r="N738">
        <v>1424757600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 s="2">
        <f t="shared" si="66"/>
        <v>1.358918918918919</v>
      </c>
      <c r="G739" t="s">
        <v>20</v>
      </c>
      <c r="H739" s="3">
        <f t="shared" si="6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6">
        <f t="shared" si="68"/>
        <v>42685.25</v>
      </c>
      <c r="N739">
        <v>1479880800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 s="2">
        <f t="shared" si="66"/>
        <v>2.0843373493975904E-2</v>
      </c>
      <c r="G740" t="s">
        <v>14</v>
      </c>
      <c r="H740" s="3">
        <f t="shared" si="67"/>
        <v>103.8</v>
      </c>
      <c r="I740">
        <v>15</v>
      </c>
      <c r="J740" t="s">
        <v>21</v>
      </c>
      <c r="K740" t="s">
        <v>22</v>
      </c>
      <c r="L740">
        <v>1416117600</v>
      </c>
      <c r="M740" s="6">
        <f t="shared" si="68"/>
        <v>41959.25</v>
      </c>
      <c r="N740">
        <v>1418018400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 s="2">
        <f t="shared" si="66"/>
        <v>0.61</v>
      </c>
      <c r="G741" t="s">
        <v>14</v>
      </c>
      <c r="H741" s="3">
        <f t="shared" si="6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6">
        <f t="shared" si="68"/>
        <v>41089.208333333336</v>
      </c>
      <c r="N741">
        <v>1341032400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 s="2">
        <f t="shared" si="66"/>
        <v>0.30037735849056602</v>
      </c>
      <c r="G742" t="s">
        <v>14</v>
      </c>
      <c r="H742" s="3">
        <f t="shared" si="67"/>
        <v>99.5</v>
      </c>
      <c r="I742">
        <v>16</v>
      </c>
      <c r="J742" t="s">
        <v>21</v>
      </c>
      <c r="K742" t="s">
        <v>22</v>
      </c>
      <c r="L742">
        <v>1486101600</v>
      </c>
      <c r="M742" s="6">
        <f t="shared" si="68"/>
        <v>42769.25</v>
      </c>
      <c r="N742">
        <v>1486360800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 s="2">
        <f t="shared" si="66"/>
        <v>11.791666666666666</v>
      </c>
      <c r="G743" t="s">
        <v>20</v>
      </c>
      <c r="H743" s="3">
        <f t="shared" si="6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6">
        <f t="shared" si="68"/>
        <v>40321.208333333336</v>
      </c>
      <c r="N743">
        <v>1274677200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 s="2">
        <f t="shared" si="66"/>
        <v>11.260833333333334</v>
      </c>
      <c r="G744" t="s">
        <v>20</v>
      </c>
      <c r="H744" s="3">
        <f t="shared" si="6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6">
        <f t="shared" si="68"/>
        <v>40197.25</v>
      </c>
      <c r="N744">
        <v>1267509600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 s="2">
        <f t="shared" si="66"/>
        <v>0.12923076923076923</v>
      </c>
      <c r="G745" t="s">
        <v>14</v>
      </c>
      <c r="H745" s="3">
        <f t="shared" si="67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6">
        <f t="shared" si="68"/>
        <v>42298.208333333328</v>
      </c>
      <c r="N745">
        <v>1445922000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 s="2">
        <f t="shared" si="66"/>
        <v>7.12</v>
      </c>
      <c r="G746" t="s">
        <v>20</v>
      </c>
      <c r="H746" s="3">
        <f t="shared" si="6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6">
        <f t="shared" si="68"/>
        <v>43322.208333333328</v>
      </c>
      <c r="N746">
        <v>1534050000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 s="2">
        <f t="shared" si="66"/>
        <v>0.30304347826086958</v>
      </c>
      <c r="G747" t="s">
        <v>14</v>
      </c>
      <c r="H747" s="3">
        <f t="shared" si="67"/>
        <v>61.5</v>
      </c>
      <c r="I747">
        <v>34</v>
      </c>
      <c r="J747" t="s">
        <v>21</v>
      </c>
      <c r="K747" t="s">
        <v>22</v>
      </c>
      <c r="L747">
        <v>1275195600</v>
      </c>
      <c r="M747" s="6">
        <f t="shared" si="68"/>
        <v>40328.208333333336</v>
      </c>
      <c r="N747">
        <v>1277528400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 s="2">
        <f t="shared" si="66"/>
        <v>2.1250896057347672</v>
      </c>
      <c r="G748" t="s">
        <v>20</v>
      </c>
      <c r="H748" s="3">
        <f t="shared" si="67"/>
        <v>35</v>
      </c>
      <c r="I748">
        <v>3388</v>
      </c>
      <c r="J748" t="s">
        <v>21</v>
      </c>
      <c r="K748" t="s">
        <v>22</v>
      </c>
      <c r="L748">
        <v>1318136400</v>
      </c>
      <c r="M748" s="6">
        <f t="shared" si="68"/>
        <v>40825.208333333336</v>
      </c>
      <c r="N748">
        <v>1318568400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 s="2">
        <f t="shared" si="66"/>
        <v>2.2885714285714287</v>
      </c>
      <c r="G749" t="s">
        <v>20</v>
      </c>
      <c r="H749" s="3">
        <f t="shared" si="6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6">
        <f t="shared" si="68"/>
        <v>40423.208333333336</v>
      </c>
      <c r="N749">
        <v>1284354000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 s="2">
        <f t="shared" si="66"/>
        <v>0.34959979476654696</v>
      </c>
      <c r="G750" t="s">
        <v>74</v>
      </c>
      <c r="H750" s="3">
        <f t="shared" si="6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6">
        <f t="shared" si="68"/>
        <v>40238.25</v>
      </c>
      <c r="N750">
        <v>1269579600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 s="2">
        <f t="shared" si="66"/>
        <v>1.5729069767441861</v>
      </c>
      <c r="G751" t="s">
        <v>20</v>
      </c>
      <c r="H751" s="3">
        <f t="shared" si="6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6">
        <f t="shared" si="68"/>
        <v>41920.208333333336</v>
      </c>
      <c r="N751">
        <v>1413781200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 s="2">
        <f t="shared" si="66"/>
        <v>0.01</v>
      </c>
      <c r="G752" t="s">
        <v>14</v>
      </c>
      <c r="H752" s="3">
        <f t="shared" si="67"/>
        <v>1</v>
      </c>
      <c r="I752">
        <v>1</v>
      </c>
      <c r="J752" t="s">
        <v>40</v>
      </c>
      <c r="K752" t="s">
        <v>41</v>
      </c>
      <c r="L752">
        <v>1277960400</v>
      </c>
      <c r="M752" s="6">
        <f t="shared" si="68"/>
        <v>40360.208333333336</v>
      </c>
      <c r="N752">
        <v>1280120400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 s="2">
        <f t="shared" si="66"/>
        <v>2.3230555555555554</v>
      </c>
      <c r="G753" t="s">
        <v>20</v>
      </c>
      <c r="H753" s="3">
        <f t="shared" si="6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6">
        <f t="shared" si="68"/>
        <v>42446.208333333328</v>
      </c>
      <c r="N753">
        <v>1459486800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 s="2">
        <f t="shared" si="66"/>
        <v>0.92448275862068963</v>
      </c>
      <c r="G754" t="s">
        <v>74</v>
      </c>
      <c r="H754" s="3">
        <f t="shared" si="6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6">
        <f t="shared" si="68"/>
        <v>40395.208333333336</v>
      </c>
      <c r="N754">
        <v>1282539600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 s="2">
        <f t="shared" si="66"/>
        <v>2.5670212765957445</v>
      </c>
      <c r="G755" t="s">
        <v>20</v>
      </c>
      <c r="H755" s="3">
        <f t="shared" si="6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6">
        <f t="shared" si="68"/>
        <v>40321.208333333336</v>
      </c>
      <c r="N755">
        <v>1275886800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 s="2">
        <f t="shared" si="66"/>
        <v>1.6847017045454546</v>
      </c>
      <c r="G756" t="s">
        <v>20</v>
      </c>
      <c r="H756" s="3">
        <f t="shared" si="6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6">
        <f t="shared" si="68"/>
        <v>41210.208333333336</v>
      </c>
      <c r="N756">
        <v>1355983200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 s="2">
        <f t="shared" si="66"/>
        <v>1.6657777777777778</v>
      </c>
      <c r="G757" t="s">
        <v>20</v>
      </c>
      <c r="H757" s="3">
        <f t="shared" si="6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6">
        <f t="shared" si="68"/>
        <v>43096.25</v>
      </c>
      <c r="N757">
        <v>1515391200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 s="2">
        <f t="shared" si="66"/>
        <v>7.7207692307692311</v>
      </c>
      <c r="G758" t="s">
        <v>20</v>
      </c>
      <c r="H758" s="3">
        <f t="shared" si="6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6">
        <f t="shared" si="68"/>
        <v>42024.25</v>
      </c>
      <c r="N758">
        <v>1422252000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 s="2">
        <f t="shared" si="66"/>
        <v>4.0685714285714285</v>
      </c>
      <c r="G759" t="s">
        <v>20</v>
      </c>
      <c r="H759" s="3">
        <f t="shared" si="6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6">
        <f t="shared" si="68"/>
        <v>40675.208333333336</v>
      </c>
      <c r="N759">
        <v>1305522000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 s="2">
        <f t="shared" si="66"/>
        <v>5.6420608108108112</v>
      </c>
      <c r="G760" t="s">
        <v>20</v>
      </c>
      <c r="H760" s="3">
        <f t="shared" si="6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6">
        <f t="shared" si="68"/>
        <v>41936.208333333336</v>
      </c>
      <c r="N760">
        <v>1414904400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 s="2">
        <f t="shared" si="66"/>
        <v>0.6842686567164179</v>
      </c>
      <c r="G761" t="s">
        <v>14</v>
      </c>
      <c r="H761" s="3">
        <f t="shared" si="6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6">
        <f t="shared" si="68"/>
        <v>43136.25</v>
      </c>
      <c r="N761">
        <v>1520402400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 s="2">
        <f t="shared" si="66"/>
        <v>0.34351966873706002</v>
      </c>
      <c r="G762" t="s">
        <v>14</v>
      </c>
      <c r="H762" s="3">
        <f t="shared" si="6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6">
        <f t="shared" si="68"/>
        <v>43678.208333333328</v>
      </c>
      <c r="N762">
        <v>1567141200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 s="2">
        <f t="shared" si="66"/>
        <v>6.5545454545454547</v>
      </c>
      <c r="G763" t="s">
        <v>20</v>
      </c>
      <c r="H763" s="3">
        <f t="shared" si="6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6">
        <f t="shared" si="68"/>
        <v>42938.208333333328</v>
      </c>
      <c r="N763">
        <v>1501131600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 s="2">
        <f t="shared" si="66"/>
        <v>1.7725714285714285</v>
      </c>
      <c r="G764" t="s">
        <v>20</v>
      </c>
      <c r="H764" s="3">
        <f t="shared" si="67"/>
        <v>62.04</v>
      </c>
      <c r="I764">
        <v>100</v>
      </c>
      <c r="J764" t="s">
        <v>26</v>
      </c>
      <c r="K764" t="s">
        <v>27</v>
      </c>
      <c r="L764">
        <v>1354082400</v>
      </c>
      <c r="M764" s="6">
        <f t="shared" si="68"/>
        <v>41241.25</v>
      </c>
      <c r="N764">
        <v>1355032800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 s="2">
        <f t="shared" si="66"/>
        <v>1.1317857142857144</v>
      </c>
      <c r="G765" t="s">
        <v>20</v>
      </c>
      <c r="H765" s="3">
        <f t="shared" si="6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6">
        <f t="shared" si="68"/>
        <v>41037.208333333336</v>
      </c>
      <c r="N765">
        <v>1339477200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 s="2">
        <f t="shared" si="66"/>
        <v>7.2818181818181822</v>
      </c>
      <c r="G766" t="s">
        <v>20</v>
      </c>
      <c r="H766" s="3">
        <f t="shared" si="6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6">
        <f t="shared" si="68"/>
        <v>40676.208333333336</v>
      </c>
      <c r="N766">
        <v>1305954000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 s="2">
        <f t="shared" si="66"/>
        <v>2.0833333333333335</v>
      </c>
      <c r="G767" t="s">
        <v>20</v>
      </c>
      <c r="H767" s="3">
        <f t="shared" si="6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6">
        <f t="shared" si="68"/>
        <v>42840.208333333328</v>
      </c>
      <c r="N767">
        <v>1494392400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 s="2">
        <f t="shared" si="66"/>
        <v>0.31171232876712329</v>
      </c>
      <c r="G768" t="s">
        <v>14</v>
      </c>
      <c r="H768" s="3">
        <f t="shared" si="6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6">
        <f t="shared" si="68"/>
        <v>43362.208333333328</v>
      </c>
      <c r="N768">
        <v>1537419600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 s="2">
        <f t="shared" si="66"/>
        <v>0.56967078189300413</v>
      </c>
      <c r="G769" t="s">
        <v>14</v>
      </c>
      <c r="H769" s="3">
        <f t="shared" si="6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6">
        <f t="shared" si="68"/>
        <v>42283.208333333328</v>
      </c>
      <c r="N769">
        <v>1447999200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 s="2">
        <f t="shared" si="66"/>
        <v>2.31</v>
      </c>
      <c r="G770" t="s">
        <v>20</v>
      </c>
      <c r="H770" s="3">
        <f t="shared" si="67"/>
        <v>73.92</v>
      </c>
      <c r="I770">
        <v>150</v>
      </c>
      <c r="J770" t="s">
        <v>21</v>
      </c>
      <c r="K770" t="s">
        <v>22</v>
      </c>
      <c r="L770">
        <v>1386741600</v>
      </c>
      <c r="M770" s="6">
        <f t="shared" si="68"/>
        <v>41619.25</v>
      </c>
      <c r="N770">
        <v>1388037600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 s="2">
        <f t="shared" ref="F771:F834" si="72">IF(E771=0, 0, (E771/D771))</f>
        <v>0.86867834394904464</v>
      </c>
      <c r="G771" t="s">
        <v>14</v>
      </c>
      <c r="H771" s="3">
        <f t="shared" ref="H771:H834" si="73">IF(I771=0, 0, (E771/I771))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6">
        <f t="shared" ref="M771:M834" si="74">(((L771/60)/60)/24)+DATE(1970,1,1)</f>
        <v>41501.208333333336</v>
      </c>
      <c r="N771">
        <v>1378789200</v>
      </c>
      <c r="O771" s="6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 LEN(R771) - FIND("/",R771))</f>
        <v>video games</v>
      </c>
    </row>
    <row r="772" spans="1:20" x14ac:dyDescent="0.25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 s="2">
        <f t="shared" si="72"/>
        <v>2.7074418604651163</v>
      </c>
      <c r="G772" t="s">
        <v>20</v>
      </c>
      <c r="H772" s="3">
        <f t="shared" si="73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6">
        <f t="shared" si="74"/>
        <v>41743.208333333336</v>
      </c>
      <c r="N772">
        <v>1398056400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 s="2">
        <f t="shared" si="72"/>
        <v>0.49446428571428569</v>
      </c>
      <c r="G773" t="s">
        <v>74</v>
      </c>
      <c r="H773" s="3">
        <f t="shared" si="73"/>
        <v>106.5</v>
      </c>
      <c r="I773">
        <v>26</v>
      </c>
      <c r="J773" t="s">
        <v>21</v>
      </c>
      <c r="K773" t="s">
        <v>22</v>
      </c>
      <c r="L773">
        <v>1548482400</v>
      </c>
      <c r="M773" s="6">
        <f t="shared" si="74"/>
        <v>43491.25</v>
      </c>
      <c r="N773">
        <v>1550815200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 s="2">
        <f t="shared" si="72"/>
        <v>1.1335962566844919</v>
      </c>
      <c r="G774" t="s">
        <v>20</v>
      </c>
      <c r="H774" s="3">
        <f t="shared" si="73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6">
        <f t="shared" si="74"/>
        <v>43505.25</v>
      </c>
      <c r="N774">
        <v>1550037600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 s="2">
        <f t="shared" si="72"/>
        <v>1.9055555555555554</v>
      </c>
      <c r="G775" t="s">
        <v>20</v>
      </c>
      <c r="H775" s="3">
        <f t="shared" si="73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6">
        <f t="shared" si="74"/>
        <v>42838.208333333328</v>
      </c>
      <c r="N775">
        <v>1492923600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 s="2">
        <f t="shared" si="72"/>
        <v>1.355</v>
      </c>
      <c r="G776" t="s">
        <v>20</v>
      </c>
      <c r="H776" s="3">
        <f t="shared" si="73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6">
        <f t="shared" si="74"/>
        <v>42513.208333333328</v>
      </c>
      <c r="N776">
        <v>1467522000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 s="2">
        <f t="shared" si="72"/>
        <v>0.10297872340425532</v>
      </c>
      <c r="G777" t="s">
        <v>14</v>
      </c>
      <c r="H777" s="3">
        <f t="shared" si="73"/>
        <v>96.8</v>
      </c>
      <c r="I777">
        <v>10</v>
      </c>
      <c r="J777" t="s">
        <v>21</v>
      </c>
      <c r="K777" t="s">
        <v>22</v>
      </c>
      <c r="L777">
        <v>1415253600</v>
      </c>
      <c r="M777" s="6">
        <f t="shared" si="74"/>
        <v>41949.25</v>
      </c>
      <c r="N777">
        <v>1416117600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 s="2">
        <f t="shared" si="72"/>
        <v>0.65544223826714798</v>
      </c>
      <c r="G778" t="s">
        <v>14</v>
      </c>
      <c r="H778" s="3">
        <f t="shared" si="73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6">
        <f t="shared" si="74"/>
        <v>43650.208333333328</v>
      </c>
      <c r="N778">
        <v>1563771600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 s="2">
        <f t="shared" si="72"/>
        <v>0.49026652452025588</v>
      </c>
      <c r="G779" t="s">
        <v>14</v>
      </c>
      <c r="H779" s="3">
        <f t="shared" si="73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6">
        <f t="shared" si="74"/>
        <v>40809.208333333336</v>
      </c>
      <c r="N779">
        <v>1319259600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 s="2">
        <f t="shared" si="72"/>
        <v>7.8792307692307695</v>
      </c>
      <c r="G780" t="s">
        <v>20</v>
      </c>
      <c r="H780" s="3">
        <f t="shared" si="73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6">
        <f t="shared" si="74"/>
        <v>40768.208333333336</v>
      </c>
      <c r="N780">
        <v>1313643600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 s="2">
        <f t="shared" si="72"/>
        <v>0.80306347746090156</v>
      </c>
      <c r="G781" t="s">
        <v>14</v>
      </c>
      <c r="H781" s="3">
        <f t="shared" si="73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6">
        <f t="shared" si="74"/>
        <v>42230.208333333328</v>
      </c>
      <c r="N781">
        <v>1440306000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 s="2">
        <f t="shared" si="72"/>
        <v>1.0629411764705883</v>
      </c>
      <c r="G782" t="s">
        <v>20</v>
      </c>
      <c r="H782" s="3">
        <f t="shared" si="73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6">
        <f t="shared" si="74"/>
        <v>42573.208333333328</v>
      </c>
      <c r="N782">
        <v>1470805200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 s="2">
        <f t="shared" si="72"/>
        <v>0.50735632183908042</v>
      </c>
      <c r="G783" t="s">
        <v>74</v>
      </c>
      <c r="H783" s="3">
        <f t="shared" si="73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6">
        <f t="shared" si="74"/>
        <v>40482.208333333336</v>
      </c>
      <c r="N783">
        <v>1292911200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 s="2">
        <f t="shared" si="72"/>
        <v>2.153137254901961</v>
      </c>
      <c r="G784" t="s">
        <v>20</v>
      </c>
      <c r="H784" s="3">
        <f t="shared" si="73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6">
        <f t="shared" si="74"/>
        <v>40603.25</v>
      </c>
      <c r="N784">
        <v>1301374800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 s="2">
        <f t="shared" si="72"/>
        <v>1.4122972972972974</v>
      </c>
      <c r="G785" t="s">
        <v>20</v>
      </c>
      <c r="H785" s="3">
        <f t="shared" si="73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6">
        <f t="shared" si="74"/>
        <v>41625.25</v>
      </c>
      <c r="N785">
        <v>1387864800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 s="2">
        <f t="shared" si="72"/>
        <v>1.1533745781777278</v>
      </c>
      <c r="G786" t="s">
        <v>20</v>
      </c>
      <c r="H786" s="3">
        <f t="shared" si="73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6">
        <f t="shared" si="74"/>
        <v>42435.25</v>
      </c>
      <c r="N786">
        <v>1458190800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 s="2">
        <f t="shared" si="72"/>
        <v>1.9311940298507462</v>
      </c>
      <c r="G787" t="s">
        <v>20</v>
      </c>
      <c r="H787" s="3">
        <f t="shared" si="73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6">
        <f t="shared" si="74"/>
        <v>43582.208333333328</v>
      </c>
      <c r="N787">
        <v>1559278800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 s="2">
        <f t="shared" si="72"/>
        <v>7.2973333333333334</v>
      </c>
      <c r="G788" t="s">
        <v>20</v>
      </c>
      <c r="H788" s="3">
        <f t="shared" si="73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6">
        <f t="shared" si="74"/>
        <v>43186.208333333328</v>
      </c>
      <c r="N788">
        <v>1522731600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 s="2">
        <f t="shared" si="72"/>
        <v>0.99663398692810456</v>
      </c>
      <c r="G789" t="s">
        <v>14</v>
      </c>
      <c r="H789" s="3">
        <f t="shared" si="73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6">
        <f t="shared" si="74"/>
        <v>40684.208333333336</v>
      </c>
      <c r="N789">
        <v>1306731600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 s="2">
        <f t="shared" si="72"/>
        <v>0.88166666666666671</v>
      </c>
      <c r="G790" t="s">
        <v>47</v>
      </c>
      <c r="H790" s="3">
        <f t="shared" si="73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6">
        <f t="shared" si="74"/>
        <v>41202.208333333336</v>
      </c>
      <c r="N790">
        <v>1352527200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 s="2">
        <f t="shared" si="72"/>
        <v>0.37233333333333335</v>
      </c>
      <c r="G791" t="s">
        <v>14</v>
      </c>
      <c r="H791" s="3">
        <f t="shared" si="73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6">
        <f t="shared" si="74"/>
        <v>41786.208333333336</v>
      </c>
      <c r="N791">
        <v>1404363600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 s="2">
        <f t="shared" si="72"/>
        <v>0.30540075309306081</v>
      </c>
      <c r="G792" t="s">
        <v>74</v>
      </c>
      <c r="H792" s="3">
        <f t="shared" si="73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6">
        <f t="shared" si="74"/>
        <v>40223.25</v>
      </c>
      <c r="N792">
        <v>1266645600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 s="2">
        <f t="shared" si="72"/>
        <v>0.25714285714285712</v>
      </c>
      <c r="G793" t="s">
        <v>14</v>
      </c>
      <c r="H793" s="3">
        <f t="shared" si="73"/>
        <v>90</v>
      </c>
      <c r="I793">
        <v>6</v>
      </c>
      <c r="J793" t="s">
        <v>21</v>
      </c>
      <c r="K793" t="s">
        <v>22</v>
      </c>
      <c r="L793">
        <v>1481436000</v>
      </c>
      <c r="M793" s="6">
        <f t="shared" si="74"/>
        <v>42715.25</v>
      </c>
      <c r="N793">
        <v>1482818400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 s="2">
        <f t="shared" si="72"/>
        <v>0.34</v>
      </c>
      <c r="G794" t="s">
        <v>14</v>
      </c>
      <c r="H794" s="3">
        <f t="shared" si="73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6">
        <f t="shared" si="74"/>
        <v>41451.208333333336</v>
      </c>
      <c r="N794">
        <v>1374642000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 s="2">
        <f t="shared" si="72"/>
        <v>11.859090909090909</v>
      </c>
      <c r="G795" t="s">
        <v>20</v>
      </c>
      <c r="H795" s="3">
        <f t="shared" si="73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6">
        <f t="shared" si="74"/>
        <v>41450.208333333336</v>
      </c>
      <c r="N795">
        <v>1372482000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 s="2">
        <f t="shared" si="72"/>
        <v>1.2539393939393939</v>
      </c>
      <c r="G796" t="s">
        <v>20</v>
      </c>
      <c r="H796" s="3">
        <f t="shared" si="73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6">
        <f t="shared" si="74"/>
        <v>43091.25</v>
      </c>
      <c r="N796">
        <v>1514959200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 s="2">
        <f t="shared" si="72"/>
        <v>0.14394366197183098</v>
      </c>
      <c r="G797" t="s">
        <v>14</v>
      </c>
      <c r="H797" s="3">
        <f t="shared" si="73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6">
        <f t="shared" si="74"/>
        <v>42675.208333333328</v>
      </c>
      <c r="N797">
        <v>1478235600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 s="2">
        <f t="shared" si="72"/>
        <v>0.54807692307692313</v>
      </c>
      <c r="G798" t="s">
        <v>14</v>
      </c>
      <c r="H798" s="3">
        <f t="shared" si="73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6">
        <f t="shared" si="74"/>
        <v>41859.208333333336</v>
      </c>
      <c r="N798">
        <v>1408078800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 s="2">
        <f t="shared" si="72"/>
        <v>1.0963157894736841</v>
      </c>
      <c r="G799" t="s">
        <v>20</v>
      </c>
      <c r="H799" s="3">
        <f t="shared" si="73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6">
        <f t="shared" si="74"/>
        <v>43464.25</v>
      </c>
      <c r="N799">
        <v>1548136800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 s="2">
        <f t="shared" si="72"/>
        <v>1.8847058823529412</v>
      </c>
      <c r="G800" t="s">
        <v>20</v>
      </c>
      <c r="H800" s="3">
        <f t="shared" si="73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6">
        <f t="shared" si="74"/>
        <v>41060.208333333336</v>
      </c>
      <c r="N800">
        <v>1340859600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 s="2">
        <f t="shared" si="72"/>
        <v>0.87008284023668636</v>
      </c>
      <c r="G801" t="s">
        <v>14</v>
      </c>
      <c r="H801" s="3">
        <f t="shared" si="73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6">
        <f t="shared" si="74"/>
        <v>42399.25</v>
      </c>
      <c r="N801">
        <v>1454479200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 s="2">
        <f t="shared" si="72"/>
        <v>0.01</v>
      </c>
      <c r="G802" t="s">
        <v>14</v>
      </c>
      <c r="H802" s="3">
        <f t="shared" si="73"/>
        <v>1</v>
      </c>
      <c r="I802">
        <v>1</v>
      </c>
      <c r="J802" t="s">
        <v>98</v>
      </c>
      <c r="K802" t="s">
        <v>99</v>
      </c>
      <c r="L802">
        <v>1434085200</v>
      </c>
      <c r="M802" s="6">
        <f t="shared" si="74"/>
        <v>42167.208333333328</v>
      </c>
      <c r="N802">
        <v>1434430800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 s="2">
        <f t="shared" si="72"/>
        <v>2.0291304347826089</v>
      </c>
      <c r="G803" t="s">
        <v>20</v>
      </c>
      <c r="H803" s="3">
        <f t="shared" si="73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6">
        <f t="shared" si="74"/>
        <v>43830.25</v>
      </c>
      <c r="N803">
        <v>1579672800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 s="2">
        <f t="shared" si="72"/>
        <v>1.9703225806451612</v>
      </c>
      <c r="G804" t="s">
        <v>20</v>
      </c>
      <c r="H804" s="3">
        <f t="shared" si="73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6">
        <f t="shared" si="74"/>
        <v>43650.208333333328</v>
      </c>
      <c r="N804">
        <v>1562389200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 s="2">
        <f t="shared" si="72"/>
        <v>1.07</v>
      </c>
      <c r="G805" t="s">
        <v>20</v>
      </c>
      <c r="H805" s="3">
        <f t="shared" si="73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6">
        <f t="shared" si="74"/>
        <v>43492.25</v>
      </c>
      <c r="N805">
        <v>1551506400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 s="2">
        <f t="shared" si="72"/>
        <v>2.6873076923076922</v>
      </c>
      <c r="G806" t="s">
        <v>20</v>
      </c>
      <c r="H806" s="3">
        <f t="shared" si="73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6">
        <f t="shared" si="74"/>
        <v>43102.25</v>
      </c>
      <c r="N806">
        <v>1516600800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 s="2">
        <f t="shared" si="72"/>
        <v>0.50845360824742269</v>
      </c>
      <c r="G807" t="s">
        <v>14</v>
      </c>
      <c r="H807" s="3">
        <f t="shared" si="73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6">
        <f t="shared" si="74"/>
        <v>41958.25</v>
      </c>
      <c r="N807">
        <v>1420437600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 s="2">
        <f t="shared" si="72"/>
        <v>11.802857142857142</v>
      </c>
      <c r="G808" t="s">
        <v>20</v>
      </c>
      <c r="H808" s="3">
        <f t="shared" si="73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6">
        <f t="shared" si="74"/>
        <v>40973.25</v>
      </c>
      <c r="N808">
        <v>1332997200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 s="2">
        <f t="shared" si="72"/>
        <v>2.64</v>
      </c>
      <c r="G809" t="s">
        <v>20</v>
      </c>
      <c r="H809" s="3">
        <f t="shared" si="73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6">
        <f t="shared" si="74"/>
        <v>43753.208333333328</v>
      </c>
      <c r="N809">
        <v>1574920800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 s="2">
        <f t="shared" si="72"/>
        <v>0.30442307692307691</v>
      </c>
      <c r="G810" t="s">
        <v>14</v>
      </c>
      <c r="H810" s="3">
        <f t="shared" si="73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6">
        <f t="shared" si="74"/>
        <v>42507.208333333328</v>
      </c>
      <c r="N810">
        <v>1464930000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 s="2">
        <f t="shared" si="72"/>
        <v>0.62880681818181816</v>
      </c>
      <c r="G811" t="s">
        <v>14</v>
      </c>
      <c r="H811" s="3">
        <f t="shared" si="73"/>
        <v>42</v>
      </c>
      <c r="I811">
        <v>2108</v>
      </c>
      <c r="J811" t="s">
        <v>98</v>
      </c>
      <c r="K811" t="s">
        <v>99</v>
      </c>
      <c r="L811">
        <v>1344920400</v>
      </c>
      <c r="M811" s="6">
        <f t="shared" si="74"/>
        <v>41135.208333333336</v>
      </c>
      <c r="N811">
        <v>1345006800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 s="2">
        <f t="shared" si="72"/>
        <v>1.9312499999999999</v>
      </c>
      <c r="G812" t="s">
        <v>20</v>
      </c>
      <c r="H812" s="3">
        <f t="shared" si="73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6">
        <f t="shared" si="74"/>
        <v>43067.25</v>
      </c>
      <c r="N812">
        <v>1512712800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 s="2">
        <f t="shared" si="72"/>
        <v>0.77102702702702708</v>
      </c>
      <c r="G813" t="s">
        <v>14</v>
      </c>
      <c r="H813" s="3">
        <f t="shared" si="73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6">
        <f t="shared" si="74"/>
        <v>42378.25</v>
      </c>
      <c r="N813">
        <v>1452492000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 s="2">
        <f t="shared" si="72"/>
        <v>2.2552763819095478</v>
      </c>
      <c r="G814" t="s">
        <v>20</v>
      </c>
      <c r="H814" s="3">
        <f t="shared" si="73"/>
        <v>48</v>
      </c>
      <c r="I814">
        <v>2805</v>
      </c>
      <c r="J814" t="s">
        <v>15</v>
      </c>
      <c r="K814" t="s">
        <v>16</v>
      </c>
      <c r="L814">
        <v>1523854800</v>
      </c>
      <c r="M814" s="6">
        <f t="shared" si="74"/>
        <v>43206.208333333328</v>
      </c>
      <c r="N814">
        <v>1524286800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 s="2">
        <f t="shared" si="72"/>
        <v>2.3940625</v>
      </c>
      <c r="G815" t="s">
        <v>20</v>
      </c>
      <c r="H815" s="3">
        <f t="shared" si="73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6">
        <f t="shared" si="74"/>
        <v>41148.208333333336</v>
      </c>
      <c r="N815">
        <v>1346907600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 s="2">
        <f t="shared" si="72"/>
        <v>0.921875</v>
      </c>
      <c r="G816" t="s">
        <v>14</v>
      </c>
      <c r="H816" s="3">
        <f t="shared" si="73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6">
        <f t="shared" si="74"/>
        <v>42517.208333333328</v>
      </c>
      <c r="N816">
        <v>1464498000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 s="2">
        <f t="shared" si="72"/>
        <v>1.3023333333333333</v>
      </c>
      <c r="G817" t="s">
        <v>20</v>
      </c>
      <c r="H817" s="3">
        <f t="shared" si="73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6">
        <f t="shared" si="74"/>
        <v>43068.25</v>
      </c>
      <c r="N817">
        <v>1514181600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 s="2">
        <f t="shared" si="72"/>
        <v>6.1521739130434785</v>
      </c>
      <c r="G818" t="s">
        <v>20</v>
      </c>
      <c r="H818" s="3">
        <f t="shared" si="73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6">
        <f t="shared" si="74"/>
        <v>41680.25</v>
      </c>
      <c r="N818">
        <v>1392184800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 s="2">
        <f t="shared" si="72"/>
        <v>3.687953216374269</v>
      </c>
      <c r="G819" t="s">
        <v>20</v>
      </c>
      <c r="H819" s="3">
        <f t="shared" si="73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6">
        <f t="shared" si="74"/>
        <v>43589.208333333328</v>
      </c>
      <c r="N819">
        <v>1559365200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 s="2">
        <f t="shared" si="72"/>
        <v>10.948571428571428</v>
      </c>
      <c r="G820" t="s">
        <v>20</v>
      </c>
      <c r="H820" s="3">
        <f t="shared" si="73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6">
        <f t="shared" si="74"/>
        <v>43486.25</v>
      </c>
      <c r="N820">
        <v>1549173600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 s="2">
        <f t="shared" si="72"/>
        <v>0.50662921348314605</v>
      </c>
      <c r="G821" t="s">
        <v>14</v>
      </c>
      <c r="H821" s="3">
        <f t="shared" si="73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6">
        <f t="shared" si="74"/>
        <v>41237.25</v>
      </c>
      <c r="N821">
        <v>1355032800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 s="2">
        <f t="shared" si="72"/>
        <v>8.0060000000000002</v>
      </c>
      <c r="G822" t="s">
        <v>20</v>
      </c>
      <c r="H822" s="3">
        <f t="shared" si="73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6">
        <f t="shared" si="74"/>
        <v>43310.208333333328</v>
      </c>
      <c r="N822">
        <v>1533963600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 s="2">
        <f t="shared" si="72"/>
        <v>2.9128571428571428</v>
      </c>
      <c r="G823" t="s">
        <v>20</v>
      </c>
      <c r="H823" s="3">
        <f t="shared" si="73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6">
        <f t="shared" si="74"/>
        <v>42794.25</v>
      </c>
      <c r="N823">
        <v>1489381200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 s="2">
        <f t="shared" si="72"/>
        <v>3.4996666666666667</v>
      </c>
      <c r="G824" t="s">
        <v>20</v>
      </c>
      <c r="H824" s="3">
        <f t="shared" si="73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6">
        <f t="shared" si="74"/>
        <v>41698.25</v>
      </c>
      <c r="N824">
        <v>1395032400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 s="2">
        <f t="shared" si="72"/>
        <v>3.5707317073170732</v>
      </c>
      <c r="G825" t="s">
        <v>20</v>
      </c>
      <c r="H825" s="3">
        <f t="shared" si="73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6">
        <f t="shared" si="74"/>
        <v>41892.208333333336</v>
      </c>
      <c r="N825">
        <v>1412485200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 s="2">
        <f t="shared" si="72"/>
        <v>1.2648941176470587</v>
      </c>
      <c r="G826" t="s">
        <v>20</v>
      </c>
      <c r="H826" s="3">
        <f t="shared" si="73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6">
        <f t="shared" si="74"/>
        <v>40348.208333333336</v>
      </c>
      <c r="N826">
        <v>1279688400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 s="2">
        <f t="shared" si="72"/>
        <v>3.875</v>
      </c>
      <c r="G827" t="s">
        <v>20</v>
      </c>
      <c r="H827" s="3">
        <f t="shared" si="73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6">
        <f t="shared" si="74"/>
        <v>42941.208333333328</v>
      </c>
      <c r="N827">
        <v>1501995600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 s="2">
        <f t="shared" si="72"/>
        <v>4.5703571428571426</v>
      </c>
      <c r="G828" t="s">
        <v>20</v>
      </c>
      <c r="H828" s="3">
        <f t="shared" si="73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6">
        <f t="shared" si="74"/>
        <v>40525.25</v>
      </c>
      <c r="N828">
        <v>1294639200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 s="2">
        <f t="shared" si="72"/>
        <v>2.6669565217391304</v>
      </c>
      <c r="G829" t="s">
        <v>20</v>
      </c>
      <c r="H829" s="3">
        <f t="shared" si="73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6">
        <f t="shared" si="74"/>
        <v>40666.208333333336</v>
      </c>
      <c r="N829">
        <v>1305435600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 s="2">
        <f t="shared" si="72"/>
        <v>0.69</v>
      </c>
      <c r="G830" t="s">
        <v>14</v>
      </c>
      <c r="H830" s="3">
        <f t="shared" si="73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6">
        <f t="shared" si="74"/>
        <v>43340.208333333328</v>
      </c>
      <c r="N830">
        <v>1537592400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 s="2">
        <f t="shared" si="72"/>
        <v>0.51343749999999999</v>
      </c>
      <c r="G831" t="s">
        <v>14</v>
      </c>
      <c r="H831" s="3">
        <f t="shared" si="73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6">
        <f t="shared" si="74"/>
        <v>42164.208333333328</v>
      </c>
      <c r="N831">
        <v>1435122000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 s="2">
        <f t="shared" si="72"/>
        <v>1.1710526315789473E-2</v>
      </c>
      <c r="G832" t="s">
        <v>14</v>
      </c>
      <c r="H832" s="3">
        <f t="shared" si="73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6">
        <f t="shared" si="74"/>
        <v>43103.25</v>
      </c>
      <c r="N832">
        <v>1520056800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 s="2">
        <f t="shared" si="72"/>
        <v>1.089773429454171</v>
      </c>
      <c r="G833" t="s">
        <v>20</v>
      </c>
      <c r="H833" s="3">
        <f t="shared" si="73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6">
        <f t="shared" si="74"/>
        <v>40994.208333333336</v>
      </c>
      <c r="N833">
        <v>1335675600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 s="2">
        <f t="shared" si="72"/>
        <v>3.1517592592592591</v>
      </c>
      <c r="G834" t="s">
        <v>20</v>
      </c>
      <c r="H834" s="3">
        <f t="shared" si="73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6">
        <f t="shared" si="74"/>
        <v>42299.208333333328</v>
      </c>
      <c r="N834">
        <v>1448431200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 s="2">
        <f t="shared" ref="F835:F898" si="78">IF(E835=0, 0, (E835/D835))</f>
        <v>1.5769117647058823</v>
      </c>
      <c r="G835" t="s">
        <v>20</v>
      </c>
      <c r="H835" s="3">
        <f t="shared" ref="H835:H898" si="79">IF(I835=0, 0, (E835/I835))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6">
        <f t="shared" ref="M835:M898" si="80">(((L835/60)/60)/24)+DATE(1970,1,1)</f>
        <v>40588.25</v>
      </c>
      <c r="N835">
        <v>1298613600</v>
      </c>
      <c r="O835" s="6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 LEN(R835) - FIND("/",R835))</f>
        <v>translations</v>
      </c>
    </row>
    <row r="836" spans="1:20" x14ac:dyDescent="0.25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 s="2">
        <f t="shared" si="78"/>
        <v>1.5380821917808218</v>
      </c>
      <c r="G836" t="s">
        <v>20</v>
      </c>
      <c r="H836" s="3">
        <f t="shared" si="79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6">
        <f t="shared" si="80"/>
        <v>41448.208333333336</v>
      </c>
      <c r="N836">
        <v>1372482000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 s="2">
        <f t="shared" si="78"/>
        <v>0.89738979118329465</v>
      </c>
      <c r="G837" t="s">
        <v>14</v>
      </c>
      <c r="H837" s="3">
        <f t="shared" si="79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6">
        <f t="shared" si="80"/>
        <v>42063.25</v>
      </c>
      <c r="N837">
        <v>1425621600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 s="2">
        <f t="shared" si="78"/>
        <v>0.75135802469135804</v>
      </c>
      <c r="G838" t="s">
        <v>14</v>
      </c>
      <c r="H838" s="3">
        <f t="shared" si="79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6">
        <f t="shared" si="80"/>
        <v>40214.25</v>
      </c>
      <c r="N838">
        <v>1266300000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 s="2">
        <f t="shared" si="78"/>
        <v>8.5288135593220336</v>
      </c>
      <c r="G839" t="s">
        <v>20</v>
      </c>
      <c r="H839" s="3">
        <f t="shared" si="79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6">
        <f t="shared" si="80"/>
        <v>40629.208333333336</v>
      </c>
      <c r="N839">
        <v>1305867600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 s="2">
        <f t="shared" si="78"/>
        <v>1.3890625000000001</v>
      </c>
      <c r="G840" t="s">
        <v>20</v>
      </c>
      <c r="H840" s="3">
        <f t="shared" si="79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6">
        <f t="shared" si="80"/>
        <v>43370.208333333328</v>
      </c>
      <c r="N840">
        <v>1538802000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 s="2">
        <f t="shared" si="78"/>
        <v>1.9018181818181819</v>
      </c>
      <c r="G841" t="s">
        <v>20</v>
      </c>
      <c r="H841" s="3">
        <f t="shared" si="79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6">
        <f t="shared" si="80"/>
        <v>41715.208333333336</v>
      </c>
      <c r="N841">
        <v>1398920400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 s="2">
        <f t="shared" si="78"/>
        <v>1.0024333619948409</v>
      </c>
      <c r="G842" t="s">
        <v>20</v>
      </c>
      <c r="H842" s="3">
        <f t="shared" si="79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6">
        <f t="shared" si="80"/>
        <v>41836.208333333336</v>
      </c>
      <c r="N842">
        <v>1405659600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 s="2">
        <f t="shared" si="78"/>
        <v>1.4275824175824177</v>
      </c>
      <c r="G843" t="s">
        <v>20</v>
      </c>
      <c r="H843" s="3">
        <f t="shared" si="79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6">
        <f t="shared" si="80"/>
        <v>42419.25</v>
      </c>
      <c r="N843">
        <v>1457244000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 s="2">
        <f t="shared" si="78"/>
        <v>5.6313333333333331</v>
      </c>
      <c r="G844" t="s">
        <v>20</v>
      </c>
      <c r="H844" s="3">
        <f t="shared" si="79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6">
        <f t="shared" si="80"/>
        <v>43266.208333333328</v>
      </c>
      <c r="N844">
        <v>1529298000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 s="2">
        <f t="shared" si="78"/>
        <v>0.30715909090909088</v>
      </c>
      <c r="G845" t="s">
        <v>14</v>
      </c>
      <c r="H845" s="3">
        <f t="shared" si="79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6">
        <f t="shared" si="80"/>
        <v>43338.208333333328</v>
      </c>
      <c r="N845">
        <v>1535778000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 s="2">
        <f t="shared" si="78"/>
        <v>0.99397727272727276</v>
      </c>
      <c r="G846" t="s">
        <v>74</v>
      </c>
      <c r="H846" s="3">
        <f t="shared" si="79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6">
        <f t="shared" si="80"/>
        <v>40930.25</v>
      </c>
      <c r="N846">
        <v>1327471200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 s="2">
        <f t="shared" si="78"/>
        <v>1.9754935622317598</v>
      </c>
      <c r="G847" t="s">
        <v>20</v>
      </c>
      <c r="H847" s="3">
        <f t="shared" si="79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6">
        <f t="shared" si="80"/>
        <v>43235.208333333328</v>
      </c>
      <c r="N847">
        <v>1529557200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 s="2">
        <f t="shared" si="78"/>
        <v>5.085</v>
      </c>
      <c r="G848" t="s">
        <v>20</v>
      </c>
      <c r="H848" s="3">
        <f t="shared" si="79"/>
        <v>105.9375</v>
      </c>
      <c r="I848">
        <v>48</v>
      </c>
      <c r="J848" t="s">
        <v>21</v>
      </c>
      <c r="K848" t="s">
        <v>22</v>
      </c>
      <c r="L848">
        <v>1532149200</v>
      </c>
      <c r="M848" s="6">
        <f t="shared" si="80"/>
        <v>43302.208333333328</v>
      </c>
      <c r="N848">
        <v>1535259600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 s="2">
        <f t="shared" si="78"/>
        <v>2.3774468085106384</v>
      </c>
      <c r="G849" t="s">
        <v>20</v>
      </c>
      <c r="H849" s="3">
        <f t="shared" si="79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6">
        <f t="shared" si="80"/>
        <v>43107.25</v>
      </c>
      <c r="N849">
        <v>1515564000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 s="2">
        <f t="shared" si="78"/>
        <v>3.3846875000000001</v>
      </c>
      <c r="G850" t="s">
        <v>20</v>
      </c>
      <c r="H850" s="3">
        <f t="shared" si="79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6">
        <f t="shared" si="80"/>
        <v>40341.208333333336</v>
      </c>
      <c r="N850">
        <v>1277096400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 s="2">
        <f t="shared" si="78"/>
        <v>1.3308955223880596</v>
      </c>
      <c r="G851" t="s">
        <v>20</v>
      </c>
      <c r="H851" s="3">
        <f t="shared" si="79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6">
        <f t="shared" si="80"/>
        <v>40948.25</v>
      </c>
      <c r="N851">
        <v>1329026400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 s="2">
        <f t="shared" si="78"/>
        <v>0.01</v>
      </c>
      <c r="G852" t="s">
        <v>14</v>
      </c>
      <c r="H852" s="3">
        <f t="shared" si="79"/>
        <v>1</v>
      </c>
      <c r="I852">
        <v>1</v>
      </c>
      <c r="J852" t="s">
        <v>21</v>
      </c>
      <c r="K852" t="s">
        <v>22</v>
      </c>
      <c r="L852">
        <v>1321682400</v>
      </c>
      <c r="M852" s="6">
        <f t="shared" si="80"/>
        <v>40866.25</v>
      </c>
      <c r="N852">
        <v>1322978400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 s="2">
        <f t="shared" si="78"/>
        <v>2.0779999999999998</v>
      </c>
      <c r="G853" t="s">
        <v>20</v>
      </c>
      <c r="H853" s="3">
        <f t="shared" si="79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6">
        <f t="shared" si="80"/>
        <v>41031.208333333336</v>
      </c>
      <c r="N853">
        <v>1338786000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 s="2">
        <f t="shared" si="78"/>
        <v>0.51122448979591839</v>
      </c>
      <c r="G854" t="s">
        <v>14</v>
      </c>
      <c r="H854" s="3">
        <f t="shared" si="79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6">
        <f t="shared" si="80"/>
        <v>40740.208333333336</v>
      </c>
      <c r="N854">
        <v>1311656400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 s="2">
        <f t="shared" si="78"/>
        <v>6.5205847953216374</v>
      </c>
      <c r="G855" t="s">
        <v>20</v>
      </c>
      <c r="H855" s="3">
        <f t="shared" si="79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6">
        <f t="shared" si="80"/>
        <v>40714.208333333336</v>
      </c>
      <c r="N855">
        <v>1308978000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 s="2">
        <f t="shared" si="78"/>
        <v>1.1363099415204678</v>
      </c>
      <c r="G856" t="s">
        <v>20</v>
      </c>
      <c r="H856" s="3">
        <f t="shared" si="79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6">
        <f t="shared" si="80"/>
        <v>43787.25</v>
      </c>
      <c r="N856">
        <v>1576389600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 s="2">
        <f t="shared" si="78"/>
        <v>1.0237606837606839</v>
      </c>
      <c r="G857" t="s">
        <v>20</v>
      </c>
      <c r="H857" s="3">
        <f t="shared" si="79"/>
        <v>53</v>
      </c>
      <c r="I857">
        <v>452</v>
      </c>
      <c r="J857" t="s">
        <v>26</v>
      </c>
      <c r="K857" t="s">
        <v>27</v>
      </c>
      <c r="L857">
        <v>1308373200</v>
      </c>
      <c r="M857" s="6">
        <f t="shared" si="80"/>
        <v>40712.208333333336</v>
      </c>
      <c r="N857">
        <v>1311051600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 s="2">
        <f t="shared" si="78"/>
        <v>3.5658333333333334</v>
      </c>
      <c r="G858" t="s">
        <v>20</v>
      </c>
      <c r="H858" s="3">
        <f t="shared" si="79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6">
        <f t="shared" si="80"/>
        <v>41023.208333333336</v>
      </c>
      <c r="N858">
        <v>1336712400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 s="2">
        <f t="shared" si="78"/>
        <v>1.3986792452830188</v>
      </c>
      <c r="G859" t="s">
        <v>20</v>
      </c>
      <c r="H859" s="3">
        <f t="shared" si="79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6">
        <f t="shared" si="80"/>
        <v>40944.25</v>
      </c>
      <c r="N859">
        <v>1330408800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 s="2">
        <f t="shared" si="78"/>
        <v>0.69450000000000001</v>
      </c>
      <c r="G860" t="s">
        <v>14</v>
      </c>
      <c r="H860" s="3">
        <f t="shared" si="79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6">
        <f t="shared" si="80"/>
        <v>43211.208333333328</v>
      </c>
      <c r="N860">
        <v>1524891600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 s="2">
        <f t="shared" si="78"/>
        <v>0.35534246575342465</v>
      </c>
      <c r="G861" t="s">
        <v>14</v>
      </c>
      <c r="H861" s="3">
        <f t="shared" si="79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6">
        <f t="shared" si="80"/>
        <v>41334.25</v>
      </c>
      <c r="N861">
        <v>1363669200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 s="2">
        <f t="shared" si="78"/>
        <v>2.5165000000000002</v>
      </c>
      <c r="G862" t="s">
        <v>20</v>
      </c>
      <c r="H862" s="3">
        <f t="shared" si="79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6">
        <f t="shared" si="80"/>
        <v>43515.25</v>
      </c>
      <c r="N862">
        <v>1551420000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 s="2">
        <f t="shared" si="78"/>
        <v>1.0587500000000001</v>
      </c>
      <c r="G863" t="s">
        <v>20</v>
      </c>
      <c r="H863" s="3">
        <f t="shared" si="79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6">
        <f t="shared" si="80"/>
        <v>40258.208333333336</v>
      </c>
      <c r="N863">
        <v>1269838800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 s="2">
        <f t="shared" si="78"/>
        <v>1.8742857142857143</v>
      </c>
      <c r="G864" t="s">
        <v>20</v>
      </c>
      <c r="H864" s="3">
        <f t="shared" si="79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6">
        <f t="shared" si="80"/>
        <v>40756.208333333336</v>
      </c>
      <c r="N864">
        <v>1312520400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 s="2">
        <f t="shared" si="78"/>
        <v>3.8678571428571429</v>
      </c>
      <c r="G865" t="s">
        <v>20</v>
      </c>
      <c r="H865" s="3">
        <f t="shared" si="79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6">
        <f t="shared" si="80"/>
        <v>42172.208333333328</v>
      </c>
      <c r="N865">
        <v>1436504400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 s="2">
        <f t="shared" si="78"/>
        <v>3.4707142857142856</v>
      </c>
      <c r="G866" t="s">
        <v>20</v>
      </c>
      <c r="H866" s="3">
        <f t="shared" si="79"/>
        <v>97.18</v>
      </c>
      <c r="I866">
        <v>150</v>
      </c>
      <c r="J866" t="s">
        <v>21</v>
      </c>
      <c r="K866" t="s">
        <v>22</v>
      </c>
      <c r="L866">
        <v>1471582800</v>
      </c>
      <c r="M866" s="6">
        <f t="shared" si="80"/>
        <v>42601.208333333328</v>
      </c>
      <c r="N866">
        <v>1472014800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 s="2">
        <f t="shared" si="78"/>
        <v>1.8582098765432098</v>
      </c>
      <c r="G867" t="s">
        <v>20</v>
      </c>
      <c r="H867" s="3">
        <f t="shared" si="79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6">
        <f t="shared" si="80"/>
        <v>41897.208333333336</v>
      </c>
      <c r="N867">
        <v>1411534800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 s="2">
        <f t="shared" si="78"/>
        <v>0.43241247264770238</v>
      </c>
      <c r="G868" t="s">
        <v>74</v>
      </c>
      <c r="H868" s="3">
        <f t="shared" si="79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6">
        <f t="shared" si="80"/>
        <v>40671.208333333336</v>
      </c>
      <c r="N868">
        <v>1304917200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 s="2">
        <f t="shared" si="78"/>
        <v>1.6243749999999999</v>
      </c>
      <c r="G869" t="s">
        <v>20</v>
      </c>
      <c r="H869" s="3">
        <f t="shared" si="79"/>
        <v>25.99</v>
      </c>
      <c r="I869">
        <v>300</v>
      </c>
      <c r="J869" t="s">
        <v>21</v>
      </c>
      <c r="K869" t="s">
        <v>22</v>
      </c>
      <c r="L869">
        <v>1539061200</v>
      </c>
      <c r="M869" s="6">
        <f t="shared" si="80"/>
        <v>43382.208333333328</v>
      </c>
      <c r="N869">
        <v>1539579600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 s="2">
        <f t="shared" si="78"/>
        <v>1.8484285714285715</v>
      </c>
      <c r="G870" t="s">
        <v>20</v>
      </c>
      <c r="H870" s="3">
        <f t="shared" si="79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6">
        <f t="shared" si="80"/>
        <v>41559.208333333336</v>
      </c>
      <c r="N870">
        <v>1382504400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 s="2">
        <f t="shared" si="78"/>
        <v>0.23703520691785052</v>
      </c>
      <c r="G871" t="s">
        <v>14</v>
      </c>
      <c r="H871" s="3">
        <f t="shared" si="79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6">
        <f t="shared" si="80"/>
        <v>40350.208333333336</v>
      </c>
      <c r="N871">
        <v>1278306000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 s="2">
        <f t="shared" si="78"/>
        <v>0.89870129870129867</v>
      </c>
      <c r="G872" t="s">
        <v>14</v>
      </c>
      <c r="H872" s="3">
        <f t="shared" si="79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6">
        <f t="shared" si="80"/>
        <v>42240.208333333328</v>
      </c>
      <c r="N872">
        <v>1442552400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 s="2">
        <f t="shared" si="78"/>
        <v>2.7260419580419581</v>
      </c>
      <c r="G873" t="s">
        <v>20</v>
      </c>
      <c r="H873" s="3">
        <f t="shared" si="79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6">
        <f t="shared" si="80"/>
        <v>43040.208333333328</v>
      </c>
      <c r="N873">
        <v>1511071200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 s="2">
        <f t="shared" si="78"/>
        <v>1.7004255319148935</v>
      </c>
      <c r="G874" t="s">
        <v>20</v>
      </c>
      <c r="H874" s="3">
        <f t="shared" si="79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6">
        <f t="shared" si="80"/>
        <v>43346.208333333328</v>
      </c>
      <c r="N874">
        <v>1536382800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 s="2">
        <f t="shared" si="78"/>
        <v>1.8828503562945369</v>
      </c>
      <c r="G875" t="s">
        <v>20</v>
      </c>
      <c r="H875" s="3">
        <f t="shared" si="79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6">
        <f t="shared" si="80"/>
        <v>41647.25</v>
      </c>
      <c r="N875">
        <v>1389592800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 s="2">
        <f t="shared" si="78"/>
        <v>3.4693532338308457</v>
      </c>
      <c r="G876" t="s">
        <v>20</v>
      </c>
      <c r="H876" s="3">
        <f t="shared" si="79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6">
        <f t="shared" si="80"/>
        <v>40291.208333333336</v>
      </c>
      <c r="N876">
        <v>1275282000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 s="2">
        <f t="shared" si="78"/>
        <v>0.6917721518987342</v>
      </c>
      <c r="G877" t="s">
        <v>14</v>
      </c>
      <c r="H877" s="3">
        <f t="shared" si="79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6">
        <f t="shared" si="80"/>
        <v>40556.25</v>
      </c>
      <c r="N877">
        <v>1294984800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 s="2">
        <f t="shared" si="78"/>
        <v>0.25433734939759034</v>
      </c>
      <c r="G878" t="s">
        <v>14</v>
      </c>
      <c r="H878" s="3">
        <f t="shared" si="79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6">
        <f t="shared" si="80"/>
        <v>43624.208333333328</v>
      </c>
      <c r="N878">
        <v>1562043600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 s="2">
        <f t="shared" si="78"/>
        <v>0.77400977995110021</v>
      </c>
      <c r="G879" t="s">
        <v>14</v>
      </c>
      <c r="H879" s="3">
        <f t="shared" si="79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6">
        <f t="shared" si="80"/>
        <v>42577.208333333328</v>
      </c>
      <c r="N879">
        <v>1469595600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 s="2">
        <f t="shared" si="78"/>
        <v>0.37481481481481482</v>
      </c>
      <c r="G880" t="s">
        <v>14</v>
      </c>
      <c r="H880" s="3">
        <f t="shared" si="79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6">
        <f t="shared" si="80"/>
        <v>43845.25</v>
      </c>
      <c r="N880">
        <v>1581141600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 s="2">
        <f t="shared" si="78"/>
        <v>5.4379999999999997</v>
      </c>
      <c r="G881" t="s">
        <v>20</v>
      </c>
      <c r="H881" s="3">
        <f t="shared" si="79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6">
        <f t="shared" si="80"/>
        <v>42788.25</v>
      </c>
      <c r="N881">
        <v>1488520800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 s="2">
        <f t="shared" si="78"/>
        <v>2.2852189349112426</v>
      </c>
      <c r="G882" t="s">
        <v>20</v>
      </c>
      <c r="H882" s="3">
        <f t="shared" si="79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6">
        <f t="shared" si="80"/>
        <v>43667.208333333328</v>
      </c>
      <c r="N882">
        <v>1563858000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 s="2">
        <f t="shared" si="78"/>
        <v>0.38948339483394834</v>
      </c>
      <c r="G883" t="s">
        <v>14</v>
      </c>
      <c r="H883" s="3">
        <f t="shared" si="79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6">
        <f t="shared" si="80"/>
        <v>42194.208333333328</v>
      </c>
      <c r="N883">
        <v>1438923600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 s="2">
        <f t="shared" si="78"/>
        <v>3.7</v>
      </c>
      <c r="G884" t="s">
        <v>20</v>
      </c>
      <c r="H884" s="3">
        <f t="shared" si="79"/>
        <v>37</v>
      </c>
      <c r="I884">
        <v>80</v>
      </c>
      <c r="J884" t="s">
        <v>21</v>
      </c>
      <c r="K884" t="s">
        <v>22</v>
      </c>
      <c r="L884">
        <v>1421820000</v>
      </c>
      <c r="M884" s="6">
        <f t="shared" si="80"/>
        <v>42025.25</v>
      </c>
      <c r="N884">
        <v>1422165600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 s="2">
        <f t="shared" si="78"/>
        <v>2.3791176470588233</v>
      </c>
      <c r="G885" t="s">
        <v>20</v>
      </c>
      <c r="H885" s="3">
        <f t="shared" si="79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6">
        <f t="shared" si="80"/>
        <v>40323.208333333336</v>
      </c>
      <c r="N885">
        <v>1277874000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 s="2">
        <f t="shared" si="78"/>
        <v>0.64036299765807958</v>
      </c>
      <c r="G886" t="s">
        <v>14</v>
      </c>
      <c r="H886" s="3">
        <f t="shared" si="79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6">
        <f t="shared" si="80"/>
        <v>41763.208333333336</v>
      </c>
      <c r="N886">
        <v>1399352400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 s="2">
        <f t="shared" si="78"/>
        <v>1.1827777777777777</v>
      </c>
      <c r="G887" t="s">
        <v>20</v>
      </c>
      <c r="H887" s="3">
        <f t="shared" si="79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6">
        <f t="shared" si="80"/>
        <v>40335.208333333336</v>
      </c>
      <c r="N887">
        <v>1279083600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 s="2">
        <f t="shared" si="78"/>
        <v>0.84824037184594958</v>
      </c>
      <c r="G888" t="s">
        <v>14</v>
      </c>
      <c r="H888" s="3">
        <f t="shared" si="79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6">
        <f t="shared" si="80"/>
        <v>40416.208333333336</v>
      </c>
      <c r="N888">
        <v>1284354000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 s="2">
        <f t="shared" si="78"/>
        <v>0.29346153846153844</v>
      </c>
      <c r="G889" t="s">
        <v>14</v>
      </c>
      <c r="H889" s="3">
        <f t="shared" si="79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6">
        <f t="shared" si="80"/>
        <v>42202.208333333328</v>
      </c>
      <c r="N889">
        <v>1441170000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 s="2">
        <f t="shared" si="78"/>
        <v>2.0989655172413793</v>
      </c>
      <c r="G890" t="s">
        <v>20</v>
      </c>
      <c r="H890" s="3">
        <f t="shared" si="79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6">
        <f t="shared" si="80"/>
        <v>42836.208333333328</v>
      </c>
      <c r="N890">
        <v>1493528400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 s="2">
        <f t="shared" si="78"/>
        <v>1.697857142857143</v>
      </c>
      <c r="G891" t="s">
        <v>20</v>
      </c>
      <c r="H891" s="3">
        <f t="shared" si="79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6">
        <f t="shared" si="80"/>
        <v>41710.208333333336</v>
      </c>
      <c r="N891">
        <v>1395205200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 s="2">
        <f t="shared" si="78"/>
        <v>1.1595907738095239</v>
      </c>
      <c r="G892" t="s">
        <v>20</v>
      </c>
      <c r="H892" s="3">
        <f t="shared" si="79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6">
        <f t="shared" si="80"/>
        <v>43640.208333333328</v>
      </c>
      <c r="N892">
        <v>1561438800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 s="2">
        <f t="shared" si="78"/>
        <v>2.5859999999999999</v>
      </c>
      <c r="G893" t="s">
        <v>20</v>
      </c>
      <c r="H893" s="3">
        <f t="shared" si="79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6">
        <f t="shared" si="80"/>
        <v>40880.25</v>
      </c>
      <c r="N893">
        <v>1326693600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 s="2">
        <f t="shared" si="78"/>
        <v>2.3058333333333332</v>
      </c>
      <c r="G894" t="s">
        <v>20</v>
      </c>
      <c r="H894" s="3">
        <f t="shared" si="79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6">
        <f t="shared" si="80"/>
        <v>40319.208333333336</v>
      </c>
      <c r="N894">
        <v>1277960400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 s="2">
        <f t="shared" si="78"/>
        <v>1.2821428571428573</v>
      </c>
      <c r="G895" t="s">
        <v>20</v>
      </c>
      <c r="H895" s="3">
        <f t="shared" si="79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6">
        <f t="shared" si="80"/>
        <v>42170.208333333328</v>
      </c>
      <c r="N895">
        <v>1434690000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 s="2">
        <f t="shared" si="78"/>
        <v>1.8870588235294117</v>
      </c>
      <c r="G896" t="s">
        <v>20</v>
      </c>
      <c r="H896" s="3">
        <f t="shared" si="79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6">
        <f t="shared" si="80"/>
        <v>41466.208333333336</v>
      </c>
      <c r="N896">
        <v>1376110800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 s="2">
        <f t="shared" si="78"/>
        <v>6.9511889862327911E-2</v>
      </c>
      <c r="G897" t="s">
        <v>14</v>
      </c>
      <c r="H897" s="3">
        <f t="shared" si="79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6">
        <f t="shared" si="80"/>
        <v>43134.25</v>
      </c>
      <c r="N897">
        <v>1518415200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 s="2">
        <f t="shared" si="78"/>
        <v>7.7443434343434348</v>
      </c>
      <c r="G898" t="s">
        <v>20</v>
      </c>
      <c r="H898" s="3">
        <f t="shared" si="79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6">
        <f t="shared" si="80"/>
        <v>40738.208333333336</v>
      </c>
      <c r="N898">
        <v>1310878800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 s="2">
        <f t="shared" ref="F899:F962" si="84">IF(E899=0, 0, (E899/D899))</f>
        <v>0.27693181818181817</v>
      </c>
      <c r="G899" t="s">
        <v>14</v>
      </c>
      <c r="H899" s="3">
        <f t="shared" ref="H899:H962" si="85">IF(I899=0, 0, (E899/I899))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6">
        <f t="shared" ref="M899:M962" si="86">(((L899/60)/60)/24)+DATE(1970,1,1)</f>
        <v>43583.208333333328</v>
      </c>
      <c r="N899">
        <v>1556600400</v>
      </c>
      <c r="O899" s="6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 LEN(R899) - FIND("/",R899))</f>
        <v>plays</v>
      </c>
    </row>
    <row r="900" spans="1:20" x14ac:dyDescent="0.25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 s="2">
        <f t="shared" si="84"/>
        <v>0.52479620323841425</v>
      </c>
      <c r="G900" t="s">
        <v>14</v>
      </c>
      <c r="H900" s="3">
        <f t="shared" si="85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6">
        <f t="shared" si="86"/>
        <v>43815.25</v>
      </c>
      <c r="N900">
        <v>1576994400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 s="2">
        <f t="shared" si="84"/>
        <v>4.0709677419354842</v>
      </c>
      <c r="G901" t="s">
        <v>20</v>
      </c>
      <c r="H901" s="3">
        <f t="shared" si="85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6">
        <f t="shared" si="86"/>
        <v>41554.208333333336</v>
      </c>
      <c r="N901">
        <v>1382677200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 s="2">
        <f t="shared" si="84"/>
        <v>0.02</v>
      </c>
      <c r="G902" t="s">
        <v>14</v>
      </c>
      <c r="H902" s="3">
        <f t="shared" si="85"/>
        <v>2</v>
      </c>
      <c r="I902">
        <v>1</v>
      </c>
      <c r="J902" t="s">
        <v>21</v>
      </c>
      <c r="K902" t="s">
        <v>22</v>
      </c>
      <c r="L902">
        <v>1411102800</v>
      </c>
      <c r="M902" s="6">
        <f t="shared" si="86"/>
        <v>41901.208333333336</v>
      </c>
      <c r="N902">
        <v>1411189200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 s="2">
        <f t="shared" si="84"/>
        <v>1.5617857142857143</v>
      </c>
      <c r="G903" t="s">
        <v>20</v>
      </c>
      <c r="H903" s="3">
        <f t="shared" si="85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6">
        <f t="shared" si="86"/>
        <v>43298.208333333328</v>
      </c>
      <c r="N903">
        <v>1534654800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 s="2">
        <f t="shared" si="84"/>
        <v>2.5242857142857145</v>
      </c>
      <c r="G904" t="s">
        <v>20</v>
      </c>
      <c r="H904" s="3">
        <f t="shared" si="85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6">
        <f t="shared" si="86"/>
        <v>42399.25</v>
      </c>
      <c r="N904">
        <v>1457762400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 s="2">
        <f t="shared" si="84"/>
        <v>1.729268292682927E-2</v>
      </c>
      <c r="G905" t="s">
        <v>47</v>
      </c>
      <c r="H905" s="3">
        <f t="shared" si="85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6">
        <f t="shared" si="86"/>
        <v>41034.208333333336</v>
      </c>
      <c r="N905">
        <v>1337490000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 s="2">
        <f t="shared" si="84"/>
        <v>0.12230769230769231</v>
      </c>
      <c r="G906" t="s">
        <v>14</v>
      </c>
      <c r="H906" s="3">
        <f t="shared" si="85"/>
        <v>49.6875</v>
      </c>
      <c r="I906">
        <v>16</v>
      </c>
      <c r="J906" t="s">
        <v>21</v>
      </c>
      <c r="K906" t="s">
        <v>22</v>
      </c>
      <c r="L906">
        <v>1349326800</v>
      </c>
      <c r="M906" s="6">
        <f t="shared" si="86"/>
        <v>41186.208333333336</v>
      </c>
      <c r="N906">
        <v>1349672400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 s="2">
        <f t="shared" si="84"/>
        <v>1.6398734177215191</v>
      </c>
      <c r="G907" t="s">
        <v>20</v>
      </c>
      <c r="H907" s="3">
        <f t="shared" si="85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6">
        <f t="shared" si="86"/>
        <v>41536.208333333336</v>
      </c>
      <c r="N907">
        <v>1379826000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 s="2">
        <f t="shared" si="84"/>
        <v>1.6298181818181818</v>
      </c>
      <c r="G908" t="s">
        <v>20</v>
      </c>
      <c r="H908" s="3">
        <f t="shared" si="85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6">
        <f t="shared" si="86"/>
        <v>42868.208333333328</v>
      </c>
      <c r="N908">
        <v>1497762000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 s="2">
        <f t="shared" si="84"/>
        <v>0.20252747252747252</v>
      </c>
      <c r="G909" t="s">
        <v>14</v>
      </c>
      <c r="H909" s="3">
        <f t="shared" si="85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6">
        <f t="shared" si="86"/>
        <v>40660.208333333336</v>
      </c>
      <c r="N909">
        <v>1304485200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 s="2">
        <f t="shared" si="84"/>
        <v>3.1924083769633507</v>
      </c>
      <c r="G910" t="s">
        <v>20</v>
      </c>
      <c r="H910" s="3">
        <f t="shared" si="85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6">
        <f t="shared" si="86"/>
        <v>41031.208333333336</v>
      </c>
      <c r="N910">
        <v>1336885200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 s="2">
        <f t="shared" si="84"/>
        <v>4.7894444444444444</v>
      </c>
      <c r="G911" t="s">
        <v>20</v>
      </c>
      <c r="H911" s="3">
        <f t="shared" si="85"/>
        <v>107.7625</v>
      </c>
      <c r="I911">
        <v>80</v>
      </c>
      <c r="J911" t="s">
        <v>15</v>
      </c>
      <c r="K911" t="s">
        <v>16</v>
      </c>
      <c r="L911">
        <v>1528088400</v>
      </c>
      <c r="M911" s="6">
        <f t="shared" si="86"/>
        <v>43255.208333333328</v>
      </c>
      <c r="N911">
        <v>1530421200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 s="2">
        <f t="shared" si="84"/>
        <v>0.19556634304207121</v>
      </c>
      <c r="G912" t="s">
        <v>74</v>
      </c>
      <c r="H912" s="3">
        <f t="shared" si="85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6">
        <f t="shared" si="86"/>
        <v>42026.25</v>
      </c>
      <c r="N912">
        <v>1421992800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 s="2">
        <f t="shared" si="84"/>
        <v>1.9894827586206896</v>
      </c>
      <c r="G913" t="s">
        <v>20</v>
      </c>
      <c r="H913" s="3">
        <f t="shared" si="85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6">
        <f t="shared" si="86"/>
        <v>43717.208333333328</v>
      </c>
      <c r="N913">
        <v>1568178000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 s="2">
        <f t="shared" si="84"/>
        <v>7.95</v>
      </c>
      <c r="G914" t="s">
        <v>20</v>
      </c>
      <c r="H914" s="3">
        <f t="shared" si="85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6">
        <f t="shared" si="86"/>
        <v>41157.208333333336</v>
      </c>
      <c r="N914">
        <v>1347944400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 s="2">
        <f t="shared" si="84"/>
        <v>0.50621082621082625</v>
      </c>
      <c r="G915" t="s">
        <v>14</v>
      </c>
      <c r="H915" s="3">
        <f t="shared" si="85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6">
        <f t="shared" si="86"/>
        <v>43597.208333333328</v>
      </c>
      <c r="N915">
        <v>1558760400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 s="2">
        <f t="shared" si="84"/>
        <v>0.57437499999999997</v>
      </c>
      <c r="G916" t="s">
        <v>14</v>
      </c>
      <c r="H916" s="3">
        <f t="shared" si="85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6">
        <f t="shared" si="86"/>
        <v>41490.208333333336</v>
      </c>
      <c r="N916">
        <v>1376629200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 s="2">
        <f t="shared" si="84"/>
        <v>1.5562827640984909</v>
      </c>
      <c r="G917" t="s">
        <v>20</v>
      </c>
      <c r="H917" s="3">
        <f t="shared" si="85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6">
        <f t="shared" si="86"/>
        <v>42976.208333333328</v>
      </c>
      <c r="N917">
        <v>1504760400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 s="2">
        <f t="shared" si="84"/>
        <v>0.36297297297297298</v>
      </c>
      <c r="G918" t="s">
        <v>14</v>
      </c>
      <c r="H918" s="3">
        <f t="shared" si="85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6">
        <f t="shared" si="86"/>
        <v>41991.25</v>
      </c>
      <c r="N918">
        <v>1419660000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 s="2">
        <f t="shared" si="84"/>
        <v>0.58250000000000002</v>
      </c>
      <c r="G919" t="s">
        <v>47</v>
      </c>
      <c r="H919" s="3">
        <f t="shared" si="85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6">
        <f t="shared" si="86"/>
        <v>40722.208333333336</v>
      </c>
      <c r="N919">
        <v>1311310800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 s="2">
        <f t="shared" si="84"/>
        <v>2.3739473684210526</v>
      </c>
      <c r="G920" t="s">
        <v>20</v>
      </c>
      <c r="H920" s="3">
        <f t="shared" si="85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6">
        <f t="shared" si="86"/>
        <v>41117.208333333336</v>
      </c>
      <c r="N920">
        <v>1344315600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 s="2">
        <f t="shared" si="84"/>
        <v>0.58750000000000002</v>
      </c>
      <c r="G921" t="s">
        <v>14</v>
      </c>
      <c r="H921" s="3">
        <f t="shared" si="85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6">
        <f t="shared" si="86"/>
        <v>43022.208333333328</v>
      </c>
      <c r="N921">
        <v>1510725600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 s="2">
        <f t="shared" si="84"/>
        <v>1.8256603773584905</v>
      </c>
      <c r="G922" t="s">
        <v>20</v>
      </c>
      <c r="H922" s="3">
        <f t="shared" si="85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6">
        <f t="shared" si="86"/>
        <v>43503.25</v>
      </c>
      <c r="N922">
        <v>1551247200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 s="2">
        <f t="shared" si="84"/>
        <v>7.5436408977556111E-3</v>
      </c>
      <c r="G923" t="s">
        <v>14</v>
      </c>
      <c r="H923" s="3">
        <f t="shared" si="85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6">
        <f t="shared" si="86"/>
        <v>40951.25</v>
      </c>
      <c r="N923">
        <v>1330236000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 s="2">
        <f t="shared" si="84"/>
        <v>1.7595330739299611</v>
      </c>
      <c r="G924" t="s">
        <v>20</v>
      </c>
      <c r="H924" s="3">
        <f t="shared" si="85"/>
        <v>40</v>
      </c>
      <c r="I924">
        <v>2261</v>
      </c>
      <c r="J924" t="s">
        <v>21</v>
      </c>
      <c r="K924" t="s">
        <v>22</v>
      </c>
      <c r="L924">
        <v>1544335200</v>
      </c>
      <c r="M924" s="6">
        <f t="shared" si="86"/>
        <v>43443.25</v>
      </c>
      <c r="N924">
        <v>1545112800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 s="2">
        <f t="shared" si="84"/>
        <v>2.3788235294117648</v>
      </c>
      <c r="G925" t="s">
        <v>20</v>
      </c>
      <c r="H925" s="3">
        <f t="shared" si="85"/>
        <v>101.1</v>
      </c>
      <c r="I925">
        <v>40</v>
      </c>
      <c r="J925" t="s">
        <v>21</v>
      </c>
      <c r="K925" t="s">
        <v>22</v>
      </c>
      <c r="L925">
        <v>1279083600</v>
      </c>
      <c r="M925" s="6">
        <f t="shared" si="86"/>
        <v>40373.208333333336</v>
      </c>
      <c r="N925">
        <v>1279170000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 s="2">
        <f t="shared" si="84"/>
        <v>4.8805076142131982</v>
      </c>
      <c r="G926" t="s">
        <v>20</v>
      </c>
      <c r="H926" s="3">
        <f t="shared" si="85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6">
        <f t="shared" si="86"/>
        <v>43769.208333333328</v>
      </c>
      <c r="N926">
        <v>1573452000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 s="2">
        <f t="shared" si="84"/>
        <v>2.2406666666666668</v>
      </c>
      <c r="G927" t="s">
        <v>20</v>
      </c>
      <c r="H927" s="3">
        <f t="shared" si="85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6">
        <f t="shared" si="86"/>
        <v>43000.208333333328</v>
      </c>
      <c r="N927">
        <v>1507093200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 s="2">
        <f t="shared" si="84"/>
        <v>0.18126436781609195</v>
      </c>
      <c r="G928" t="s">
        <v>14</v>
      </c>
      <c r="H928" s="3">
        <f t="shared" si="85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6">
        <f t="shared" si="86"/>
        <v>42502.208333333328</v>
      </c>
      <c r="N928">
        <v>1463374800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 s="2">
        <f t="shared" si="84"/>
        <v>0.45847222222222223</v>
      </c>
      <c r="G929" t="s">
        <v>14</v>
      </c>
      <c r="H929" s="3">
        <f t="shared" si="85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6">
        <f t="shared" si="86"/>
        <v>41102.208333333336</v>
      </c>
      <c r="N929">
        <v>1344574800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 s="2">
        <f t="shared" si="84"/>
        <v>1.1731541218637993</v>
      </c>
      <c r="G930" t="s">
        <v>20</v>
      </c>
      <c r="H930" s="3">
        <f t="shared" si="85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6">
        <f t="shared" si="86"/>
        <v>41637.25</v>
      </c>
      <c r="N930">
        <v>1389074400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 s="2">
        <f t="shared" si="84"/>
        <v>2.173090909090909</v>
      </c>
      <c r="G931" t="s">
        <v>20</v>
      </c>
      <c r="H931" s="3">
        <f t="shared" si="85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6">
        <f t="shared" si="86"/>
        <v>42858.208333333328</v>
      </c>
      <c r="N931">
        <v>1494997200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 s="2">
        <f t="shared" si="84"/>
        <v>1.1228571428571428</v>
      </c>
      <c r="G932" t="s">
        <v>20</v>
      </c>
      <c r="H932" s="3">
        <f t="shared" si="85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6">
        <f t="shared" si="86"/>
        <v>42060.25</v>
      </c>
      <c r="N932">
        <v>1425448800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 s="2">
        <f t="shared" si="84"/>
        <v>0.72518987341772156</v>
      </c>
      <c r="G933" t="s">
        <v>14</v>
      </c>
      <c r="H933" s="3">
        <f t="shared" si="85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6">
        <f t="shared" si="86"/>
        <v>41818.208333333336</v>
      </c>
      <c r="N933">
        <v>1404104400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 s="2">
        <f t="shared" si="84"/>
        <v>2.1230434782608696</v>
      </c>
      <c r="G934" t="s">
        <v>20</v>
      </c>
      <c r="H934" s="3">
        <f t="shared" si="85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6">
        <f t="shared" si="86"/>
        <v>41709.208333333336</v>
      </c>
      <c r="N934">
        <v>1394773200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 s="2">
        <f t="shared" si="84"/>
        <v>2.3974657534246577</v>
      </c>
      <c r="G935" t="s">
        <v>20</v>
      </c>
      <c r="H935" s="3">
        <f t="shared" si="85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6">
        <f t="shared" si="86"/>
        <v>41372.208333333336</v>
      </c>
      <c r="N935">
        <v>1366520400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 s="2">
        <f t="shared" si="84"/>
        <v>1.8193548387096774</v>
      </c>
      <c r="G936" t="s">
        <v>20</v>
      </c>
      <c r="H936" s="3">
        <f t="shared" si="85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6">
        <f t="shared" si="86"/>
        <v>42422.25</v>
      </c>
      <c r="N936">
        <v>1456639200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 s="2">
        <f t="shared" si="84"/>
        <v>1.6413114754098361</v>
      </c>
      <c r="G937" t="s">
        <v>20</v>
      </c>
      <c r="H937" s="3">
        <f t="shared" si="85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6">
        <f t="shared" si="86"/>
        <v>42209.208333333328</v>
      </c>
      <c r="N937">
        <v>1438318800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 s="2">
        <f t="shared" si="84"/>
        <v>1.6375968992248063E-2</v>
      </c>
      <c r="G938" t="s">
        <v>14</v>
      </c>
      <c r="H938" s="3">
        <f t="shared" si="85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6">
        <f t="shared" si="86"/>
        <v>43668.208333333328</v>
      </c>
      <c r="N938">
        <v>1564030800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 s="2">
        <f t="shared" si="84"/>
        <v>0.49643859649122807</v>
      </c>
      <c r="G939" t="s">
        <v>74</v>
      </c>
      <c r="H939" s="3">
        <f t="shared" si="85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6">
        <f t="shared" si="86"/>
        <v>42334.25</v>
      </c>
      <c r="N939">
        <v>1449295200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 s="2">
        <f t="shared" si="84"/>
        <v>1.0970652173913042</v>
      </c>
      <c r="G940" t="s">
        <v>20</v>
      </c>
      <c r="H940" s="3">
        <f t="shared" si="85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6">
        <f t="shared" si="86"/>
        <v>43263.208333333328</v>
      </c>
      <c r="N940">
        <v>1531890000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 s="2">
        <f t="shared" si="84"/>
        <v>0.49217948717948717</v>
      </c>
      <c r="G941" t="s">
        <v>14</v>
      </c>
      <c r="H941" s="3">
        <f t="shared" si="85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6">
        <f t="shared" si="86"/>
        <v>40670.208333333336</v>
      </c>
      <c r="N941">
        <v>1306213200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 s="2">
        <f t="shared" si="84"/>
        <v>0.62232323232323228</v>
      </c>
      <c r="G942" t="s">
        <v>47</v>
      </c>
      <c r="H942" s="3">
        <f t="shared" si="85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6">
        <f t="shared" si="86"/>
        <v>41244.25</v>
      </c>
      <c r="N942">
        <v>1356242400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 s="2">
        <f t="shared" si="84"/>
        <v>0.1305813953488372</v>
      </c>
      <c r="G943" t="s">
        <v>14</v>
      </c>
      <c r="H943" s="3">
        <f t="shared" si="85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6">
        <f t="shared" si="86"/>
        <v>40552.25</v>
      </c>
      <c r="N943">
        <v>1297576800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 s="2">
        <f t="shared" si="84"/>
        <v>0.64635416666666667</v>
      </c>
      <c r="G944" t="s">
        <v>14</v>
      </c>
      <c r="H944" s="3">
        <f t="shared" si="85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6">
        <f t="shared" si="86"/>
        <v>40568.25</v>
      </c>
      <c r="N944">
        <v>1296194400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 s="2">
        <f t="shared" si="84"/>
        <v>1.5958666666666668</v>
      </c>
      <c r="G945" t="s">
        <v>20</v>
      </c>
      <c r="H945" s="3">
        <f t="shared" si="85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6">
        <f t="shared" si="86"/>
        <v>41906.208333333336</v>
      </c>
      <c r="N945">
        <v>1414558800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 s="2">
        <f t="shared" si="84"/>
        <v>0.81420000000000003</v>
      </c>
      <c r="G946" t="s">
        <v>14</v>
      </c>
      <c r="H946" s="3">
        <f t="shared" si="85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6">
        <f t="shared" si="86"/>
        <v>42776.25</v>
      </c>
      <c r="N946">
        <v>1488348000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 s="2">
        <f t="shared" si="84"/>
        <v>0.32444767441860467</v>
      </c>
      <c r="G947" t="s">
        <v>14</v>
      </c>
      <c r="H947" s="3">
        <f t="shared" si="85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6">
        <f t="shared" si="86"/>
        <v>41004.208333333336</v>
      </c>
      <c r="N947">
        <v>1334898000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 s="2">
        <f t="shared" si="84"/>
        <v>9.9141184124918666E-2</v>
      </c>
      <c r="G948" t="s">
        <v>14</v>
      </c>
      <c r="H948" s="3">
        <f t="shared" si="85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6">
        <f t="shared" si="86"/>
        <v>40710.208333333336</v>
      </c>
      <c r="N948">
        <v>1308373200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 s="2">
        <f t="shared" si="84"/>
        <v>0.26694444444444443</v>
      </c>
      <c r="G949" t="s">
        <v>14</v>
      </c>
      <c r="H949" s="3">
        <f t="shared" si="85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6">
        <f t="shared" si="86"/>
        <v>41908.208333333336</v>
      </c>
      <c r="N949">
        <v>1412312400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 s="2">
        <f t="shared" si="84"/>
        <v>0.62957446808510642</v>
      </c>
      <c r="G950" t="s">
        <v>74</v>
      </c>
      <c r="H950" s="3">
        <f t="shared" si="85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6">
        <f t="shared" si="86"/>
        <v>41985.25</v>
      </c>
      <c r="N950">
        <v>1419228000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 s="2">
        <f t="shared" si="84"/>
        <v>1.6135593220338984</v>
      </c>
      <c r="G951" t="s">
        <v>20</v>
      </c>
      <c r="H951" s="3">
        <f t="shared" si="85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6">
        <f t="shared" si="86"/>
        <v>42112.208333333328</v>
      </c>
      <c r="N951">
        <v>1430974800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 s="2">
        <f t="shared" si="84"/>
        <v>0.05</v>
      </c>
      <c r="G952" t="s">
        <v>14</v>
      </c>
      <c r="H952" s="3">
        <f t="shared" si="85"/>
        <v>5</v>
      </c>
      <c r="I952">
        <v>1</v>
      </c>
      <c r="J952" t="s">
        <v>21</v>
      </c>
      <c r="K952" t="s">
        <v>22</v>
      </c>
      <c r="L952">
        <v>1555390800</v>
      </c>
      <c r="M952" s="6">
        <f t="shared" si="86"/>
        <v>43571.208333333328</v>
      </c>
      <c r="N952">
        <v>1555822800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 s="2">
        <f t="shared" si="84"/>
        <v>10.969379310344827</v>
      </c>
      <c r="G953" t="s">
        <v>20</v>
      </c>
      <c r="H953" s="3">
        <f t="shared" si="85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6">
        <f t="shared" si="86"/>
        <v>42730.25</v>
      </c>
      <c r="N953">
        <v>1482818400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 s="2">
        <f t="shared" si="84"/>
        <v>0.70094158075601376</v>
      </c>
      <c r="G954" t="s">
        <v>74</v>
      </c>
      <c r="H954" s="3">
        <f t="shared" si="85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6">
        <f t="shared" si="86"/>
        <v>42591.208333333328</v>
      </c>
      <c r="N954">
        <v>1471928400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 s="2">
        <f t="shared" si="84"/>
        <v>0.6</v>
      </c>
      <c r="G955" t="s">
        <v>14</v>
      </c>
      <c r="H955" s="3">
        <f t="shared" si="85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6">
        <f t="shared" si="86"/>
        <v>42358.25</v>
      </c>
      <c r="N955">
        <v>1453701600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 s="2">
        <f t="shared" si="84"/>
        <v>3.6709859154929578</v>
      </c>
      <c r="G956" t="s">
        <v>20</v>
      </c>
      <c r="H956" s="3">
        <f t="shared" si="85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6">
        <f t="shared" si="86"/>
        <v>41174.208333333336</v>
      </c>
      <c r="N956">
        <v>1350363600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 s="2">
        <f t="shared" si="84"/>
        <v>11.09</v>
      </c>
      <c r="G957" t="s">
        <v>20</v>
      </c>
      <c r="H957" s="3">
        <f t="shared" si="85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6">
        <f t="shared" si="86"/>
        <v>41238.25</v>
      </c>
      <c r="N957">
        <v>1353996000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 s="2">
        <f t="shared" si="84"/>
        <v>0.19028784648187633</v>
      </c>
      <c r="G958" t="s">
        <v>14</v>
      </c>
      <c r="H958" s="3">
        <f t="shared" si="85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6">
        <f t="shared" si="86"/>
        <v>42360.25</v>
      </c>
      <c r="N958">
        <v>1451109600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 s="2">
        <f t="shared" si="84"/>
        <v>1.2687755102040816</v>
      </c>
      <c r="G959" t="s">
        <v>20</v>
      </c>
      <c r="H959" s="3">
        <f t="shared" si="85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6">
        <f t="shared" si="86"/>
        <v>40955.25</v>
      </c>
      <c r="N959">
        <v>1329631200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 s="2">
        <f t="shared" si="84"/>
        <v>7.3463636363636367</v>
      </c>
      <c r="G960" t="s">
        <v>20</v>
      </c>
      <c r="H960" s="3">
        <f t="shared" si="85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6">
        <f t="shared" si="86"/>
        <v>40350.208333333336</v>
      </c>
      <c r="N960">
        <v>1278997200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 s="2">
        <f t="shared" si="84"/>
        <v>4.5731034482758622E-2</v>
      </c>
      <c r="G961" t="s">
        <v>14</v>
      </c>
      <c r="H961" s="3">
        <f t="shared" si="85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6">
        <f t="shared" si="86"/>
        <v>40357.208333333336</v>
      </c>
      <c r="N961">
        <v>1280120400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 s="2">
        <f t="shared" si="84"/>
        <v>0.85054545454545449</v>
      </c>
      <c r="G962" t="s">
        <v>14</v>
      </c>
      <c r="H962" s="3">
        <f t="shared" si="85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6">
        <f t="shared" si="86"/>
        <v>42408.25</v>
      </c>
      <c r="N962">
        <v>1458104400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 s="2">
        <f t="shared" ref="F963:F1001" si="90">IF(E963=0, 0, (E963/D963))</f>
        <v>1.1929824561403508</v>
      </c>
      <c r="G963" t="s">
        <v>20</v>
      </c>
      <c r="H963" s="3">
        <f t="shared" ref="H963:H1001" si="91">IF(I963=0, 0, (E963/I963))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6">
        <f t="shared" ref="M963:M1001" si="92">(((L963/60)/60)/24)+DATE(1970,1,1)</f>
        <v>40591.25</v>
      </c>
      <c r="N963">
        <v>1298268000</v>
      </c>
      <c r="O963" s="6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 LEN(R963) - FIND("/",R963))</f>
        <v>translations</v>
      </c>
    </row>
    <row r="964" spans="1:20" x14ac:dyDescent="0.25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 s="2">
        <f t="shared" si="90"/>
        <v>2.9602777777777778</v>
      </c>
      <c r="G964" t="s">
        <v>20</v>
      </c>
      <c r="H964" s="3">
        <f t="shared" si="9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6">
        <f t="shared" si="92"/>
        <v>41592.25</v>
      </c>
      <c r="N964">
        <v>1386223200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 s="2">
        <f t="shared" si="90"/>
        <v>0.84694915254237291</v>
      </c>
      <c r="G965" t="s">
        <v>14</v>
      </c>
      <c r="H965" s="3">
        <f t="shared" si="9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6">
        <f t="shared" si="92"/>
        <v>40607.25</v>
      </c>
      <c r="N965">
        <v>1299823200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 s="2">
        <f t="shared" si="90"/>
        <v>3.5578378378378379</v>
      </c>
      <c r="G966" t="s">
        <v>20</v>
      </c>
      <c r="H966" s="3">
        <f t="shared" si="91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6">
        <f t="shared" si="92"/>
        <v>42135.208333333328</v>
      </c>
      <c r="N966">
        <v>1431752400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 s="2">
        <f t="shared" si="90"/>
        <v>3.8640909090909092</v>
      </c>
      <c r="G967" t="s">
        <v>20</v>
      </c>
      <c r="H967" s="3">
        <f t="shared" si="9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6">
        <f t="shared" si="92"/>
        <v>40203.25</v>
      </c>
      <c r="N967">
        <v>1267855200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 s="2">
        <f t="shared" si="90"/>
        <v>7.9223529411764702</v>
      </c>
      <c r="G968" t="s">
        <v>20</v>
      </c>
      <c r="H968" s="3">
        <f t="shared" si="9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6">
        <f t="shared" si="92"/>
        <v>42901.208333333328</v>
      </c>
      <c r="N968">
        <v>1497675600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 s="2">
        <f t="shared" si="90"/>
        <v>1.3703393665158372</v>
      </c>
      <c r="G969" t="s">
        <v>20</v>
      </c>
      <c r="H969" s="3">
        <f t="shared" si="9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6">
        <f t="shared" si="92"/>
        <v>41005.208333333336</v>
      </c>
      <c r="N969">
        <v>1336885200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 s="2">
        <f t="shared" si="90"/>
        <v>3.3820833333333336</v>
      </c>
      <c r="G970" t="s">
        <v>20</v>
      </c>
      <c r="H970" s="3">
        <f t="shared" si="9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6">
        <f t="shared" si="92"/>
        <v>40544.25</v>
      </c>
      <c r="N970">
        <v>1295157600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 s="2">
        <f t="shared" si="90"/>
        <v>1.0822784810126582</v>
      </c>
      <c r="G971" t="s">
        <v>20</v>
      </c>
      <c r="H971" s="3">
        <f t="shared" si="91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6">
        <f t="shared" si="92"/>
        <v>43821.25</v>
      </c>
      <c r="N971">
        <v>1577599200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 s="2">
        <f t="shared" si="90"/>
        <v>0.60757639620653314</v>
      </c>
      <c r="G972" t="s">
        <v>14</v>
      </c>
      <c r="H972" s="3">
        <f t="shared" si="9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6">
        <f t="shared" si="92"/>
        <v>40672.208333333336</v>
      </c>
      <c r="N972">
        <v>1305003600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 s="2">
        <f t="shared" si="90"/>
        <v>0.27725490196078434</v>
      </c>
      <c r="G973" t="s">
        <v>14</v>
      </c>
      <c r="H973" s="3">
        <f t="shared" si="91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6">
        <f t="shared" si="92"/>
        <v>41555.208333333336</v>
      </c>
      <c r="N973">
        <v>1381726800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 s="2">
        <f t="shared" si="90"/>
        <v>2.283934426229508</v>
      </c>
      <c r="G974" t="s">
        <v>20</v>
      </c>
      <c r="H974" s="3">
        <f t="shared" si="9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6">
        <f t="shared" si="92"/>
        <v>41792.208333333336</v>
      </c>
      <c r="N974">
        <v>1402462800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 s="2">
        <f t="shared" si="90"/>
        <v>0.21615194054500414</v>
      </c>
      <c r="G975" t="s">
        <v>14</v>
      </c>
      <c r="H975" s="3">
        <f t="shared" si="9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6">
        <f t="shared" si="92"/>
        <v>40522.25</v>
      </c>
      <c r="N975">
        <v>1292133600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 s="2">
        <f t="shared" si="90"/>
        <v>3.73875</v>
      </c>
      <c r="G976" t="s">
        <v>20</v>
      </c>
      <c r="H976" s="3">
        <f t="shared" si="91"/>
        <v>93.46875</v>
      </c>
      <c r="I976">
        <v>32</v>
      </c>
      <c r="J976" t="s">
        <v>21</v>
      </c>
      <c r="K976" t="s">
        <v>22</v>
      </c>
      <c r="L976">
        <v>1368853200</v>
      </c>
      <c r="M976" s="6">
        <f t="shared" si="92"/>
        <v>41412.208333333336</v>
      </c>
      <c r="N976">
        <v>1368939600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 s="2">
        <f t="shared" si="90"/>
        <v>1.5492592592592593</v>
      </c>
      <c r="G977" t="s">
        <v>20</v>
      </c>
      <c r="H977" s="3">
        <f t="shared" si="9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6">
        <f t="shared" si="92"/>
        <v>42337.25</v>
      </c>
      <c r="N977">
        <v>1452146400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 s="2">
        <f t="shared" si="90"/>
        <v>3.2214999999999998</v>
      </c>
      <c r="G978" t="s">
        <v>20</v>
      </c>
      <c r="H978" s="3">
        <f t="shared" si="9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6">
        <f t="shared" si="92"/>
        <v>40571.25</v>
      </c>
      <c r="N978">
        <v>1296712800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 s="2">
        <f t="shared" si="90"/>
        <v>0.73957142857142855</v>
      </c>
      <c r="G979" t="s">
        <v>14</v>
      </c>
      <c r="H979" s="3">
        <f t="shared" si="91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6">
        <f t="shared" si="92"/>
        <v>43138.25</v>
      </c>
      <c r="N979">
        <v>1520748000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 s="2">
        <f t="shared" si="90"/>
        <v>8.641</v>
      </c>
      <c r="G980" t="s">
        <v>20</v>
      </c>
      <c r="H980" s="3">
        <f t="shared" si="91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6">
        <f t="shared" si="92"/>
        <v>42686.25</v>
      </c>
      <c r="N980">
        <v>1480831200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 s="2">
        <f t="shared" si="90"/>
        <v>1.432624584717608</v>
      </c>
      <c r="G981" t="s">
        <v>20</v>
      </c>
      <c r="H981" s="3">
        <f t="shared" si="9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6">
        <f t="shared" si="92"/>
        <v>42078.208333333328</v>
      </c>
      <c r="N981">
        <v>1426914000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 s="2">
        <f t="shared" si="90"/>
        <v>0.40281762295081969</v>
      </c>
      <c r="G982" t="s">
        <v>14</v>
      </c>
      <c r="H982" s="3">
        <f t="shared" si="9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6">
        <f t="shared" si="92"/>
        <v>42307.208333333328</v>
      </c>
      <c r="N982">
        <v>1446616800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 s="2">
        <f t="shared" si="90"/>
        <v>1.7822388059701493</v>
      </c>
      <c r="G983" t="s">
        <v>20</v>
      </c>
      <c r="H983" s="3">
        <f t="shared" si="9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6">
        <f t="shared" si="92"/>
        <v>43094.25</v>
      </c>
      <c r="N983">
        <v>1517032800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 s="2">
        <f t="shared" si="90"/>
        <v>0.84930555555555554</v>
      </c>
      <c r="G984" t="s">
        <v>14</v>
      </c>
      <c r="H984" s="3">
        <f t="shared" si="91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6">
        <f t="shared" si="92"/>
        <v>40743.208333333336</v>
      </c>
      <c r="N984">
        <v>1311224400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 s="2">
        <f t="shared" si="90"/>
        <v>1.4593648334624323</v>
      </c>
      <c r="G985" t="s">
        <v>20</v>
      </c>
      <c r="H985" s="3">
        <f t="shared" si="9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6">
        <f t="shared" si="92"/>
        <v>43681.208333333328</v>
      </c>
      <c r="N985">
        <v>1566190800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 s="2">
        <f t="shared" si="90"/>
        <v>1.5246153846153847</v>
      </c>
      <c r="G986" t="s">
        <v>20</v>
      </c>
      <c r="H986" s="3">
        <f t="shared" si="9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6">
        <f t="shared" si="92"/>
        <v>43716.208333333328</v>
      </c>
      <c r="N986">
        <v>1570165200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 s="2">
        <f t="shared" si="90"/>
        <v>0.67129542790152408</v>
      </c>
      <c r="G987" t="s">
        <v>14</v>
      </c>
      <c r="H987" s="3">
        <f t="shared" si="9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6">
        <f t="shared" si="92"/>
        <v>41614.25</v>
      </c>
      <c r="N987">
        <v>1388556000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 s="2">
        <f t="shared" si="90"/>
        <v>0.40307692307692305</v>
      </c>
      <c r="G988" t="s">
        <v>14</v>
      </c>
      <c r="H988" s="3">
        <f t="shared" si="91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6">
        <f t="shared" si="92"/>
        <v>40638.208333333336</v>
      </c>
      <c r="N988">
        <v>1303189200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 s="2">
        <f t="shared" si="90"/>
        <v>2.1679032258064517</v>
      </c>
      <c r="G989" t="s">
        <v>20</v>
      </c>
      <c r="H989" s="3">
        <f t="shared" si="9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6">
        <f t="shared" si="92"/>
        <v>42852.208333333328</v>
      </c>
      <c r="N989">
        <v>1494478800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 s="2">
        <f t="shared" si="90"/>
        <v>0.52117021276595743</v>
      </c>
      <c r="G990" t="s">
        <v>14</v>
      </c>
      <c r="H990" s="3">
        <f t="shared" si="91"/>
        <v>76.546875</v>
      </c>
      <c r="I990">
        <v>64</v>
      </c>
      <c r="J990" t="s">
        <v>21</v>
      </c>
      <c r="K990" t="s">
        <v>22</v>
      </c>
      <c r="L990">
        <v>1478930400</v>
      </c>
      <c r="M990" s="6">
        <f t="shared" si="92"/>
        <v>42686.25</v>
      </c>
      <c r="N990">
        <v>1480744800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 s="2">
        <f t="shared" si="90"/>
        <v>4.9958333333333336</v>
      </c>
      <c r="G991" t="s">
        <v>20</v>
      </c>
      <c r="H991" s="3">
        <f t="shared" si="9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6">
        <f t="shared" si="92"/>
        <v>43571.208333333328</v>
      </c>
      <c r="N991">
        <v>1555822800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 s="2">
        <f t="shared" si="90"/>
        <v>0.87679487179487181</v>
      </c>
      <c r="G992" t="s">
        <v>14</v>
      </c>
      <c r="H992" s="3">
        <f t="shared" si="91"/>
        <v>106.859375</v>
      </c>
      <c r="I992">
        <v>64</v>
      </c>
      <c r="J992" t="s">
        <v>21</v>
      </c>
      <c r="K992" t="s">
        <v>22</v>
      </c>
      <c r="L992">
        <v>1456984800</v>
      </c>
      <c r="M992" s="6">
        <f t="shared" si="92"/>
        <v>42432.25</v>
      </c>
      <c r="N992">
        <v>1458882000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 s="2">
        <f t="shared" si="90"/>
        <v>1.131734693877551</v>
      </c>
      <c r="G993" t="s">
        <v>20</v>
      </c>
      <c r="H993" s="3">
        <f t="shared" si="9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6">
        <f t="shared" si="92"/>
        <v>41907.208333333336</v>
      </c>
      <c r="N993">
        <v>1411966800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 s="2">
        <f t="shared" si="90"/>
        <v>4.2654838709677421</v>
      </c>
      <c r="G994" t="s">
        <v>20</v>
      </c>
      <c r="H994" s="3">
        <f t="shared" si="9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6">
        <f t="shared" si="92"/>
        <v>43227.208333333328</v>
      </c>
      <c r="N994">
        <v>1526878800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 s="2">
        <f t="shared" si="90"/>
        <v>0.77632653061224488</v>
      </c>
      <c r="G995" t="s">
        <v>74</v>
      </c>
      <c r="H995" s="3">
        <f t="shared" si="91"/>
        <v>101.44</v>
      </c>
      <c r="I995">
        <v>75</v>
      </c>
      <c r="J995" t="s">
        <v>107</v>
      </c>
      <c r="K995" t="s">
        <v>108</v>
      </c>
      <c r="L995">
        <v>1450936800</v>
      </c>
      <c r="M995" s="6">
        <f t="shared" si="92"/>
        <v>42362.25</v>
      </c>
      <c r="N995">
        <v>1452405600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 s="2">
        <f t="shared" si="90"/>
        <v>0.52496810772501767</v>
      </c>
      <c r="G996" t="s">
        <v>14</v>
      </c>
      <c r="H996" s="3">
        <f t="shared" si="9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6">
        <f t="shared" si="92"/>
        <v>41929.208333333336</v>
      </c>
      <c r="N996">
        <v>1414040400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 s="2">
        <f t="shared" si="90"/>
        <v>1.5746762589928058</v>
      </c>
      <c r="G997" t="s">
        <v>20</v>
      </c>
      <c r="H997" s="3">
        <f t="shared" si="9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6">
        <f t="shared" si="92"/>
        <v>43408.208333333328</v>
      </c>
      <c r="N997">
        <v>1543816800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 s="2">
        <f t="shared" si="90"/>
        <v>0.72939393939393937</v>
      </c>
      <c r="G998" t="s">
        <v>14</v>
      </c>
      <c r="H998" s="3">
        <f t="shared" si="9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6">
        <f t="shared" si="92"/>
        <v>41276.25</v>
      </c>
      <c r="N998">
        <v>1359698400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 s="2">
        <f t="shared" si="90"/>
        <v>0.60565789473684206</v>
      </c>
      <c r="G999" t="s">
        <v>74</v>
      </c>
      <c r="H999" s="3">
        <f t="shared" si="9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6">
        <f t="shared" si="92"/>
        <v>41659.25</v>
      </c>
      <c r="N999">
        <v>1390629600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 s="2">
        <f t="shared" si="90"/>
        <v>0.5679129129129129</v>
      </c>
      <c r="G1000" t="s">
        <v>14</v>
      </c>
      <c r="H1000" s="3">
        <f t="shared" si="9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6">
        <f t="shared" si="92"/>
        <v>40220.25</v>
      </c>
      <c r="N1000">
        <v>1267077600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 s="2">
        <f t="shared" si="90"/>
        <v>0.56542754275427543</v>
      </c>
      <c r="G1001" t="s">
        <v>74</v>
      </c>
      <c r="H1001" s="3">
        <f t="shared" si="9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6">
        <f t="shared" si="92"/>
        <v>42550.208333333328</v>
      </c>
      <c r="N1001">
        <v>1467781200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ntainsText" dxfId="11" priority="1" operator="containsText" text="live">
      <formula>NOT(ISERROR(SEARCH("live",G1)))</formula>
    </cfRule>
    <cfRule type="containsText" dxfId="10" priority="2" operator="containsText" text="canceled">
      <formula>NOT(ISERROR(SEARCH("canceled",G1)))</formula>
    </cfRule>
    <cfRule type="containsText" dxfId="9" priority="3" operator="containsText" text="successful">
      <formula>NOT(ISERROR(SEARCH("successful",G1)))</formula>
    </cfRule>
    <cfRule type="containsText" dxfId="8" priority="4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11DF-CAA8-4C59-A9B5-3D3CC0A029D5}">
  <dimension ref="A1:H13"/>
  <sheetViews>
    <sheetView workbookViewId="0">
      <selection activeCell="E34" sqref="E34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11" customFormat="1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5">
      <c r="A2" t="s">
        <v>2094</v>
      </c>
      <c r="B2">
        <f>COUNTIFS(Crowdfunding!$D:$D, "&lt;1000", Crowdfunding!$G:$G, "successful")</f>
        <v>30</v>
      </c>
      <c r="C2">
        <f>COUNTIFS(Crowdfunding!$D:$D, "&lt;1000", Crowdfunding!$G:$G, "failed")</f>
        <v>20</v>
      </c>
      <c r="D2">
        <f>COUNTIFS(Crowdfunding!$D:$D, "&lt;1000", Crowdfunding!$G:$G, "canceled")</f>
        <v>1</v>
      </c>
      <c r="E2">
        <f>SUM(B2:D2)</f>
        <v>51</v>
      </c>
      <c r="F2" s="2">
        <f>B2/E2</f>
        <v>0.58823529411764708</v>
      </c>
      <c r="G2" s="2">
        <f>C2/E2</f>
        <v>0.39215686274509803</v>
      </c>
      <c r="H2" s="2">
        <f>D2/E2</f>
        <v>1.9607843137254902E-2</v>
      </c>
    </row>
    <row r="3" spans="1:8" x14ac:dyDescent="0.25">
      <c r="A3" t="s">
        <v>2095</v>
      </c>
      <c r="B3">
        <f>COUNTIFS(Crowdfunding!$D:$D, "&gt;=1000", Crowdfunding!$D:$D, "&lt;=4999", Crowdfunding!$G:$G, "successful")</f>
        <v>191</v>
      </c>
      <c r="C3">
        <f>COUNTIFS(Crowdfunding!$D:$D, "&gt;=1000", Crowdfunding!$D:$D, "&lt;=4999", Crowdfunding!$G:$G, "failed")</f>
        <v>38</v>
      </c>
      <c r="D3">
        <f>COUNTIFS(Crowdfunding!$D:$D, "&gt;=1000", Crowdfunding!$D:$D, "&lt;=4999", Crowdfunding!$G:$G, "canceled")</f>
        <v>2</v>
      </c>
      <c r="E3">
        <f t="shared" ref="E3:E13" si="0">SUM(B3:D3)</f>
        <v>231</v>
      </c>
      <c r="F3" s="2">
        <f t="shared" ref="F3:F13" si="1">B3/E3</f>
        <v>0.82683982683982682</v>
      </c>
      <c r="G3" s="2">
        <f t="shared" ref="G3:G13" si="2">C3/E3</f>
        <v>0.16450216450216451</v>
      </c>
      <c r="H3" s="2">
        <f t="shared" ref="H3:H13" si="3">D3/E3</f>
        <v>8.658008658008658E-3</v>
      </c>
    </row>
    <row r="4" spans="1:8" x14ac:dyDescent="0.25">
      <c r="A4" t="s">
        <v>2096</v>
      </c>
      <c r="B4">
        <f>COUNTIFS(Crowdfunding!$D:$D, "&gt;=5000", Crowdfunding!$D:$D, "&lt;=9999", Crowdfunding!$G:$G, "successful")</f>
        <v>164</v>
      </c>
      <c r="C4">
        <f>COUNTIFS(Crowdfunding!$D:$D, "&gt;=5000", Crowdfunding!$D:$D, "&lt;=9999", Crowdfunding!$G:$G, "failed")</f>
        <v>126</v>
      </c>
      <c r="D4">
        <f>COUNTIFS(Crowdfunding!$D:$D, "&gt;=5000", Crowdfunding!$D:$D, "&lt;=9999", Crowdfunding!$G:$G, "canceled")</f>
        <v>25</v>
      </c>
      <c r="E4">
        <f t="shared" si="0"/>
        <v>315</v>
      </c>
      <c r="F4" s="2">
        <f t="shared" si="1"/>
        <v>0.52063492063492067</v>
      </c>
      <c r="G4" s="2">
        <f t="shared" si="2"/>
        <v>0.4</v>
      </c>
      <c r="H4" s="2">
        <f t="shared" si="3"/>
        <v>7.9365079365079361E-2</v>
      </c>
    </row>
    <row r="5" spans="1:8" x14ac:dyDescent="0.25">
      <c r="A5" t="s">
        <v>2097</v>
      </c>
      <c r="B5">
        <f>COUNTIFS(Crowdfunding!$D:$D, "&gt;=10000", Crowdfunding!$D:$D, "&lt;=14999", Crowdfunding!$G:$G, "successful")</f>
        <v>4</v>
      </c>
      <c r="C5">
        <f>COUNTIFS(Crowdfunding!$D:$D, "&gt;=10000", Crowdfunding!$D:$D, "&lt;=14999", Crowdfunding!$G:$G, "failed")</f>
        <v>5</v>
      </c>
      <c r="D5">
        <f>COUNTIFS(Crowdfunding!$D:$D, "&gt;=10000", Crowdfunding!$D:$D, "&lt;=14999", Crowdfunding!$G:$G, "canceled")</f>
        <v>0</v>
      </c>
      <c r="E5">
        <f t="shared" si="0"/>
        <v>9</v>
      </c>
      <c r="F5" s="2">
        <f t="shared" si="1"/>
        <v>0.44444444444444442</v>
      </c>
      <c r="G5" s="2">
        <f t="shared" si="2"/>
        <v>0.55555555555555558</v>
      </c>
      <c r="H5" s="2">
        <f t="shared" si="3"/>
        <v>0</v>
      </c>
    </row>
    <row r="6" spans="1:8" x14ac:dyDescent="0.25">
      <c r="A6" t="s">
        <v>2098</v>
      </c>
      <c r="B6">
        <f>COUNTIFS(Crowdfunding!$D:$D, "&gt;=15000", Crowdfunding!$D:$D, "&lt;=19999", Crowdfunding!$G:$G, "successful")</f>
        <v>10</v>
      </c>
      <c r="C6">
        <f>COUNTIFS(Crowdfunding!$D:$D, "&gt;=15000", Crowdfunding!$D:$D, "&lt;=19999", Crowdfunding!$G:$G, "failed")</f>
        <v>0</v>
      </c>
      <c r="D6">
        <f>COUNTIFS(Crowdfunding!$D:$D, "&gt;=15000", Crowdfunding!$D:$D, "&lt;=19999", Crowdfunding!$G:$G, "canceled")</f>
        <v>0</v>
      </c>
      <c r="E6">
        <f t="shared" si="0"/>
        <v>10</v>
      </c>
      <c r="F6" s="2">
        <f t="shared" si="1"/>
        <v>1</v>
      </c>
      <c r="G6" s="2">
        <f t="shared" si="2"/>
        <v>0</v>
      </c>
      <c r="H6" s="2">
        <f t="shared" si="3"/>
        <v>0</v>
      </c>
    </row>
    <row r="7" spans="1:8" x14ac:dyDescent="0.25">
      <c r="A7" t="s">
        <v>2099</v>
      </c>
      <c r="B7">
        <f>COUNTIFS(Crowdfunding!$D:$D, "&gt;=20000", Crowdfunding!$D:$D, "&lt;=24999", Crowdfunding!$G:$G, "successful")</f>
        <v>7</v>
      </c>
      <c r="C7">
        <f>COUNTIFS(Crowdfunding!$D:$D, "&gt;=20000", Crowdfunding!$D:$D, "&lt;=24999", Crowdfunding!$G:$G, "failed")</f>
        <v>0</v>
      </c>
      <c r="D7">
        <f>COUNTIFS(Crowdfunding!$D:$D, "&gt;=20000", Crowdfunding!$D:$D, "&lt;=24999", Crowdfunding!$G:$G, "canceled")</f>
        <v>0</v>
      </c>
      <c r="E7">
        <f t="shared" si="0"/>
        <v>7</v>
      </c>
      <c r="F7" s="2">
        <f t="shared" si="1"/>
        <v>1</v>
      </c>
      <c r="G7" s="2">
        <f t="shared" si="2"/>
        <v>0</v>
      </c>
      <c r="H7" s="2">
        <f t="shared" si="3"/>
        <v>0</v>
      </c>
    </row>
    <row r="8" spans="1:8" x14ac:dyDescent="0.25">
      <c r="A8" t="s">
        <v>2100</v>
      </c>
      <c r="B8">
        <f>COUNTIFS(Crowdfunding!$D:$D, "&gt;=25000", Crowdfunding!$D:$D, "&lt;=29999", Crowdfunding!$G:$G, "successful")</f>
        <v>11</v>
      </c>
      <c r="C8">
        <f>COUNTIFS(Crowdfunding!$D:$D, "&gt;=25000", Crowdfunding!$D:$D, "&lt;=29999", Crowdfunding!$G:$G, "failed")</f>
        <v>3</v>
      </c>
      <c r="D8">
        <f>COUNTIFS(Crowdfunding!$D:$D, "&gt;=25000", Crowdfunding!$D:$D, "&lt;=29999", Crowdfunding!$G:$G, "canceled")</f>
        <v>0</v>
      </c>
      <c r="E8">
        <f t="shared" si="0"/>
        <v>14</v>
      </c>
      <c r="F8" s="2">
        <f t="shared" si="1"/>
        <v>0.7857142857142857</v>
      </c>
      <c r="G8" s="2">
        <f t="shared" si="2"/>
        <v>0.21428571428571427</v>
      </c>
      <c r="H8" s="2">
        <f t="shared" si="3"/>
        <v>0</v>
      </c>
    </row>
    <row r="9" spans="1:8" x14ac:dyDescent="0.25">
      <c r="A9" t="s">
        <v>2101</v>
      </c>
      <c r="B9">
        <f>COUNTIFS(Crowdfunding!$D:$D, "&gt;=30000", Crowdfunding!$D:$D, "&lt;=34999", Crowdfunding!$G:$G, "successful")</f>
        <v>7</v>
      </c>
      <c r="C9">
        <f>COUNTIFS(Crowdfunding!$D:$D, "&gt;=30000", Crowdfunding!$D:$D, "&lt;=34999", Crowdfunding!$G:$G, "failed")</f>
        <v>0</v>
      </c>
      <c r="D9">
        <f>COUNTIFS(Crowdfunding!$D:$D, "&gt;=30000", Crowdfunding!$D:$D, "&lt;=34999", Crowdfunding!$G:$G, "canceled")</f>
        <v>0</v>
      </c>
      <c r="E9">
        <f t="shared" si="0"/>
        <v>7</v>
      </c>
      <c r="F9" s="2">
        <f t="shared" si="1"/>
        <v>1</v>
      </c>
      <c r="G9" s="2">
        <f t="shared" si="2"/>
        <v>0</v>
      </c>
      <c r="H9" s="2">
        <f t="shared" si="3"/>
        <v>0</v>
      </c>
    </row>
    <row r="10" spans="1:8" x14ac:dyDescent="0.25">
      <c r="A10" t="s">
        <v>2102</v>
      </c>
      <c r="B10">
        <f>COUNTIFS(Crowdfunding!$D:$D, "&gt;=35000", Crowdfunding!$D:$D, "&lt;=39999", Crowdfunding!$G:$G, "successful")</f>
        <v>8</v>
      </c>
      <c r="C10">
        <f>COUNTIFS(Crowdfunding!$D:$D, "&gt;=35000", Crowdfunding!$D:$D, "&lt;=39999", Crowdfunding!$G:$G, "failed")</f>
        <v>3</v>
      </c>
      <c r="D10">
        <f>COUNTIFS(Crowdfunding!$D:$D, "&gt;=35000", Crowdfunding!$D:$D, "&lt;=39999", Crowdfunding!$G:$G, "canceled")</f>
        <v>1</v>
      </c>
      <c r="E10">
        <f t="shared" si="0"/>
        <v>12</v>
      </c>
      <c r="F10" s="2">
        <f t="shared" si="1"/>
        <v>0.66666666666666663</v>
      </c>
      <c r="G10" s="2">
        <f t="shared" si="2"/>
        <v>0.25</v>
      </c>
      <c r="H10" s="2">
        <f t="shared" si="3"/>
        <v>8.3333333333333329E-2</v>
      </c>
    </row>
    <row r="11" spans="1:8" x14ac:dyDescent="0.25">
      <c r="A11" t="s">
        <v>2103</v>
      </c>
      <c r="B11">
        <f>COUNTIFS(Crowdfunding!$D:$D, "&gt;=40000", Crowdfunding!$D:$D, "&lt;=44999", Crowdfunding!$G:$G, "successful")</f>
        <v>11</v>
      </c>
      <c r="C11">
        <f>COUNTIFS(Crowdfunding!$D:$D, "&gt;=40000", Crowdfunding!$D:$D, "&lt;=44999", Crowdfunding!$G:$G, "failed")</f>
        <v>3</v>
      </c>
      <c r="D11">
        <f>COUNTIFS(Crowdfunding!$D:$D, "&gt;=40000", Crowdfunding!$D:$D, "&lt;=44999", Crowdfunding!$G:$G, "canceled")</f>
        <v>0</v>
      </c>
      <c r="E11">
        <f t="shared" si="0"/>
        <v>14</v>
      </c>
      <c r="F11" s="2">
        <f t="shared" si="1"/>
        <v>0.7857142857142857</v>
      </c>
      <c r="G11" s="2">
        <f t="shared" si="2"/>
        <v>0.21428571428571427</v>
      </c>
      <c r="H11" s="2">
        <f t="shared" si="3"/>
        <v>0</v>
      </c>
    </row>
    <row r="12" spans="1:8" x14ac:dyDescent="0.25">
      <c r="A12" t="s">
        <v>2105</v>
      </c>
      <c r="B12">
        <f>COUNTIFS(Crowdfunding!$D:$D, "&gt;=45000", Crowdfunding!$D:$D, "&lt;=49999", Crowdfunding!$G:$G, "successful")</f>
        <v>8</v>
      </c>
      <c r="C12">
        <f>COUNTIFS(Crowdfunding!$D:$D, "&gt;=45000", Crowdfunding!$D:$D, "&lt;=49999", Crowdfunding!$G:$G, "failed")</f>
        <v>3</v>
      </c>
      <c r="D12">
        <f>COUNTIFS(Crowdfunding!$D:$D, "&gt;=45000", Crowdfunding!$D:$D, "&lt;=49999", Crowdfunding!$G:$G, "canceled")</f>
        <v>0</v>
      </c>
      <c r="E12">
        <f t="shared" si="0"/>
        <v>11</v>
      </c>
      <c r="F12" s="2">
        <f t="shared" si="1"/>
        <v>0.72727272727272729</v>
      </c>
      <c r="G12" s="2">
        <f t="shared" si="2"/>
        <v>0.27272727272727271</v>
      </c>
      <c r="H12" s="2">
        <f t="shared" si="3"/>
        <v>0</v>
      </c>
    </row>
    <row r="13" spans="1:8" x14ac:dyDescent="0.25">
      <c r="A13" t="s">
        <v>2104</v>
      </c>
      <c r="B13">
        <f>COUNTIFS(Crowdfunding!$D:$D, "&gt;=50000", Crowdfunding!$G:$G, "successful")</f>
        <v>114</v>
      </c>
      <c r="C13">
        <f>COUNTIFS(Crowdfunding!$D:$D, "&gt;=50000", Crowdfunding!$G:$G, "failed")</f>
        <v>163</v>
      </c>
      <c r="D13">
        <f>COUNTIFS(Crowdfunding!$D:$D, "&gt;=50000", Crowdfunding!$G:$G, "canceled")</f>
        <v>28</v>
      </c>
      <c r="E13">
        <f t="shared" si="0"/>
        <v>305</v>
      </c>
      <c r="F13" s="2">
        <f t="shared" si="1"/>
        <v>0.3737704918032787</v>
      </c>
      <c r="G13" s="2">
        <f t="shared" si="2"/>
        <v>0.53442622950819674</v>
      </c>
      <c r="H13" s="2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1FC0-5CBB-43F2-BC8A-A88FDE515995}">
  <dimension ref="A1:J566"/>
  <sheetViews>
    <sheetView tabSelected="1" workbookViewId="0">
      <selection activeCell="H10" sqref="H10"/>
    </sheetView>
  </sheetViews>
  <sheetFormatPr defaultRowHeight="15.75" x14ac:dyDescent="0.25"/>
  <cols>
    <col min="2" max="2" width="13.5" bestFit="1" customWidth="1"/>
    <col min="5" max="5" width="13.5" bestFit="1" customWidth="1"/>
    <col min="8" max="8" width="16.375" bestFit="1" customWidth="1"/>
    <col min="9" max="9" width="9.25" bestFit="1" customWidth="1"/>
  </cols>
  <sheetData>
    <row r="1" spans="1:10" s="11" customFormat="1" x14ac:dyDescent="0.25">
      <c r="A1" s="11" t="s">
        <v>4</v>
      </c>
      <c r="B1" s="11" t="s">
        <v>5</v>
      </c>
      <c r="D1" s="11" t="s">
        <v>4</v>
      </c>
      <c r="E1" s="11" t="s">
        <v>5</v>
      </c>
      <c r="I1" s="11" t="s">
        <v>20</v>
      </c>
      <c r="J1" s="11" t="s">
        <v>14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H2" t="s">
        <v>2106</v>
      </c>
      <c r="I2">
        <f>AVERAGE(B:B)</f>
        <v>851.14690265486729</v>
      </c>
      <c r="J2">
        <f>AVERAGE(E:E)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H3" t="s">
        <v>2107</v>
      </c>
      <c r="I3">
        <f>MEDIAN(B:B)</f>
        <v>201</v>
      </c>
      <c r="J3">
        <f>MEDIAN(E:E)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H4" t="s">
        <v>2108</v>
      </c>
      <c r="I4">
        <f>MIN(B:B)</f>
        <v>16</v>
      </c>
      <c r="J4">
        <f>MIN(E:E)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H5" t="s">
        <v>2109</v>
      </c>
      <c r="I5">
        <f>MAX(B:B)</f>
        <v>7295</v>
      </c>
      <c r="J5">
        <f>MAX(E:E)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H6" t="s">
        <v>2110</v>
      </c>
      <c r="I6">
        <f>_xlfn.VAR.P(B:B)</f>
        <v>1603373.7324019109</v>
      </c>
      <c r="J6">
        <f>_xlfn.VAR.P(E:E)</f>
        <v>921574.68174133555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H7" t="s">
        <v>2111</v>
      </c>
      <c r="I7">
        <f>_xlfn.STDEV.P(B2:B566)</f>
        <v>1266.2439466397898</v>
      </c>
      <c r="J7">
        <f>_xlfn.STDEV.P(E2:E365)</f>
        <v>959.98681331637863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  <c r="H9" t="s">
        <v>2112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ontainsText" dxfId="7" priority="6" operator="containsText" text="live">
      <formula>NOT(ISERROR(SEARCH("live",A2)))</formula>
    </cfRule>
    <cfRule type="containsText" dxfId="6" priority="7" operator="containsText" text="canceled">
      <formula>NOT(ISERROR(SEARCH("canceled",A2)))</formula>
    </cfRule>
    <cfRule type="containsText" dxfId="5" priority="8" operator="containsText" text="successful">
      <formula>NOT(ISERROR(SEARCH("successful",A2)))</formula>
    </cfRule>
    <cfRule type="containsText" dxfId="4" priority="9" operator="containsText" text="failed">
      <formula>NOT(ISERROR(SEARCH("failed",A2)))</formula>
    </cfRule>
  </conditionalFormatting>
  <conditionalFormatting sqref="D2:D3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5E44-BFDD-4A32-BF57-9CF19DC19907}">
  <dimension ref="A1:F14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3" spans="1:6" x14ac:dyDescent="0.25">
      <c r="A3" s="4" t="s">
        <v>2046</v>
      </c>
      <c r="B3" s="4" t="s">
        <v>2044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2043</v>
      </c>
      <c r="E8">
        <v>4</v>
      </c>
      <c r="F8">
        <v>4</v>
      </c>
    </row>
    <row r="9" spans="1:6" x14ac:dyDescent="0.25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B6C2-A122-4DDA-9249-7D9BC8B746BB}">
  <dimension ref="A1:F30"/>
  <sheetViews>
    <sheetView workbookViewId="0">
      <selection activeCell="G7" sqref="G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2031</v>
      </c>
      <c r="B2" t="s">
        <v>2045</v>
      </c>
    </row>
    <row r="4" spans="1:6" x14ac:dyDescent="0.25">
      <c r="A4" s="4" t="s">
        <v>2046</v>
      </c>
      <c r="B4" s="4" t="s">
        <v>2044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2047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5" t="s">
        <v>2048</v>
      </c>
      <c r="B7" s="12"/>
      <c r="C7" s="12"/>
      <c r="D7" s="12"/>
      <c r="E7" s="12">
        <v>4</v>
      </c>
      <c r="F7" s="12">
        <v>4</v>
      </c>
    </row>
    <row r="8" spans="1:6" x14ac:dyDescent="0.25">
      <c r="A8" s="5" t="s">
        <v>2049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5" t="s">
        <v>2050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5" t="s">
        <v>2051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5" t="s">
        <v>2052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5" t="s">
        <v>2053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5" t="s">
        <v>2054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5" t="s">
        <v>2055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5" t="s">
        <v>2056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5" t="s">
        <v>2057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5" t="s">
        <v>2058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5" t="s">
        <v>2059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5" t="s">
        <v>2060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5" t="s">
        <v>2061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5" t="s">
        <v>2062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5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5" t="s">
        <v>2064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5" t="s">
        <v>2065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5" t="s">
        <v>2066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5" t="s">
        <v>2067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5" t="s">
        <v>2068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5" t="s">
        <v>2069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5" t="s">
        <v>2070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5" t="s">
        <v>2034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4DCD-FDB7-46DB-B5EF-80B3B13B0925}">
  <dimension ref="A1:E18"/>
  <sheetViews>
    <sheetView workbookViewId="0">
      <selection activeCell="F6" sqref="F6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2031</v>
      </c>
      <c r="B1" t="s">
        <v>2045</v>
      </c>
    </row>
    <row r="2" spans="1:5" x14ac:dyDescent="0.25">
      <c r="A2" s="4" t="s">
        <v>2085</v>
      </c>
      <c r="B2" t="s">
        <v>2045</v>
      </c>
    </row>
    <row r="4" spans="1:5" x14ac:dyDescent="0.25">
      <c r="A4" s="4" t="s">
        <v>2046</v>
      </c>
      <c r="B4" s="4" t="s">
        <v>2044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Goal Analysis</vt:lpstr>
      <vt:lpstr>Statistical Analysis</vt:lpstr>
      <vt:lpstr>Pivot 1</vt:lpstr>
      <vt:lpstr>Pivot 2</vt:lpstr>
      <vt:lpstr>Pivot 3</vt:lpstr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Owen Sull</cp:lastModifiedBy>
  <dcterms:created xsi:type="dcterms:W3CDTF">2021-09-29T18:52:28Z</dcterms:created>
  <dcterms:modified xsi:type="dcterms:W3CDTF">2023-09-21T21:06:27Z</dcterms:modified>
</cp:coreProperties>
</file>