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xr:revisionPtr revIDLastSave="0" documentId="8_{413FF788-2D8B-5D4A-BA54-3A959A4E8004}" xr6:coauthVersionLast="47" xr6:coauthVersionMax="47" xr10:uidLastSave="{00000000-0000-0000-0000-000000000000}"/>
  <bookViews>
    <workbookView xWindow="5760" yWindow="3620" windowWidth="28800" windowHeight="16680" xr2:uid="{385C3029-755F-704E-995C-56D711E47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J16" i="1"/>
  <c r="F16" i="1"/>
  <c r="J15" i="1"/>
  <c r="M15" i="1" s="1"/>
  <c r="F15" i="1"/>
  <c r="J14" i="1"/>
  <c r="M14" i="1" s="1"/>
  <c r="F14" i="1"/>
  <c r="J13" i="1"/>
  <c r="M13" i="1" s="1"/>
  <c r="F13" i="1"/>
  <c r="J12" i="1"/>
  <c r="M12" i="1" s="1"/>
  <c r="F12" i="1"/>
  <c r="J11" i="1"/>
  <c r="J10" i="1"/>
  <c r="U9" i="1"/>
  <c r="J9" i="1"/>
  <c r="M9" i="1" s="1"/>
  <c r="F9" i="1"/>
  <c r="J8" i="1"/>
  <c r="J7" i="1"/>
  <c r="U6" i="1"/>
  <c r="J6" i="1"/>
  <c r="M6" i="1" s="1"/>
  <c r="F6" i="1"/>
  <c r="M5" i="1"/>
  <c r="R5" i="1" s="1"/>
  <c r="J5" i="1"/>
  <c r="J4" i="1"/>
  <c r="F4" i="1"/>
  <c r="J3" i="1"/>
  <c r="M3" i="1" s="1"/>
  <c r="F3" i="1"/>
  <c r="J2" i="1"/>
  <c r="M2" i="1" s="1"/>
  <c r="Q9" i="1" l="1"/>
  <c r="R9" i="1"/>
  <c r="R12" i="1"/>
  <c r="Q12" i="1"/>
  <c r="T2" i="1"/>
  <c r="R2" i="1"/>
  <c r="Q2" i="1"/>
  <c r="R3" i="1"/>
  <c r="Q3" i="1"/>
  <c r="R6" i="1"/>
  <c r="Q6" i="1"/>
  <c r="Q5" i="1"/>
  <c r="M8" i="1"/>
  <c r="M11" i="1"/>
  <c r="M4" i="1"/>
  <c r="M7" i="1"/>
  <c r="M16" i="1"/>
  <c r="M10" i="1"/>
  <c r="R16" i="1" l="1"/>
  <c r="Q16" i="1"/>
  <c r="R7" i="1"/>
  <c r="Q7" i="1"/>
  <c r="R4" i="1"/>
  <c r="Q4" i="1"/>
  <c r="R11" i="1"/>
  <c r="Q11" i="1"/>
  <c r="R8" i="1"/>
  <c r="Q8" i="1"/>
  <c r="T16" i="1"/>
  <c r="S3" i="1"/>
  <c r="T3" i="1" s="1"/>
  <c r="V2" i="1"/>
  <c r="U2" i="1"/>
  <c r="R10" i="1"/>
  <c r="Q10" i="1"/>
  <c r="V16" i="1" l="1"/>
  <c r="U16" i="1"/>
  <c r="S4" i="1"/>
  <c r="T4" i="1" s="1"/>
  <c r="V3" i="1"/>
  <c r="U3" i="1"/>
  <c r="V4" i="1" l="1"/>
  <c r="S5" i="1"/>
  <c r="T5" i="1" s="1"/>
  <c r="U4" i="1"/>
  <c r="V5" i="1" l="1"/>
  <c r="U5" i="1"/>
  <c r="S6" i="1"/>
  <c r="T6" i="1" s="1"/>
  <c r="S7" i="1" l="1"/>
  <c r="T7" i="1" s="1"/>
  <c r="V6" i="1"/>
  <c r="V7" i="1" l="1"/>
  <c r="S8" i="1"/>
  <c r="T8" i="1" s="1"/>
  <c r="U7" i="1"/>
  <c r="V8" i="1" l="1"/>
  <c r="S9" i="1"/>
  <c r="T9" i="1" s="1"/>
  <c r="U8" i="1"/>
  <c r="S10" i="1" l="1"/>
  <c r="T10" i="1" s="1"/>
  <c r="V9" i="1"/>
  <c r="S11" i="1" l="1"/>
  <c r="T11" i="1" s="1"/>
  <c r="V10" i="1"/>
  <c r="U10" i="1"/>
  <c r="V11" i="1" l="1"/>
  <c r="S12" i="1"/>
  <c r="T12" i="1" s="1"/>
  <c r="U11" i="1"/>
  <c r="V12" i="1" l="1"/>
  <c r="U12" i="1"/>
</calcChain>
</file>

<file path=xl/sharedStrings.xml><?xml version="1.0" encoding="utf-8"?>
<sst xmlns="http://schemas.openxmlformats.org/spreadsheetml/2006/main" count="103" uniqueCount="57">
  <si>
    <t>单据场景</t>
    <phoneticPr fontId="3" type="noConversion"/>
  </si>
  <si>
    <t>单据日期（当日）</t>
    <phoneticPr fontId="3" type="noConversion"/>
  </si>
  <si>
    <t>线路</t>
    <phoneticPr fontId="3" type="noConversion"/>
  </si>
  <si>
    <t>客户</t>
    <phoneticPr fontId="3" type="noConversion"/>
  </si>
  <si>
    <t>产品</t>
    <phoneticPr fontId="3" type="noConversion"/>
  </si>
  <si>
    <t>需要头数</t>
    <phoneticPr fontId="3" type="noConversion"/>
  </si>
  <si>
    <t>头均</t>
    <phoneticPr fontId="3" type="noConversion"/>
  </si>
  <si>
    <t>订单量(KG)</t>
    <phoneticPr fontId="3" type="noConversion"/>
  </si>
  <si>
    <t>库存量</t>
    <phoneticPr fontId="3" type="noConversion"/>
  </si>
  <si>
    <t>需求量</t>
    <phoneticPr fontId="3" type="noConversion"/>
  </si>
  <si>
    <t>装车时间</t>
    <phoneticPr fontId="3" type="noConversion"/>
  </si>
  <si>
    <t>生产单位耗时(吨/h)</t>
    <phoneticPr fontId="3" type="noConversion"/>
  </si>
  <si>
    <t>生产时间窗（h）</t>
    <phoneticPr fontId="3" type="noConversion"/>
  </si>
  <si>
    <t>运输时间</t>
    <phoneticPr fontId="3" type="noConversion"/>
  </si>
  <si>
    <t>最早要货</t>
    <phoneticPr fontId="3" type="noConversion"/>
  </si>
  <si>
    <t>要货最晚</t>
    <phoneticPr fontId="3" type="noConversion"/>
  </si>
  <si>
    <t>最早生产</t>
    <phoneticPr fontId="3" type="noConversion"/>
  </si>
  <si>
    <t>（派车）最晚生产</t>
    <phoneticPr fontId="3" type="noConversion"/>
  </si>
  <si>
    <t>实际生产</t>
    <phoneticPr fontId="3" type="noConversion"/>
  </si>
  <si>
    <t>生产完成</t>
    <phoneticPr fontId="3" type="noConversion"/>
  </si>
  <si>
    <t>是否预警</t>
    <phoneticPr fontId="3" type="noConversion"/>
  </si>
  <si>
    <t>晚点</t>
    <phoneticPr fontId="3" type="noConversion"/>
  </si>
  <si>
    <t>连带产品（保订单）</t>
    <phoneticPr fontId="3" type="noConversion"/>
  </si>
  <si>
    <t>连带产品量</t>
    <phoneticPr fontId="3" type="noConversion"/>
  </si>
  <si>
    <t>算法备注（直接显示，需要有个口让他们调整）</t>
    <phoneticPr fontId="3" type="noConversion"/>
  </si>
  <si>
    <t>V1</t>
    <phoneticPr fontId="3" type="noConversion"/>
  </si>
  <si>
    <t>2025/04/07</t>
  </si>
  <si>
    <t>南宁-海南</t>
  </si>
  <si>
    <t>三亚丰茂</t>
  </si>
  <si>
    <t>带皮中段</t>
    <phoneticPr fontId="3" type="noConversion"/>
  </si>
  <si>
    <t>南宁-广东</t>
  </si>
  <si>
    <t>好兄弟（中山）</t>
    <phoneticPr fontId="3" type="noConversion"/>
  </si>
  <si>
    <t>去皮软前（连带有颈前排）</t>
    <phoneticPr fontId="3" type="noConversion"/>
  </si>
  <si>
    <t>对应场景1：
有颈前排</t>
    <phoneticPr fontId="3" type="noConversion"/>
  </si>
  <si>
    <t>追加前：103头
追加后：268头</t>
    <phoneticPr fontId="3" type="noConversion"/>
  </si>
  <si>
    <t>刷新连带产品需求量，和需求头数比较，比较如果大于主，则写主，如果小于主，则相减剩下的切儿子</t>
    <phoneticPr fontId="3" type="noConversion"/>
  </si>
  <si>
    <t>带肘前脚</t>
    <phoneticPr fontId="3" type="noConversion"/>
  </si>
  <si>
    <r>
      <t>汇鲜森</t>
    </r>
    <r>
      <rPr>
        <sz val="12"/>
        <rFont val="Calibri"/>
        <family val="2"/>
      </rPr>
      <t xml:space="preserve"> </t>
    </r>
  </si>
  <si>
    <t>去肘前段</t>
    <phoneticPr fontId="3" type="noConversion"/>
  </si>
  <si>
    <r>
      <t>牧品源食品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琼海</t>
    </r>
    <r>
      <rPr>
        <sz val="12"/>
        <rFont val="Calibri"/>
        <family val="2"/>
      </rPr>
      <t>)</t>
    </r>
  </si>
  <si>
    <t>有颈前排</t>
    <phoneticPr fontId="3" type="noConversion"/>
  </si>
  <si>
    <r>
      <t>欢乐送食品</t>
    </r>
    <r>
      <rPr>
        <sz val="12"/>
        <rFont val="Calibri"/>
        <family val="2"/>
      </rPr>
      <t xml:space="preserve"> </t>
    </r>
  </si>
  <si>
    <t>带蹄前段</t>
    <phoneticPr fontId="3" type="noConversion"/>
  </si>
  <si>
    <r>
      <rPr>
        <sz val="12"/>
        <rFont val="Microsoft YaHei"/>
        <family val="2"/>
        <charset val="134"/>
      </rPr>
      <t>谢辉</t>
    </r>
    <r>
      <rPr>
        <sz val="12"/>
        <rFont val="Calibri"/>
        <family val="2"/>
      </rPr>
      <t xml:space="preserve"> </t>
    </r>
    <phoneticPr fontId="3" type="noConversion"/>
  </si>
  <si>
    <t>南宁</t>
  </si>
  <si>
    <t>14:00古辣仓 1900</t>
  </si>
  <si>
    <t>尚品</t>
  </si>
  <si>
    <t>颈背肌肉</t>
    <phoneticPr fontId="3" type="noConversion"/>
  </si>
  <si>
    <t>中山华锦(合并) 40</t>
  </si>
  <si>
    <t>带筋猪蹄</t>
    <phoneticPr fontId="3" type="noConversion"/>
  </si>
  <si>
    <t>订单增加-量多保单品
             量少报单品V0</t>
    <phoneticPr fontId="3" type="noConversion"/>
  </si>
  <si>
    <t>新路线、合车（手动提供）</t>
    <phoneticPr fontId="3" type="noConversion"/>
  </si>
  <si>
    <t>张三</t>
    <phoneticPr fontId="3" type="noConversion"/>
  </si>
  <si>
    <t>订单增加-量少保单品V2</t>
    <phoneticPr fontId="3" type="noConversion"/>
  </si>
  <si>
    <t>订单变更-加量V3</t>
    <phoneticPr fontId="3" type="noConversion"/>
  </si>
  <si>
    <t>订单变更-非保变量V4</t>
    <phoneticPr fontId="3" type="noConversion"/>
  </si>
  <si>
    <t>订单删除V5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</si>
</sst>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3">
    <font>
      <sz val="12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2"/>
      <name val="微软雅黑"/>
      <family val="2"/>
      <charset val="134"/>
    </font>
    <font>
      <sz val="12"/>
      <name val="Calibri"/>
      <family val="2"/>
    </font>
    <font>
      <sz val="12"/>
      <name val="Microsoft YaHei"/>
      <family val="2"/>
      <charset val="134"/>
    </font>
    <font>
      <sz val="11"/>
      <color indexed="8"/>
      <name val="等线"/>
      <family val="3"/>
      <charset val="134"/>
      <scheme val="minor"/>
    </font>
    <font>
      <sz val="12"/>
      <name val="宋体"/>
      <family val="3"/>
      <charset val="134"/>
    </font>
    <font>
      <strike/>
      <sz val="12"/>
      <name val="Calibri"/>
      <family val="2"/>
    </font>
    <font>
      <strike/>
      <sz val="12"/>
      <name val="Microsoft YaHei"/>
      <family val="2"/>
      <charset val="134"/>
    </font>
    <font>
      <strike/>
      <sz val="11"/>
      <color indexed="8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7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20" fontId="0" fillId="5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20" fontId="12" fillId="0" borderId="1" xfId="0" applyNumberFormat="1" applyFont="1" applyBorder="1">
      <alignment vertical="center"/>
    </xf>
    <xf numFmtId="177" fontId="12" fillId="0" borderId="1" xfId="0" applyNumberFormat="1" applyFont="1" applyBorder="1">
      <alignment vertical="center"/>
    </xf>
    <xf numFmtId="20" fontId="12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BB99-118A-9946-A941-C35CBFFD39DC}">
  <dimension ref="A1:Y16"/>
  <sheetViews>
    <sheetView tabSelected="1" topLeftCell="D4" workbookViewId="0">
      <selection sqref="A1:V16"/>
    </sheetView>
  </sheetViews>
  <sheetFormatPr baseColWidth="10" defaultRowHeight="16"/>
  <sheetData>
    <row r="1" spans="1:25" s="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4" t="s">
        <v>24</v>
      </c>
    </row>
    <row r="2" spans="1:25" ht="19">
      <c r="A2" s="6" t="s">
        <v>25</v>
      </c>
      <c r="B2" s="7" t="s">
        <v>26</v>
      </c>
      <c r="C2" s="7" t="s">
        <v>27</v>
      </c>
      <c r="D2" s="7" t="s">
        <v>28</v>
      </c>
      <c r="E2" s="8" t="s">
        <v>29</v>
      </c>
      <c r="F2" s="9"/>
      <c r="G2" s="8"/>
      <c r="H2" s="7">
        <v>700</v>
      </c>
      <c r="I2" s="10">
        <v>50</v>
      </c>
      <c r="J2" s="10">
        <f>H2-I2</f>
        <v>650</v>
      </c>
      <c r="K2" s="11">
        <v>0.47916666666666702</v>
      </c>
      <c r="L2" s="12">
        <v>0.5</v>
      </c>
      <c r="M2" s="13">
        <f>J2/1000*L2</f>
        <v>0.32500000000000001</v>
      </c>
      <c r="N2" s="13"/>
      <c r="O2" s="14">
        <v>0.33333333333333298</v>
      </c>
      <c r="P2" s="14">
        <v>0.625</v>
      </c>
      <c r="Q2" s="11">
        <f t="shared" ref="Q2:Q12" si="0">O2-N2/24-M2/24</f>
        <v>0.31979166666666631</v>
      </c>
      <c r="R2" s="11">
        <f t="shared" ref="R2:R12" si="1">K2-N2/24-M2/24</f>
        <v>0.46562500000000034</v>
      </c>
      <c r="S2" s="11">
        <v>0.33333333333333331</v>
      </c>
      <c r="T2" s="11">
        <f>S2+M2/24</f>
        <v>0.34687499999999999</v>
      </c>
      <c r="U2" s="10" t="str">
        <f>IF(J2&lt;&gt;0,IF(T2&lt;R2,"正常","预警"),"正常")</f>
        <v>正常</v>
      </c>
      <c r="V2" s="11">
        <f>IF(T2-R2&lt;0,0,T2-R2)</f>
        <v>0</v>
      </c>
      <c r="W2" s="10"/>
      <c r="X2" s="10"/>
      <c r="Y2" s="10"/>
    </row>
    <row r="3" spans="1:25" ht="160">
      <c r="A3" s="6" t="s">
        <v>25</v>
      </c>
      <c r="B3" s="7" t="s">
        <v>26</v>
      </c>
      <c r="C3" s="7" t="s">
        <v>30</v>
      </c>
      <c r="D3" s="8" t="s">
        <v>31</v>
      </c>
      <c r="E3" s="8" t="s">
        <v>32</v>
      </c>
      <c r="F3" s="9">
        <f>H3/G3</f>
        <v>267.85714285714283</v>
      </c>
      <c r="G3" s="8">
        <v>14</v>
      </c>
      <c r="H3" s="7">
        <v>3750</v>
      </c>
      <c r="I3" s="10">
        <v>60</v>
      </c>
      <c r="J3" s="10">
        <f t="shared" ref="J3:J13" si="2">H3-I3</f>
        <v>3690</v>
      </c>
      <c r="K3" s="11">
        <v>0.47916666666666669</v>
      </c>
      <c r="L3" s="12">
        <v>0.5</v>
      </c>
      <c r="M3" s="13">
        <f t="shared" ref="M3:M16" si="3">J3/1000*L3</f>
        <v>1.845</v>
      </c>
      <c r="N3" s="13"/>
      <c r="O3" s="14">
        <v>0.41666666666666702</v>
      </c>
      <c r="P3" s="14">
        <v>0.625</v>
      </c>
      <c r="Q3" s="11">
        <f t="shared" si="0"/>
        <v>0.33979166666666705</v>
      </c>
      <c r="R3" s="11">
        <f t="shared" si="1"/>
        <v>0.40229166666666671</v>
      </c>
      <c r="S3" s="11">
        <f>T2+1/(24*60)</f>
        <v>0.34756944444444443</v>
      </c>
      <c r="T3" s="11">
        <f t="shared" ref="T3:T12" si="4">S3+M3/24</f>
        <v>0.4244444444444444</v>
      </c>
      <c r="U3" s="10" t="str">
        <f t="shared" ref="U3:U12" si="5">IF(J3&lt;&gt;0,IF(T3&lt;R3,"正常","预警"),"正常")</f>
        <v>预警</v>
      </c>
      <c r="V3" s="11">
        <f t="shared" ref="V3:V12" si="6">IF(T3-R3&lt;0,0,T3-R3)</f>
        <v>2.2152777777777688E-2</v>
      </c>
      <c r="W3" s="15" t="s">
        <v>33</v>
      </c>
      <c r="X3" s="16" t="s">
        <v>34</v>
      </c>
      <c r="Y3" s="17" t="s">
        <v>35</v>
      </c>
    </row>
    <row r="4" spans="1:25" ht="38">
      <c r="A4" s="6" t="s">
        <v>25</v>
      </c>
      <c r="B4" s="7" t="s">
        <v>26</v>
      </c>
      <c r="C4" s="7" t="s">
        <v>30</v>
      </c>
      <c r="D4" s="8" t="s">
        <v>31</v>
      </c>
      <c r="E4" s="8" t="s">
        <v>36</v>
      </c>
      <c r="F4" s="9">
        <f t="shared" ref="F4" si="7">H4/G4</f>
        <v>500</v>
      </c>
      <c r="G4" s="8">
        <v>2</v>
      </c>
      <c r="H4" s="7">
        <v>1000</v>
      </c>
      <c r="I4" s="10"/>
      <c r="J4" s="10">
        <f t="shared" si="2"/>
        <v>1000</v>
      </c>
      <c r="K4" s="11">
        <v>0.47916666666666669</v>
      </c>
      <c r="L4" s="12">
        <v>0.5</v>
      </c>
      <c r="M4" s="13">
        <f t="shared" si="3"/>
        <v>0.5</v>
      </c>
      <c r="N4" s="13"/>
      <c r="O4" s="14">
        <v>0.41666666666666702</v>
      </c>
      <c r="P4" s="14">
        <v>0.625</v>
      </c>
      <c r="Q4" s="11">
        <f t="shared" si="0"/>
        <v>0.3958333333333337</v>
      </c>
      <c r="R4" s="11">
        <f t="shared" si="1"/>
        <v>0.45833333333333337</v>
      </c>
      <c r="S4" s="11">
        <f t="shared" ref="S4:S12" si="8">T3+1/(24*60)</f>
        <v>0.42513888888888884</v>
      </c>
      <c r="T4" s="11">
        <f t="shared" si="4"/>
        <v>0.44597222222222216</v>
      </c>
      <c r="U4" s="10" t="str">
        <f t="shared" si="5"/>
        <v>正常</v>
      </c>
      <c r="V4" s="11">
        <f t="shared" si="6"/>
        <v>0</v>
      </c>
      <c r="W4" s="15"/>
      <c r="X4" s="16"/>
      <c r="Y4" s="17"/>
    </row>
    <row r="5" spans="1:25" ht="19">
      <c r="A5" s="6" t="s">
        <v>25</v>
      </c>
      <c r="B5" s="7" t="s">
        <v>26</v>
      </c>
      <c r="C5" s="7" t="s">
        <v>27</v>
      </c>
      <c r="D5" s="7" t="s">
        <v>37</v>
      </c>
      <c r="E5" s="8" t="s">
        <v>38</v>
      </c>
      <c r="F5" s="9"/>
      <c r="G5" s="8"/>
      <c r="H5" s="7">
        <v>500</v>
      </c>
      <c r="I5" s="10">
        <v>30</v>
      </c>
      <c r="J5" s="10">
        <f t="shared" si="2"/>
        <v>470</v>
      </c>
      <c r="K5" s="11">
        <v>0.47916666666666669</v>
      </c>
      <c r="L5" s="12">
        <v>0.5</v>
      </c>
      <c r="M5" s="13">
        <f t="shared" si="3"/>
        <v>0.23499999999999999</v>
      </c>
      <c r="N5" s="13"/>
      <c r="O5" s="14">
        <v>0.375</v>
      </c>
      <c r="P5" s="14">
        <v>0.66666666666666696</v>
      </c>
      <c r="Q5" s="11">
        <f t="shared" si="0"/>
        <v>0.36520833333333336</v>
      </c>
      <c r="R5" s="11">
        <f t="shared" si="1"/>
        <v>0.46937500000000004</v>
      </c>
      <c r="S5" s="11">
        <f t="shared" si="8"/>
        <v>0.4466666666666666</v>
      </c>
      <c r="T5" s="11">
        <f t="shared" si="4"/>
        <v>0.45645833333333324</v>
      </c>
      <c r="U5" s="10" t="str">
        <f t="shared" si="5"/>
        <v>正常</v>
      </c>
      <c r="V5" s="11">
        <f t="shared" si="6"/>
        <v>0</v>
      </c>
      <c r="W5" s="10"/>
      <c r="X5" s="10"/>
      <c r="Y5" s="10"/>
    </row>
    <row r="6" spans="1:25" ht="34">
      <c r="A6" s="6" t="s">
        <v>25</v>
      </c>
      <c r="B6" s="7" t="s">
        <v>26</v>
      </c>
      <c r="C6" s="7" t="s">
        <v>27</v>
      </c>
      <c r="D6" s="7" t="s">
        <v>39</v>
      </c>
      <c r="E6" s="8" t="s">
        <v>40</v>
      </c>
      <c r="F6" s="9">
        <f>H6/G6</f>
        <v>69.666666666666671</v>
      </c>
      <c r="G6" s="8">
        <v>3</v>
      </c>
      <c r="H6" s="7">
        <v>209</v>
      </c>
      <c r="I6" s="10">
        <v>209</v>
      </c>
      <c r="J6" s="10">
        <f t="shared" si="2"/>
        <v>0</v>
      </c>
      <c r="K6" s="11">
        <v>0.47916666666666702</v>
      </c>
      <c r="L6" s="12">
        <v>0.5</v>
      </c>
      <c r="M6" s="13">
        <f t="shared" si="3"/>
        <v>0</v>
      </c>
      <c r="N6" s="13"/>
      <c r="O6" s="14">
        <v>0.375</v>
      </c>
      <c r="P6" s="14">
        <v>0.5</v>
      </c>
      <c r="Q6" s="11">
        <f t="shared" si="0"/>
        <v>0.375</v>
      </c>
      <c r="R6" s="11">
        <f t="shared" si="1"/>
        <v>0.47916666666666702</v>
      </c>
      <c r="S6" s="11">
        <f t="shared" si="8"/>
        <v>0.45715277777777769</v>
      </c>
      <c r="T6" s="11">
        <f t="shared" si="4"/>
        <v>0.45715277777777769</v>
      </c>
      <c r="U6" s="10" t="str">
        <f t="shared" si="5"/>
        <v>正常</v>
      </c>
      <c r="V6" s="11">
        <f t="shared" si="6"/>
        <v>0</v>
      </c>
      <c r="W6" s="10"/>
      <c r="X6" s="10"/>
      <c r="Y6" s="10"/>
    </row>
    <row r="7" spans="1:25" ht="19">
      <c r="A7" s="6" t="s">
        <v>25</v>
      </c>
      <c r="B7" s="7" t="s">
        <v>26</v>
      </c>
      <c r="C7" s="7" t="s">
        <v>27</v>
      </c>
      <c r="D7" s="7" t="s">
        <v>41</v>
      </c>
      <c r="E7" s="8" t="s">
        <v>42</v>
      </c>
      <c r="F7" s="9"/>
      <c r="G7" s="8"/>
      <c r="H7" s="7">
        <v>1950</v>
      </c>
      <c r="I7" s="10">
        <v>100</v>
      </c>
      <c r="J7" s="10">
        <f t="shared" si="2"/>
        <v>1850</v>
      </c>
      <c r="K7" s="11">
        <v>0.47916666666666702</v>
      </c>
      <c r="L7" s="12">
        <v>0.5</v>
      </c>
      <c r="M7" s="13">
        <f t="shared" si="3"/>
        <v>0.92500000000000004</v>
      </c>
      <c r="N7" s="13"/>
      <c r="O7" s="14">
        <v>0.41666666666666702</v>
      </c>
      <c r="P7" s="14">
        <v>0.625</v>
      </c>
      <c r="Q7" s="11">
        <f t="shared" si="0"/>
        <v>0.37812500000000038</v>
      </c>
      <c r="R7" s="11">
        <f t="shared" si="1"/>
        <v>0.44062500000000038</v>
      </c>
      <c r="S7" s="11">
        <f t="shared" si="8"/>
        <v>0.45784722222222213</v>
      </c>
      <c r="T7" s="11">
        <f t="shared" si="4"/>
        <v>0.49638888888888877</v>
      </c>
      <c r="U7" s="10" t="str">
        <f t="shared" si="5"/>
        <v>预警</v>
      </c>
      <c r="V7" s="11">
        <f t="shared" si="6"/>
        <v>5.5763888888888391E-2</v>
      </c>
      <c r="W7" s="10"/>
      <c r="X7" s="10"/>
      <c r="Y7" s="10"/>
    </row>
    <row r="8" spans="1:25" ht="19">
      <c r="A8" s="6" t="s">
        <v>25</v>
      </c>
      <c r="B8" s="7" t="s">
        <v>26</v>
      </c>
      <c r="C8" s="7" t="s">
        <v>27</v>
      </c>
      <c r="D8" s="7" t="s">
        <v>43</v>
      </c>
      <c r="E8" s="8" t="s">
        <v>42</v>
      </c>
      <c r="F8" s="9"/>
      <c r="G8" s="8"/>
      <c r="H8" s="7">
        <v>380</v>
      </c>
      <c r="I8" s="10"/>
      <c r="J8" s="10">
        <f t="shared" si="2"/>
        <v>380</v>
      </c>
      <c r="K8" s="11">
        <v>0.47916666666666669</v>
      </c>
      <c r="L8" s="12">
        <v>0.5</v>
      </c>
      <c r="M8" s="13">
        <f t="shared" si="3"/>
        <v>0.19</v>
      </c>
      <c r="N8" s="13"/>
      <c r="O8" s="14">
        <v>0.41666666666666702</v>
      </c>
      <c r="P8" s="14">
        <v>0.625</v>
      </c>
      <c r="Q8" s="11">
        <f t="shared" si="0"/>
        <v>0.40875000000000034</v>
      </c>
      <c r="R8" s="11">
        <f t="shared" si="1"/>
        <v>0.47125</v>
      </c>
      <c r="S8" s="11">
        <f t="shared" si="8"/>
        <v>0.49708333333333321</v>
      </c>
      <c r="T8" s="11">
        <f t="shared" si="4"/>
        <v>0.50499999999999989</v>
      </c>
      <c r="U8" s="10" t="str">
        <f t="shared" si="5"/>
        <v>预警</v>
      </c>
      <c r="V8" s="11">
        <f t="shared" si="6"/>
        <v>3.3749999999999891E-2</v>
      </c>
      <c r="W8" s="10"/>
      <c r="X8" s="10"/>
      <c r="Y8" s="10"/>
    </row>
    <row r="9" spans="1:25" ht="34">
      <c r="A9" s="6" t="s">
        <v>25</v>
      </c>
      <c r="B9" s="7" t="s">
        <v>26</v>
      </c>
      <c r="C9" s="7" t="s">
        <v>44</v>
      </c>
      <c r="D9" s="7" t="s">
        <v>45</v>
      </c>
      <c r="E9" s="8" t="s">
        <v>40</v>
      </c>
      <c r="F9" s="9">
        <f>H9/G9</f>
        <v>33.333333333333336</v>
      </c>
      <c r="G9" s="8">
        <v>3</v>
      </c>
      <c r="H9" s="7">
        <v>100</v>
      </c>
      <c r="I9" s="10">
        <v>100</v>
      </c>
      <c r="J9" s="10">
        <f t="shared" si="2"/>
        <v>0</v>
      </c>
      <c r="K9" s="11">
        <v>0.5</v>
      </c>
      <c r="L9" s="12">
        <v>0.5</v>
      </c>
      <c r="M9" s="13">
        <f t="shared" si="3"/>
        <v>0</v>
      </c>
      <c r="N9" s="13"/>
      <c r="O9" s="14">
        <v>0.41666666666666702</v>
      </c>
      <c r="P9" s="14">
        <v>0.70833333333333304</v>
      </c>
      <c r="Q9" s="11">
        <f t="shared" si="0"/>
        <v>0.41666666666666702</v>
      </c>
      <c r="R9" s="11">
        <f t="shared" si="1"/>
        <v>0.5</v>
      </c>
      <c r="S9" s="11">
        <f t="shared" si="8"/>
        <v>0.50569444444444434</v>
      </c>
      <c r="T9" s="11">
        <f t="shared" si="4"/>
        <v>0.50569444444444434</v>
      </c>
      <c r="U9" s="10" t="str">
        <f t="shared" si="5"/>
        <v>正常</v>
      </c>
      <c r="V9" s="11">
        <f t="shared" si="6"/>
        <v>5.6944444444443354E-3</v>
      </c>
      <c r="W9" s="10"/>
      <c r="X9" s="10"/>
      <c r="Y9" s="10"/>
    </row>
    <row r="10" spans="1:25" ht="19">
      <c r="A10" s="6" t="s">
        <v>25</v>
      </c>
      <c r="B10" s="7" t="s">
        <v>26</v>
      </c>
      <c r="C10" s="7" t="s">
        <v>27</v>
      </c>
      <c r="D10" s="7" t="s">
        <v>46</v>
      </c>
      <c r="E10" s="8" t="s">
        <v>47</v>
      </c>
      <c r="F10" s="9"/>
      <c r="G10" s="8"/>
      <c r="H10" s="7">
        <v>245</v>
      </c>
      <c r="I10" s="10">
        <v>10</v>
      </c>
      <c r="J10" s="10">
        <f t="shared" si="2"/>
        <v>235</v>
      </c>
      <c r="K10" s="11">
        <v>0.47916666666666702</v>
      </c>
      <c r="L10" s="12">
        <v>0.5</v>
      </c>
      <c r="M10" s="13">
        <f t="shared" si="3"/>
        <v>0.11749999999999999</v>
      </c>
      <c r="N10" s="13"/>
      <c r="O10" s="14">
        <v>0.5</v>
      </c>
      <c r="P10" s="14">
        <v>0.625</v>
      </c>
      <c r="Q10" s="11">
        <f t="shared" si="0"/>
        <v>0.49510416666666668</v>
      </c>
      <c r="R10" s="11">
        <f t="shared" si="1"/>
        <v>0.4742708333333337</v>
      </c>
      <c r="S10" s="11">
        <f t="shared" si="8"/>
        <v>0.50638888888888878</v>
      </c>
      <c r="T10" s="11">
        <f t="shared" si="4"/>
        <v>0.5112847222222221</v>
      </c>
      <c r="U10" s="10" t="str">
        <f t="shared" si="5"/>
        <v>预警</v>
      </c>
      <c r="V10" s="11">
        <f t="shared" si="6"/>
        <v>3.7013888888888402E-2</v>
      </c>
      <c r="W10" s="10"/>
      <c r="X10" s="10"/>
      <c r="Y10" s="10"/>
    </row>
    <row r="11" spans="1:25" ht="34">
      <c r="A11" s="6" t="s">
        <v>25</v>
      </c>
      <c r="B11" s="7" t="s">
        <v>26</v>
      </c>
      <c r="C11" s="7" t="s">
        <v>30</v>
      </c>
      <c r="D11" s="7" t="s">
        <v>48</v>
      </c>
      <c r="E11" s="8" t="s">
        <v>49</v>
      </c>
      <c r="F11" s="9"/>
      <c r="G11" s="8"/>
      <c r="H11" s="7">
        <v>40</v>
      </c>
      <c r="I11" s="10">
        <v>20</v>
      </c>
      <c r="J11" s="10">
        <f t="shared" si="2"/>
        <v>20</v>
      </c>
      <c r="K11" s="11">
        <v>0.58333333333333337</v>
      </c>
      <c r="L11" s="12">
        <v>0.5</v>
      </c>
      <c r="M11" s="13">
        <f t="shared" si="3"/>
        <v>0.01</v>
      </c>
      <c r="N11" s="13"/>
      <c r="O11" s="14">
        <v>0.5</v>
      </c>
      <c r="P11" s="14">
        <v>0.79166666666666663</v>
      </c>
      <c r="Q11" s="11">
        <f t="shared" si="0"/>
        <v>0.49958333333333332</v>
      </c>
      <c r="R11" s="11">
        <f t="shared" si="1"/>
        <v>0.58291666666666675</v>
      </c>
      <c r="S11" s="11">
        <f t="shared" si="8"/>
        <v>0.51197916666666654</v>
      </c>
      <c r="T11" s="11">
        <f t="shared" si="4"/>
        <v>0.51239583333333316</v>
      </c>
      <c r="U11" s="10" t="str">
        <f t="shared" si="5"/>
        <v>正常</v>
      </c>
      <c r="V11" s="11">
        <f t="shared" si="6"/>
        <v>0</v>
      </c>
      <c r="W11" s="10"/>
      <c r="X11" s="10"/>
      <c r="Y11" s="10"/>
    </row>
    <row r="12" spans="1:25" ht="95">
      <c r="A12" s="18" t="s">
        <v>50</v>
      </c>
      <c r="B12" s="7" t="s">
        <v>26</v>
      </c>
      <c r="C12" s="7" t="s">
        <v>51</v>
      </c>
      <c r="D12" s="7" t="s">
        <v>52</v>
      </c>
      <c r="E12" s="8" t="s">
        <v>40</v>
      </c>
      <c r="F12" s="9">
        <f>H12/G12</f>
        <v>1666.6666666666667</v>
      </c>
      <c r="G12" s="8">
        <v>3</v>
      </c>
      <c r="H12" s="7">
        <v>5000</v>
      </c>
      <c r="I12" s="10">
        <v>21</v>
      </c>
      <c r="J12" s="10">
        <f t="shared" si="2"/>
        <v>4979</v>
      </c>
      <c r="K12" s="11">
        <v>0.625</v>
      </c>
      <c r="L12" s="10">
        <v>0.5</v>
      </c>
      <c r="M12" s="13">
        <f t="shared" si="3"/>
        <v>2.4895</v>
      </c>
      <c r="N12" s="10"/>
      <c r="O12" s="14">
        <v>0.5</v>
      </c>
      <c r="P12" s="14">
        <v>0.70833333333333337</v>
      </c>
      <c r="Q12" s="11">
        <f t="shared" si="0"/>
        <v>0.39627083333333335</v>
      </c>
      <c r="R12" s="11">
        <f t="shared" si="1"/>
        <v>0.52127083333333335</v>
      </c>
      <c r="S12" s="11">
        <f t="shared" si="8"/>
        <v>0.5130902777777776</v>
      </c>
      <c r="T12" s="11">
        <f t="shared" si="4"/>
        <v>0.61681944444444425</v>
      </c>
      <c r="U12" s="10" t="str">
        <f t="shared" si="5"/>
        <v>预警</v>
      </c>
      <c r="V12" s="11">
        <f t="shared" si="6"/>
        <v>9.5548611111110904E-2</v>
      </c>
      <c r="W12" s="17"/>
      <c r="X12" s="10"/>
      <c r="Y12" s="17"/>
    </row>
    <row r="13" spans="1:25" ht="57">
      <c r="A13" s="18" t="s">
        <v>53</v>
      </c>
      <c r="B13" s="7" t="s">
        <v>26</v>
      </c>
      <c r="C13" s="7" t="s">
        <v>30</v>
      </c>
      <c r="D13" s="8" t="s">
        <v>31</v>
      </c>
      <c r="E13" s="8" t="s">
        <v>32</v>
      </c>
      <c r="F13" s="9">
        <f>H13/G13</f>
        <v>-53.571428571428569</v>
      </c>
      <c r="G13" s="8">
        <v>14</v>
      </c>
      <c r="H13" s="7">
        <v>-750</v>
      </c>
      <c r="I13" s="10"/>
      <c r="J13" s="10">
        <f t="shared" si="2"/>
        <v>-750</v>
      </c>
      <c r="K13" s="11">
        <v>0.58333333333333337</v>
      </c>
      <c r="L13" s="12">
        <v>0.5</v>
      </c>
      <c r="M13" s="13">
        <f t="shared" si="3"/>
        <v>-0.375</v>
      </c>
      <c r="N13" s="10"/>
      <c r="O13" s="14"/>
      <c r="P13" s="14"/>
      <c r="Q13" s="11"/>
      <c r="R13" s="11"/>
      <c r="S13" s="11"/>
      <c r="T13" s="11"/>
      <c r="U13" s="10"/>
      <c r="V13" s="11"/>
      <c r="W13" s="10"/>
      <c r="X13" s="10"/>
      <c r="Y13" s="10"/>
    </row>
    <row r="14" spans="1:25" ht="57">
      <c r="A14" s="18" t="s">
        <v>54</v>
      </c>
      <c r="B14" s="7" t="s">
        <v>26</v>
      </c>
      <c r="C14" s="7" t="s">
        <v>30</v>
      </c>
      <c r="D14" s="8" t="s">
        <v>31</v>
      </c>
      <c r="E14" s="8" t="s">
        <v>32</v>
      </c>
      <c r="F14" s="9">
        <f>H14/G14</f>
        <v>142.85714285714286</v>
      </c>
      <c r="G14" s="8">
        <v>14</v>
      </c>
      <c r="H14" s="7">
        <v>2000</v>
      </c>
      <c r="I14" s="10"/>
      <c r="J14" s="10">
        <f>H14-I14</f>
        <v>2000</v>
      </c>
      <c r="K14" s="11">
        <v>0.47916666666666669</v>
      </c>
      <c r="L14" s="12">
        <v>0.5</v>
      </c>
      <c r="M14" s="13">
        <f t="shared" si="3"/>
        <v>1</v>
      </c>
      <c r="N14" s="10"/>
      <c r="O14" s="14">
        <v>0.41666666666666702</v>
      </c>
      <c r="P14" s="14">
        <v>0.625</v>
      </c>
      <c r="Q14" s="10"/>
      <c r="R14" s="10"/>
      <c r="S14" s="10"/>
      <c r="T14" s="10"/>
      <c r="U14" s="10"/>
      <c r="V14" s="11"/>
      <c r="W14" s="10"/>
      <c r="X14" s="10"/>
      <c r="Y14" s="10"/>
    </row>
    <row r="15" spans="1:25" ht="57">
      <c r="A15" s="18" t="s">
        <v>55</v>
      </c>
      <c r="B15" s="7" t="s">
        <v>26</v>
      </c>
      <c r="C15" s="7" t="s">
        <v>30</v>
      </c>
      <c r="D15" s="8" t="s">
        <v>31</v>
      </c>
      <c r="E15" s="13" t="s">
        <v>36</v>
      </c>
      <c r="F15" s="9">
        <f>H15/G15</f>
        <v>2500</v>
      </c>
      <c r="G15" s="8">
        <v>2</v>
      </c>
      <c r="H15" s="7">
        <v>5000</v>
      </c>
      <c r="I15" s="10"/>
      <c r="J15" s="10">
        <f>H15-I15</f>
        <v>5000</v>
      </c>
      <c r="K15" s="11">
        <v>0.47916666666666669</v>
      </c>
      <c r="L15" s="12">
        <v>0.5</v>
      </c>
      <c r="M15" s="13">
        <f t="shared" si="3"/>
        <v>2.5</v>
      </c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0"/>
    </row>
    <row r="16" spans="1:25" ht="38">
      <c r="A16" s="6" t="s">
        <v>56</v>
      </c>
      <c r="B16" s="7" t="s">
        <v>26</v>
      </c>
      <c r="C16" s="19" t="s">
        <v>30</v>
      </c>
      <c r="D16" s="20" t="s">
        <v>31</v>
      </c>
      <c r="E16" s="20" t="s">
        <v>36</v>
      </c>
      <c r="F16" s="21">
        <f t="shared" ref="F16" si="9">H16/G16</f>
        <v>500</v>
      </c>
      <c r="G16" s="20">
        <v>2</v>
      </c>
      <c r="H16" s="20">
        <v>1000</v>
      </c>
      <c r="I16" s="22"/>
      <c r="J16" s="22">
        <f t="shared" ref="J16" si="10">H16-I16</f>
        <v>1000</v>
      </c>
      <c r="K16" s="23">
        <v>0.47916666666666669</v>
      </c>
      <c r="L16" s="24">
        <v>0.5</v>
      </c>
      <c r="M16" s="22">
        <f t="shared" si="3"/>
        <v>0.5</v>
      </c>
      <c r="N16" s="22"/>
      <c r="O16" s="25">
        <v>0.41666666666666702</v>
      </c>
      <c r="P16" s="25">
        <v>0.625</v>
      </c>
      <c r="Q16" s="23">
        <f>O16-N16/24-M16/24</f>
        <v>0.3958333333333337</v>
      </c>
      <c r="R16" s="23">
        <f>K16-N16/24-M16/24</f>
        <v>0.45833333333333337</v>
      </c>
      <c r="S16" s="23">
        <f t="shared" ref="S16" si="11">T15+1/(24*60)</f>
        <v>6.9444444444444447E-4</v>
      </c>
      <c r="T16" s="23">
        <f t="shared" ref="T16" si="12">S16+M16/24</f>
        <v>2.1527777777777778E-2</v>
      </c>
      <c r="U16" s="22" t="str">
        <f t="shared" ref="U16" si="13">IF(J16&lt;&gt;0,IF(T16&lt;R16,"正常","预警"),"正常")</f>
        <v>正常</v>
      </c>
      <c r="V16" s="23">
        <f t="shared" ref="V16" si="14">IF(T16-R16&lt;0,0,T16-R16)</f>
        <v>0</v>
      </c>
      <c r="W16" s="10"/>
      <c r="X16" s="10"/>
      <c r="Y16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哈罗</dc:creator>
  <cp:lastModifiedBy>张森</cp:lastModifiedBy>
  <dcterms:created xsi:type="dcterms:W3CDTF">2025-05-20T13:10:28Z</dcterms:created>
  <dcterms:modified xsi:type="dcterms:W3CDTF">2025-05-22T15:38:59Z</dcterms:modified>
</cp:coreProperties>
</file>