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ropbox (Personal)\AGH\PP\"/>
    </mc:Choice>
  </mc:AlternateContent>
  <bookViews>
    <workbookView xWindow="0" yWindow="135" windowWidth="10245" windowHeight="3990"/>
  </bookViews>
  <sheets>
    <sheet name="Arkusz1" sheetId="1" r:id="rId1"/>
    <sheet name="Arkusz11" sheetId="15" r:id="rId2"/>
    <sheet name="Damian_Kogut" sheetId="14" r:id="rId3"/>
    <sheet name="Arkusz9" sheetId="12" r:id="rId4"/>
    <sheet name="Arkusz8" sheetId="10" r:id="rId5"/>
    <sheet name="Arkusz7" sheetId="7" r:id="rId6"/>
    <sheet name="Arkusz5" sheetId="5" r:id="rId7"/>
    <sheet name="Arkusz10" sheetId="11" r:id="rId8"/>
    <sheet name="Arkusz2" sheetId="2" r:id="rId9"/>
    <sheet name="Arkusz3" sheetId="3" r:id="rId10"/>
    <sheet name="Arkusz4" sheetId="4" r:id="rId11"/>
    <sheet name="geom" sheetId="8" r:id="rId12"/>
    <sheet name="Arkusz6" sheetId="6" r:id="rId13"/>
    <sheet name="GIGG" sheetId="16" r:id="rId14"/>
    <sheet name="OC" sheetId="13" r:id="rId15"/>
    <sheet name="JR" sheetId="9" r:id="rId16"/>
  </sheets>
  <calcPr calcId="162913"/>
</workbook>
</file>

<file path=xl/calcChain.xml><?xml version="1.0" encoding="utf-8"?>
<calcChain xmlns="http://schemas.openxmlformats.org/spreadsheetml/2006/main">
  <c r="O72" i="1" l="1"/>
  <c r="R89" i="1"/>
  <c r="D68" i="16"/>
  <c r="C69" i="16"/>
  <c r="D69" i="16"/>
  <c r="C68" i="16"/>
  <c r="D58" i="16" a="1"/>
  <c r="D59" i="16" s="1"/>
  <c r="D50" i="16" a="1"/>
  <c r="D50" i="16" s="1"/>
  <c r="G22" i="16"/>
  <c r="G23" i="16"/>
  <c r="G24" i="16"/>
  <c r="G25" i="16"/>
  <c r="G26" i="16"/>
  <c r="G21" i="16"/>
  <c r="D31" i="16" a="1"/>
  <c r="D31" i="16" s="1"/>
  <c r="L22" i="16"/>
  <c r="L23" i="16"/>
  <c r="L24" i="16"/>
  <c r="L25" i="16"/>
  <c r="L26" i="16"/>
  <c r="L21" i="16"/>
  <c r="L16" i="16"/>
  <c r="L17" i="16"/>
  <c r="L18" i="16"/>
  <c r="L19" i="16"/>
  <c r="L20" i="16"/>
  <c r="L15" i="16"/>
  <c r="H22" i="16"/>
  <c r="H23" i="16"/>
  <c r="H24" i="16"/>
  <c r="H25" i="16"/>
  <c r="H26" i="16"/>
  <c r="H21" i="16"/>
  <c r="H16" i="16"/>
  <c r="H17" i="16"/>
  <c r="H18" i="16"/>
  <c r="H19" i="16"/>
  <c r="H20" i="16"/>
  <c r="H15" i="16"/>
  <c r="I22" i="16"/>
  <c r="I23" i="16"/>
  <c r="I24" i="16"/>
  <c r="I25" i="16"/>
  <c r="I26" i="16"/>
  <c r="I21" i="16"/>
  <c r="I16" i="16"/>
  <c r="I17" i="16"/>
  <c r="I18" i="16"/>
  <c r="I19" i="16"/>
  <c r="I20" i="16"/>
  <c r="I15" i="16"/>
  <c r="F16" i="16"/>
  <c r="F17" i="16"/>
  <c r="F18" i="16"/>
  <c r="F19" i="16"/>
  <c r="F20" i="16"/>
  <c r="F15" i="16"/>
  <c r="H4" i="16"/>
  <c r="I5" i="16"/>
  <c r="I6" i="16"/>
  <c r="I7" i="16"/>
  <c r="I8" i="16"/>
  <c r="I9" i="16"/>
  <c r="I4" i="16"/>
  <c r="H5" i="16"/>
  <c r="H6" i="16"/>
  <c r="H7" i="16"/>
  <c r="H8" i="16"/>
  <c r="H9" i="16"/>
  <c r="G5" i="16"/>
  <c r="G6" i="16"/>
  <c r="G7" i="16"/>
  <c r="G8" i="16"/>
  <c r="G9" i="16"/>
  <c r="G4" i="16"/>
  <c r="C14" i="1"/>
  <c r="C12" i="16"/>
  <c r="D62" i="16" l="1"/>
  <c r="D58" i="16"/>
  <c r="D61" i="16"/>
  <c r="D60" i="16"/>
  <c r="D63" i="16"/>
  <c r="I55" i="16"/>
  <c r="E55" i="16"/>
  <c r="G54" i="16"/>
  <c r="I53" i="16"/>
  <c r="E53" i="16"/>
  <c r="G52" i="16"/>
  <c r="I51" i="16"/>
  <c r="E51" i="16"/>
  <c r="G50" i="16"/>
  <c r="H55" i="16"/>
  <c r="D55" i="16"/>
  <c r="F54" i="16"/>
  <c r="H53" i="16"/>
  <c r="D53" i="16"/>
  <c r="F52" i="16"/>
  <c r="H51" i="16"/>
  <c r="D51" i="16"/>
  <c r="F50" i="16"/>
  <c r="G55" i="16"/>
  <c r="I54" i="16"/>
  <c r="E54" i="16"/>
  <c r="G53" i="16"/>
  <c r="I52" i="16"/>
  <c r="E52" i="16"/>
  <c r="G51" i="16"/>
  <c r="I50" i="16"/>
  <c r="E50" i="16"/>
  <c r="F55" i="16"/>
  <c r="H54" i="16"/>
  <c r="D54" i="16"/>
  <c r="F53" i="16"/>
  <c r="H52" i="16"/>
  <c r="D52" i="16"/>
  <c r="F51" i="16"/>
  <c r="H50" i="16"/>
  <c r="L36" i="16"/>
  <c r="D36" i="16"/>
  <c r="O36" i="16"/>
  <c r="K36" i="16"/>
  <c r="G36" i="16"/>
  <c r="O35" i="16"/>
  <c r="K35" i="16"/>
  <c r="G35" i="16"/>
  <c r="O34" i="16"/>
  <c r="K34" i="16"/>
  <c r="G34" i="16"/>
  <c r="O33" i="16"/>
  <c r="K33" i="16"/>
  <c r="G33" i="16"/>
  <c r="O32" i="16"/>
  <c r="K32" i="16"/>
  <c r="G32" i="16"/>
  <c r="O31" i="16"/>
  <c r="K31" i="16"/>
  <c r="G31" i="16"/>
  <c r="N36" i="16"/>
  <c r="J36" i="16"/>
  <c r="F36" i="16"/>
  <c r="N35" i="16"/>
  <c r="J35" i="16"/>
  <c r="F35" i="16"/>
  <c r="N34" i="16"/>
  <c r="J34" i="16"/>
  <c r="F34" i="16"/>
  <c r="N33" i="16"/>
  <c r="J33" i="16"/>
  <c r="F33" i="16"/>
  <c r="N32" i="16"/>
  <c r="J32" i="16"/>
  <c r="F32" i="16"/>
  <c r="N31" i="16"/>
  <c r="J31" i="16"/>
  <c r="F31" i="16"/>
  <c r="M36" i="16"/>
  <c r="I36" i="16"/>
  <c r="E36" i="16"/>
  <c r="M35" i="16"/>
  <c r="I35" i="16"/>
  <c r="E35" i="16"/>
  <c r="M34" i="16"/>
  <c r="I34" i="16"/>
  <c r="E34" i="16"/>
  <c r="M33" i="16"/>
  <c r="I33" i="16"/>
  <c r="E33" i="16"/>
  <c r="M32" i="16"/>
  <c r="I32" i="16"/>
  <c r="E32" i="16"/>
  <c r="M31" i="16"/>
  <c r="I31" i="16"/>
  <c r="E31" i="16"/>
  <c r="D40" i="16" s="1" a="1"/>
  <c r="H36" i="16"/>
  <c r="L35" i="16"/>
  <c r="H35" i="16"/>
  <c r="D35" i="16"/>
  <c r="L34" i="16"/>
  <c r="H34" i="16"/>
  <c r="D34" i="16"/>
  <c r="L33" i="16"/>
  <c r="H33" i="16"/>
  <c r="D33" i="16"/>
  <c r="L32" i="16"/>
  <c r="H32" i="16"/>
  <c r="D32" i="16"/>
  <c r="L31" i="16"/>
  <c r="H31" i="16"/>
  <c r="D73" i="14" a="1"/>
  <c r="D73" i="14" s="1"/>
  <c r="A73" i="14" a="1"/>
  <c r="A73" i="14" s="1"/>
  <c r="H64" i="14" a="1"/>
  <c r="H64" i="14" s="1"/>
  <c r="A64" i="14" a="1"/>
  <c r="A64" i="14"/>
  <c r="B64" i="14"/>
  <c r="C64" i="14"/>
  <c r="D64" i="14"/>
  <c r="E64" i="14"/>
  <c r="F64" i="14"/>
  <c r="A65" i="14"/>
  <c r="B65" i="14"/>
  <c r="C65" i="14"/>
  <c r="D65" i="14"/>
  <c r="E65" i="14"/>
  <c r="F65" i="14"/>
  <c r="A66" i="14"/>
  <c r="B66" i="14"/>
  <c r="C66" i="14"/>
  <c r="D66" i="14"/>
  <c r="E66" i="14"/>
  <c r="F66" i="14"/>
  <c r="A67" i="14"/>
  <c r="B67" i="14"/>
  <c r="C67" i="14"/>
  <c r="D67" i="14"/>
  <c r="E67" i="14"/>
  <c r="F67" i="14"/>
  <c r="A68" i="14"/>
  <c r="B68" i="14"/>
  <c r="C68" i="14"/>
  <c r="D68" i="14"/>
  <c r="E68" i="14"/>
  <c r="F68" i="14"/>
  <c r="A69" i="14"/>
  <c r="B69" i="14"/>
  <c r="C69" i="14"/>
  <c r="D69" i="14"/>
  <c r="E69" i="14"/>
  <c r="F69" i="14"/>
  <c r="A56" i="14" a="1"/>
  <c r="A56" i="14" s="1"/>
  <c r="K49" i="14"/>
  <c r="K50" i="14"/>
  <c r="K51" i="14"/>
  <c r="K52" i="14"/>
  <c r="K53" i="14"/>
  <c r="K48" i="14"/>
  <c r="K43" i="14"/>
  <c r="K44" i="14"/>
  <c r="K45" i="14"/>
  <c r="K46" i="14"/>
  <c r="K47" i="14"/>
  <c r="K42" i="14"/>
  <c r="G49" i="14"/>
  <c r="G50" i="14"/>
  <c r="G51" i="14"/>
  <c r="G52" i="14"/>
  <c r="G53" i="14"/>
  <c r="G48" i="14"/>
  <c r="G43" i="14"/>
  <c r="G44" i="14"/>
  <c r="G45" i="14"/>
  <c r="G46" i="14"/>
  <c r="G47" i="14"/>
  <c r="G42" i="14"/>
  <c r="F49" i="14"/>
  <c r="F50" i="14"/>
  <c r="F51" i="14"/>
  <c r="F52" i="14"/>
  <c r="F53" i="14"/>
  <c r="F48" i="14"/>
  <c r="F43" i="14"/>
  <c r="F44" i="14"/>
  <c r="F45" i="14"/>
  <c r="F46" i="14"/>
  <c r="F47" i="14"/>
  <c r="F42" i="14"/>
  <c r="E49" i="14"/>
  <c r="E50" i="14"/>
  <c r="E51" i="14"/>
  <c r="E52" i="14"/>
  <c r="E53" i="14"/>
  <c r="E48" i="14"/>
  <c r="D43" i="14"/>
  <c r="D44" i="14"/>
  <c r="D45" i="14"/>
  <c r="D46" i="14"/>
  <c r="D47" i="14"/>
  <c r="D42" i="14"/>
  <c r="A53" i="14"/>
  <c r="A51" i="14"/>
  <c r="A52" i="14" s="1"/>
  <c r="A44" i="14"/>
  <c r="A45" i="14"/>
  <c r="A46" i="14" s="1"/>
  <c r="A47" i="14" s="1"/>
  <c r="A48" i="14" s="1"/>
  <c r="A49" i="14" s="1"/>
  <c r="A50" i="14" s="1"/>
  <c r="A43" i="14"/>
  <c r="A39" i="14"/>
  <c r="A38" i="14"/>
  <c r="A37" i="14" a="1"/>
  <c r="A37" i="14" s="1"/>
  <c r="A32" i="14" a="1"/>
  <c r="A32" i="14" s="1"/>
  <c r="J32" i="14" a="1"/>
  <c r="J32" i="14"/>
  <c r="J33" i="14"/>
  <c r="J34" i="14"/>
  <c r="J27" i="14" a="1"/>
  <c r="J27" i="14" s="1"/>
  <c r="J22" i="14" a="1"/>
  <c r="J22" i="14" s="1"/>
  <c r="J17" i="14" a="1"/>
  <c r="J17" i="14" s="1"/>
  <c r="C24" i="14"/>
  <c r="C25" i="14"/>
  <c r="C26" i="14"/>
  <c r="C27" i="14"/>
  <c r="C28" i="14"/>
  <c r="C23" i="14"/>
  <c r="E24" i="14"/>
  <c r="E25" i="14"/>
  <c r="E26" i="14"/>
  <c r="E27" i="14"/>
  <c r="E28" i="14"/>
  <c r="E23" i="14"/>
  <c r="B24" i="14"/>
  <c r="B25" i="14"/>
  <c r="B26" i="14"/>
  <c r="B27" i="14"/>
  <c r="B28" i="14"/>
  <c r="B23" i="14"/>
  <c r="E15" i="14"/>
  <c r="E16" i="14"/>
  <c r="E17" i="14"/>
  <c r="E18" i="14"/>
  <c r="E19" i="14"/>
  <c r="E14" i="14"/>
  <c r="D15" i="14"/>
  <c r="D16" i="14"/>
  <c r="D17" i="14"/>
  <c r="D18" i="14"/>
  <c r="D19" i="14"/>
  <c r="D14" i="14"/>
  <c r="C15" i="14"/>
  <c r="C16" i="14"/>
  <c r="C17" i="14"/>
  <c r="C18" i="14"/>
  <c r="C19" i="14"/>
  <c r="C14" i="14"/>
  <c r="D11" i="14"/>
  <c r="E40" i="16" l="1"/>
  <c r="H44" i="16"/>
  <c r="D42" i="16"/>
  <c r="I45" i="16"/>
  <c r="E43" i="16"/>
  <c r="G40" i="16"/>
  <c r="H43" i="16"/>
  <c r="D41" i="16"/>
  <c r="E44" i="16"/>
  <c r="G41" i="16"/>
  <c r="D44" i="16"/>
  <c r="F41" i="16"/>
  <c r="E45" i="16"/>
  <c r="G42" i="16"/>
  <c r="H45" i="16"/>
  <c r="D43" i="16"/>
  <c r="F40" i="16"/>
  <c r="G43" i="16"/>
  <c r="I40" i="16"/>
  <c r="F43" i="16"/>
  <c r="H40" i="16"/>
  <c r="G44" i="16"/>
  <c r="I41" i="16"/>
  <c r="D45" i="16"/>
  <c r="F42" i="16"/>
  <c r="G45" i="16"/>
  <c r="I42" i="16"/>
  <c r="F45" i="16"/>
  <c r="H42" i="16"/>
  <c r="D40" i="16"/>
  <c r="I43" i="16"/>
  <c r="E41" i="16"/>
  <c r="F44" i="16"/>
  <c r="H41" i="16"/>
  <c r="I44" i="16"/>
  <c r="E42" i="16"/>
  <c r="L41" i="16" a="1"/>
  <c r="D76" i="14"/>
  <c r="D75" i="14"/>
  <c r="D78" i="14"/>
  <c r="D74" i="14"/>
  <c r="D77" i="14"/>
  <c r="A75" i="14"/>
  <c r="A78" i="14"/>
  <c r="A74" i="14"/>
  <c r="A76" i="14"/>
  <c r="A77" i="14"/>
  <c r="M69" i="14"/>
  <c r="I69" i="14"/>
  <c r="K68" i="14"/>
  <c r="M67" i="14"/>
  <c r="I67" i="14"/>
  <c r="K66" i="14"/>
  <c r="M65" i="14"/>
  <c r="I65" i="14"/>
  <c r="K64" i="14"/>
  <c r="L69" i="14"/>
  <c r="H69" i="14"/>
  <c r="J68" i="14"/>
  <c r="L67" i="14"/>
  <c r="H67" i="14"/>
  <c r="J66" i="14"/>
  <c r="L65" i="14"/>
  <c r="H65" i="14"/>
  <c r="J64" i="14"/>
  <c r="K69" i="14"/>
  <c r="M68" i="14"/>
  <c r="I68" i="14"/>
  <c r="K67" i="14"/>
  <c r="M66" i="14"/>
  <c r="I66" i="14"/>
  <c r="K65" i="14"/>
  <c r="M64" i="14"/>
  <c r="I64" i="14"/>
  <c r="J69" i="14"/>
  <c r="L68" i="14"/>
  <c r="H68" i="14"/>
  <c r="J67" i="14"/>
  <c r="L66" i="14"/>
  <c r="H66" i="14"/>
  <c r="J65" i="14"/>
  <c r="L64" i="14"/>
  <c r="L61" i="14"/>
  <c r="D61" i="14"/>
  <c r="H60" i="14"/>
  <c r="L59" i="14"/>
  <c r="L58" i="14"/>
  <c r="D58" i="14"/>
  <c r="H57" i="14"/>
  <c r="L56" i="14"/>
  <c r="D56" i="14"/>
  <c r="G61" i="14"/>
  <c r="K60" i="14"/>
  <c r="C60" i="14"/>
  <c r="G59" i="14"/>
  <c r="K58" i="14"/>
  <c r="C58" i="14"/>
  <c r="K57" i="14"/>
  <c r="C57" i="14"/>
  <c r="K56" i="14"/>
  <c r="C56" i="14"/>
  <c r="J61" i="14"/>
  <c r="F61" i="14"/>
  <c r="B61" i="14"/>
  <c r="J60" i="14"/>
  <c r="F60" i="14"/>
  <c r="B60" i="14"/>
  <c r="J59" i="14"/>
  <c r="F59" i="14"/>
  <c r="B59" i="14"/>
  <c r="J58" i="14"/>
  <c r="F58" i="14"/>
  <c r="B58" i="14"/>
  <c r="J57" i="14"/>
  <c r="F57" i="14"/>
  <c r="B57" i="14"/>
  <c r="J56" i="14"/>
  <c r="F56" i="14"/>
  <c r="B56" i="14"/>
  <c r="H61" i="14"/>
  <c r="L60" i="14"/>
  <c r="D60" i="14"/>
  <c r="H59" i="14"/>
  <c r="D59" i="14"/>
  <c r="H58" i="14"/>
  <c r="L57" i="14"/>
  <c r="D57" i="14"/>
  <c r="H56" i="14"/>
  <c r="K61" i="14"/>
  <c r="C61" i="14"/>
  <c r="G60" i="14"/>
  <c r="K59" i="14"/>
  <c r="C59" i="14"/>
  <c r="G58" i="14"/>
  <c r="G57" i="14"/>
  <c r="G56" i="14"/>
  <c r="I61" i="14"/>
  <c r="E61" i="14"/>
  <c r="A61" i="14"/>
  <c r="I60" i="14"/>
  <c r="E60" i="14"/>
  <c r="A60" i="14"/>
  <c r="I59" i="14"/>
  <c r="E59" i="14"/>
  <c r="A59" i="14"/>
  <c r="I58" i="14"/>
  <c r="E58" i="14"/>
  <c r="A58" i="14"/>
  <c r="I57" i="14"/>
  <c r="E57" i="14"/>
  <c r="A57" i="14"/>
  <c r="I56" i="14"/>
  <c r="E56" i="14"/>
  <c r="A34" i="14"/>
  <c r="A33" i="14"/>
  <c r="K29" i="14"/>
  <c r="L28" i="14"/>
  <c r="K27" i="14"/>
  <c r="J28" i="14"/>
  <c r="J29" i="14"/>
  <c r="L27" i="14"/>
  <c r="L29" i="14"/>
  <c r="K28" i="14"/>
  <c r="L24" i="14"/>
  <c r="K23" i="14"/>
  <c r="K24" i="14"/>
  <c r="J23" i="14"/>
  <c r="J24" i="14"/>
  <c r="L22" i="14"/>
  <c r="L23" i="14"/>
  <c r="K22" i="14"/>
  <c r="M19" i="14"/>
  <c r="O18" i="14"/>
  <c r="K18" i="14"/>
  <c r="M17" i="14"/>
  <c r="L19" i="14"/>
  <c r="N18" i="14"/>
  <c r="J18" i="14"/>
  <c r="L17" i="14"/>
  <c r="O19" i="14"/>
  <c r="K19" i="14"/>
  <c r="M18" i="14"/>
  <c r="O17" i="14"/>
  <c r="K17" i="14"/>
  <c r="N19" i="14"/>
  <c r="J19" i="14"/>
  <c r="L18" i="14"/>
  <c r="N17" i="14"/>
  <c r="G79" i="13"/>
  <c r="H76" i="13"/>
  <c r="G77" i="13"/>
  <c r="H77" i="13"/>
  <c r="G76" i="13"/>
  <c r="H69" i="13" a="1"/>
  <c r="H69" i="13" s="1"/>
  <c r="H61" i="13" a="1"/>
  <c r="H61" i="13" s="1"/>
  <c r="H53" i="13" a="1"/>
  <c r="H53" i="13" s="1"/>
  <c r="H45" i="13" a="1"/>
  <c r="H45" i="13" s="1"/>
  <c r="H37" i="13" a="1"/>
  <c r="H37" i="13" s="1"/>
  <c r="O29" i="13"/>
  <c r="O30" i="13"/>
  <c r="O31" i="13"/>
  <c r="O32" i="13"/>
  <c r="O33" i="13"/>
  <c r="O28" i="13"/>
  <c r="O23" i="13"/>
  <c r="O24" i="13"/>
  <c r="O25" i="13"/>
  <c r="O26" i="13"/>
  <c r="O27" i="13"/>
  <c r="O22" i="13"/>
  <c r="L29" i="13"/>
  <c r="L30" i="13"/>
  <c r="L31" i="13"/>
  <c r="L32" i="13"/>
  <c r="L33" i="13"/>
  <c r="L28" i="13"/>
  <c r="M29" i="13"/>
  <c r="M30" i="13"/>
  <c r="M31" i="13"/>
  <c r="M32" i="13"/>
  <c r="M33" i="13"/>
  <c r="M28" i="13"/>
  <c r="K29" i="13"/>
  <c r="K30" i="13"/>
  <c r="K31" i="13"/>
  <c r="K32" i="13"/>
  <c r="K33" i="13"/>
  <c r="K28" i="13"/>
  <c r="M23" i="13"/>
  <c r="M24" i="13"/>
  <c r="M25" i="13"/>
  <c r="M26" i="13"/>
  <c r="M27" i="13"/>
  <c r="M22" i="13"/>
  <c r="L23" i="13"/>
  <c r="L24" i="13"/>
  <c r="L25" i="13"/>
  <c r="L26" i="13"/>
  <c r="L27" i="13"/>
  <c r="L22" i="13"/>
  <c r="J23" i="13"/>
  <c r="J24" i="13"/>
  <c r="J25" i="13"/>
  <c r="J26" i="13"/>
  <c r="J27" i="13"/>
  <c r="J22" i="13"/>
  <c r="L41" i="16" l="1"/>
  <c r="L46" i="16"/>
  <c r="L42" i="16"/>
  <c r="L44" i="16"/>
  <c r="L45" i="16"/>
  <c r="L43" i="16"/>
  <c r="H72" i="13"/>
  <c r="H71" i="13"/>
  <c r="H74" i="13"/>
  <c r="H70" i="13"/>
  <c r="H73" i="13"/>
  <c r="H64" i="13"/>
  <c r="H63" i="13"/>
  <c r="H66" i="13"/>
  <c r="H62" i="13"/>
  <c r="H65" i="13"/>
  <c r="M58" i="13"/>
  <c r="I58" i="13"/>
  <c r="K57" i="13"/>
  <c r="M56" i="13"/>
  <c r="I56" i="13"/>
  <c r="K55" i="13"/>
  <c r="M54" i="13"/>
  <c r="I54" i="13"/>
  <c r="K53" i="13"/>
  <c r="L58" i="13"/>
  <c r="H58" i="13"/>
  <c r="J57" i="13"/>
  <c r="L56" i="13"/>
  <c r="H56" i="13"/>
  <c r="J55" i="13"/>
  <c r="L54" i="13"/>
  <c r="H54" i="13"/>
  <c r="J53" i="13"/>
  <c r="K58" i="13"/>
  <c r="M57" i="13"/>
  <c r="I57" i="13"/>
  <c r="K56" i="13"/>
  <c r="M55" i="13"/>
  <c r="I55" i="13"/>
  <c r="K54" i="13"/>
  <c r="M53" i="13"/>
  <c r="I53" i="13"/>
  <c r="J58" i="13"/>
  <c r="L57" i="13"/>
  <c r="H57" i="13"/>
  <c r="J56" i="13"/>
  <c r="L55" i="13"/>
  <c r="H55" i="13"/>
  <c r="J54" i="13"/>
  <c r="L53" i="13"/>
  <c r="M50" i="13"/>
  <c r="I50" i="13"/>
  <c r="K49" i="13"/>
  <c r="M48" i="13"/>
  <c r="I48" i="13"/>
  <c r="K47" i="13"/>
  <c r="M46" i="13"/>
  <c r="I46" i="13"/>
  <c r="K45" i="13"/>
  <c r="L50" i="13"/>
  <c r="H50" i="13"/>
  <c r="J49" i="13"/>
  <c r="L48" i="13"/>
  <c r="H48" i="13"/>
  <c r="J47" i="13"/>
  <c r="L46" i="13"/>
  <c r="H46" i="13"/>
  <c r="J45" i="13"/>
  <c r="K50" i="13"/>
  <c r="M49" i="13"/>
  <c r="I49" i="13"/>
  <c r="K48" i="13"/>
  <c r="M47" i="13"/>
  <c r="I47" i="13"/>
  <c r="K46" i="13"/>
  <c r="M45" i="13"/>
  <c r="I45" i="13"/>
  <c r="J50" i="13"/>
  <c r="L49" i="13"/>
  <c r="H49" i="13"/>
  <c r="J48" i="13"/>
  <c r="L47" i="13"/>
  <c r="H47" i="13"/>
  <c r="J46" i="13"/>
  <c r="L45" i="13"/>
  <c r="K42" i="13"/>
  <c r="S40" i="13"/>
  <c r="S39" i="13"/>
  <c r="S38" i="13"/>
  <c r="K38" i="13"/>
  <c r="K37" i="13"/>
  <c r="R42" i="13"/>
  <c r="N42" i="13"/>
  <c r="J42" i="13"/>
  <c r="R41" i="13"/>
  <c r="N41" i="13"/>
  <c r="J41" i="13"/>
  <c r="R40" i="13"/>
  <c r="N40" i="13"/>
  <c r="J40" i="13"/>
  <c r="R39" i="13"/>
  <c r="N39" i="13"/>
  <c r="J39" i="13"/>
  <c r="R38" i="13"/>
  <c r="N38" i="13"/>
  <c r="J38" i="13"/>
  <c r="R37" i="13"/>
  <c r="N37" i="13"/>
  <c r="J37" i="13"/>
  <c r="O42" i="13"/>
  <c r="O41" i="13"/>
  <c r="O40" i="13"/>
  <c r="O39" i="13"/>
  <c r="O38" i="13"/>
  <c r="O37" i="13"/>
  <c r="Q42" i="13"/>
  <c r="M42" i="13"/>
  <c r="I42" i="13"/>
  <c r="Q41" i="13"/>
  <c r="M41" i="13"/>
  <c r="I41" i="13"/>
  <c r="Q40" i="13"/>
  <c r="M40" i="13"/>
  <c r="I40" i="13"/>
  <c r="Q39" i="13"/>
  <c r="M39" i="13"/>
  <c r="I39" i="13"/>
  <c r="Q38" i="13"/>
  <c r="M38" i="13"/>
  <c r="I38" i="13"/>
  <c r="Q37" i="13"/>
  <c r="M37" i="13"/>
  <c r="I37" i="13"/>
  <c r="S42" i="13"/>
  <c r="S41" i="13"/>
  <c r="K41" i="13"/>
  <c r="K40" i="13"/>
  <c r="K39" i="13"/>
  <c r="S37" i="13"/>
  <c r="P42" i="13"/>
  <c r="L42" i="13"/>
  <c r="H42" i="13"/>
  <c r="P41" i="13"/>
  <c r="L41" i="13"/>
  <c r="H41" i="13"/>
  <c r="P40" i="13"/>
  <c r="L40" i="13"/>
  <c r="H40" i="13"/>
  <c r="P39" i="13"/>
  <c r="L39" i="13"/>
  <c r="H39" i="13"/>
  <c r="P38" i="13"/>
  <c r="L38" i="13"/>
  <c r="H38" i="13"/>
  <c r="P37" i="13"/>
  <c r="L37" i="13"/>
  <c r="U35" i="9" a="1"/>
  <c r="U36" i="9" s="1"/>
  <c r="M35" i="9" a="1"/>
  <c r="M35" i="9" s="1"/>
  <c r="U27" i="9" a="1"/>
  <c r="U27" i="9" s="1"/>
  <c r="M27" i="9" a="1"/>
  <c r="M27" i="9" s="1"/>
  <c r="S19" i="9"/>
  <c r="S20" i="9"/>
  <c r="S21" i="9"/>
  <c r="S22" i="9"/>
  <c r="S23" i="9"/>
  <c r="S18" i="9"/>
  <c r="S13" i="9"/>
  <c r="S14" i="9"/>
  <c r="S15" i="9"/>
  <c r="S16" i="9"/>
  <c r="S17" i="9"/>
  <c r="S12" i="9"/>
  <c r="Q19" i="9"/>
  <c r="Q20" i="9"/>
  <c r="Q21" i="9"/>
  <c r="Q22" i="9"/>
  <c r="Q23" i="9"/>
  <c r="Q18" i="9"/>
  <c r="P19" i="9"/>
  <c r="P20" i="9"/>
  <c r="P21" i="9"/>
  <c r="P22" i="9"/>
  <c r="P23" i="9"/>
  <c r="P18" i="9"/>
  <c r="O19" i="9"/>
  <c r="O20" i="9"/>
  <c r="O21" i="9"/>
  <c r="O22" i="9"/>
  <c r="O23" i="9"/>
  <c r="O18" i="9"/>
  <c r="Q13" i="9"/>
  <c r="Q14" i="9"/>
  <c r="Q15" i="9"/>
  <c r="Q16" i="9"/>
  <c r="Q17" i="9"/>
  <c r="Q12" i="9"/>
  <c r="P13" i="9"/>
  <c r="P14" i="9"/>
  <c r="P15" i="9"/>
  <c r="P16" i="9"/>
  <c r="P17" i="9"/>
  <c r="P12" i="9"/>
  <c r="N13" i="9"/>
  <c r="N14" i="9"/>
  <c r="N15" i="9"/>
  <c r="N16" i="9"/>
  <c r="N17" i="9"/>
  <c r="N12" i="9"/>
  <c r="U35" i="9" l="1"/>
  <c r="U38" i="9"/>
  <c r="U37" i="9"/>
  <c r="U39" i="9"/>
  <c r="U40" i="9"/>
  <c r="R40" i="9"/>
  <c r="N40" i="9"/>
  <c r="P39" i="9"/>
  <c r="R38" i="9"/>
  <c r="N38" i="9"/>
  <c r="P37" i="9"/>
  <c r="R36" i="9"/>
  <c r="N36" i="9"/>
  <c r="P35" i="9"/>
  <c r="Q40" i="9"/>
  <c r="M40" i="9"/>
  <c r="O39" i="9"/>
  <c r="Q38" i="9"/>
  <c r="M38" i="9"/>
  <c r="O37" i="9"/>
  <c r="Q36" i="9"/>
  <c r="M36" i="9"/>
  <c r="O35" i="9"/>
  <c r="P40" i="9"/>
  <c r="R39" i="9"/>
  <c r="N39" i="9"/>
  <c r="P38" i="9"/>
  <c r="R37" i="9"/>
  <c r="N37" i="9"/>
  <c r="P36" i="9"/>
  <c r="R35" i="9"/>
  <c r="N35" i="9"/>
  <c r="O40" i="9"/>
  <c r="Q39" i="9"/>
  <c r="M39" i="9"/>
  <c r="O38" i="9"/>
  <c r="Q37" i="9"/>
  <c r="M37" i="9"/>
  <c r="O36" i="9"/>
  <c r="Q35" i="9"/>
  <c r="U30" i="9"/>
  <c r="U29" i="9"/>
  <c r="U32" i="9"/>
  <c r="U28" i="9"/>
  <c r="U31" i="9"/>
  <c r="R32" i="9"/>
  <c r="N32" i="9"/>
  <c r="P31" i="9"/>
  <c r="R30" i="9"/>
  <c r="N30" i="9"/>
  <c r="P29" i="9"/>
  <c r="R28" i="9"/>
  <c r="N28" i="9"/>
  <c r="P27" i="9"/>
  <c r="Q32" i="9"/>
  <c r="M32" i="9"/>
  <c r="O31" i="9"/>
  <c r="Q30" i="9"/>
  <c r="M30" i="9"/>
  <c r="O29" i="9"/>
  <c r="Q28" i="9"/>
  <c r="M28" i="9"/>
  <c r="O27" i="9"/>
  <c r="N27" i="9"/>
  <c r="P32" i="9"/>
  <c r="R31" i="9"/>
  <c r="N31" i="9"/>
  <c r="P30" i="9"/>
  <c r="R29" i="9"/>
  <c r="N29" i="9"/>
  <c r="P28" i="9"/>
  <c r="R27" i="9"/>
  <c r="O32" i="9"/>
  <c r="Q31" i="9"/>
  <c r="M31" i="9"/>
  <c r="O30" i="9"/>
  <c r="Q29" i="9"/>
  <c r="M29" i="9"/>
  <c r="O28" i="9"/>
  <c r="Q27" i="9"/>
  <c r="D45" i="13" a="1"/>
  <c r="D45" i="13" s="1"/>
  <c r="A45" i="13" a="1"/>
  <c r="A45" i="13" s="1"/>
  <c r="A40" i="13" a="1"/>
  <c r="A40" i="13" s="1"/>
  <c r="A35" i="13" a="1"/>
  <c r="A35" i="13" s="1"/>
  <c r="A30" i="13" a="1"/>
  <c r="A30" i="13" s="1"/>
  <c r="C23" i="13"/>
  <c r="C24" i="13"/>
  <c r="C25" i="13"/>
  <c r="C26" i="13"/>
  <c r="C27" i="13"/>
  <c r="C22" i="13"/>
  <c r="E15" i="13"/>
  <c r="E16" i="13"/>
  <c r="E17" i="13"/>
  <c r="E18" i="13"/>
  <c r="E19" i="13"/>
  <c r="E14" i="13"/>
  <c r="D15" i="13"/>
  <c r="D16" i="13"/>
  <c r="D17" i="13"/>
  <c r="D18" i="13"/>
  <c r="D19" i="13"/>
  <c r="D14" i="13"/>
  <c r="C15" i="13"/>
  <c r="C16" i="13"/>
  <c r="C17" i="13"/>
  <c r="C18" i="13"/>
  <c r="C19" i="13"/>
  <c r="C14" i="13"/>
  <c r="D11" i="13"/>
  <c r="D47" i="13" l="1"/>
  <c r="D46" i="13"/>
  <c r="A47" i="13"/>
  <c r="A46" i="13"/>
  <c r="B42" i="13"/>
  <c r="C40" i="13"/>
  <c r="C41" i="13"/>
  <c r="B40" i="13"/>
  <c r="A41" i="13"/>
  <c r="A42" i="13"/>
  <c r="C42" i="13"/>
  <c r="B41" i="13"/>
  <c r="A36" i="13"/>
  <c r="C35" i="13"/>
  <c r="C36" i="13"/>
  <c r="B35" i="13"/>
  <c r="B37" i="13"/>
  <c r="A37" i="13"/>
  <c r="C37" i="13"/>
  <c r="B36" i="13"/>
  <c r="A32" i="13"/>
  <c r="D32" i="13"/>
  <c r="F31" i="13"/>
  <c r="B31" i="13"/>
  <c r="D30" i="13"/>
  <c r="C32" i="13"/>
  <c r="E31" i="13"/>
  <c r="A31" i="13"/>
  <c r="C30" i="13"/>
  <c r="F32" i="13"/>
  <c r="B32" i="13"/>
  <c r="D31" i="13"/>
  <c r="F30" i="13"/>
  <c r="B30" i="13"/>
  <c r="E32" i="13"/>
  <c r="C31" i="13"/>
  <c r="E30" i="13"/>
  <c r="B37" i="9" a="1"/>
  <c r="B37" i="9" s="1"/>
  <c r="G29" i="9" a="1"/>
  <c r="G29" i="9" s="1"/>
  <c r="B33" i="9" a="1"/>
  <c r="B33" i="9" s="1"/>
  <c r="B29" i="9" a="1"/>
  <c r="B29" i="9" s="1"/>
  <c r="F22" i="9"/>
  <c r="F23" i="9"/>
  <c r="F24" i="9"/>
  <c r="F25" i="9"/>
  <c r="F26" i="9"/>
  <c r="F21" i="9"/>
  <c r="C22" i="9"/>
  <c r="C23" i="9"/>
  <c r="C24" i="9"/>
  <c r="C25" i="9"/>
  <c r="C26" i="9"/>
  <c r="C21" i="9"/>
  <c r="B26" i="9"/>
  <c r="B22" i="9"/>
  <c r="B23" i="9"/>
  <c r="B24" i="9"/>
  <c r="B25" i="9"/>
  <c r="B21" i="9"/>
  <c r="E13" i="9"/>
  <c r="E14" i="9"/>
  <c r="E15" i="9"/>
  <c r="E16" i="9"/>
  <c r="E17" i="9"/>
  <c r="E12" i="9"/>
  <c r="D13" i="9"/>
  <c r="D14" i="9"/>
  <c r="D15" i="9"/>
  <c r="D16" i="9"/>
  <c r="D17" i="9"/>
  <c r="D12" i="9"/>
  <c r="C13" i="9"/>
  <c r="C14" i="9"/>
  <c r="C15" i="9"/>
  <c r="C16" i="9"/>
  <c r="C17" i="9"/>
  <c r="C12" i="9"/>
  <c r="H2" i="9"/>
  <c r="B39" i="9" l="1"/>
  <c r="B38" i="9"/>
  <c r="G30" i="9"/>
  <c r="I29" i="9"/>
  <c r="I30" i="9"/>
  <c r="H29" i="9"/>
  <c r="H31" i="9"/>
  <c r="G31" i="9"/>
  <c r="I31" i="9"/>
  <c r="H30" i="9"/>
  <c r="B35" i="9"/>
  <c r="B34" i="9"/>
  <c r="C31" i="9"/>
  <c r="B30" i="9"/>
  <c r="B31" i="9"/>
  <c r="D29" i="9"/>
  <c r="C29" i="9"/>
  <c r="D30" i="9"/>
  <c r="D31" i="9"/>
  <c r="C30" i="9"/>
  <c r="L23" i="10" a="1"/>
  <c r="L23" i="10" s="1"/>
  <c r="J30" i="10"/>
  <c r="J31" i="10"/>
  <c r="J32" i="10"/>
  <c r="J33" i="10"/>
  <c r="J34" i="10"/>
  <c r="J29" i="10"/>
  <c r="J24" i="10"/>
  <c r="J25" i="10"/>
  <c r="J26" i="10"/>
  <c r="J27" i="10"/>
  <c r="J28" i="10"/>
  <c r="J23" i="10"/>
  <c r="H30" i="10"/>
  <c r="H31" i="10"/>
  <c r="H32" i="10"/>
  <c r="H33" i="10"/>
  <c r="H34" i="10"/>
  <c r="H29" i="10"/>
  <c r="H24" i="10"/>
  <c r="H25" i="10"/>
  <c r="H26" i="10"/>
  <c r="H27" i="10"/>
  <c r="H28" i="10"/>
  <c r="H23" i="10"/>
  <c r="G30" i="10"/>
  <c r="G31" i="10"/>
  <c r="G32" i="10"/>
  <c r="G33" i="10"/>
  <c r="G34" i="10"/>
  <c r="G29" i="10"/>
  <c r="G24" i="10"/>
  <c r="G25" i="10"/>
  <c r="G26" i="10"/>
  <c r="G27" i="10"/>
  <c r="G28" i="10"/>
  <c r="G23" i="10"/>
  <c r="F30" i="10"/>
  <c r="F31" i="10"/>
  <c r="F32" i="10"/>
  <c r="F33" i="10"/>
  <c r="F34" i="10"/>
  <c r="F29" i="10"/>
  <c r="E24" i="10"/>
  <c r="E25" i="10"/>
  <c r="E26" i="10"/>
  <c r="E27" i="10"/>
  <c r="E28" i="10"/>
  <c r="E23" i="10"/>
  <c r="I5" i="10"/>
  <c r="I6" i="10"/>
  <c r="C17" i="10" s="1"/>
  <c r="I7" i="10"/>
  <c r="I8" i="10"/>
  <c r="C19" i="10" s="1"/>
  <c r="I9" i="10"/>
  <c r="I4" i="10"/>
  <c r="C15" i="10" s="1"/>
  <c r="H5" i="10"/>
  <c r="H6" i="10"/>
  <c r="H7" i="10"/>
  <c r="H8" i="10"/>
  <c r="H9" i="10"/>
  <c r="H4" i="10"/>
  <c r="D15" i="10" s="1"/>
  <c r="F15" i="10"/>
  <c r="D16" i="10"/>
  <c r="D17" i="10"/>
  <c r="D18" i="10"/>
  <c r="D19" i="10"/>
  <c r="D20" i="10"/>
  <c r="F16" i="10"/>
  <c r="F17" i="10"/>
  <c r="F18" i="10"/>
  <c r="F19" i="10"/>
  <c r="F20" i="10"/>
  <c r="C16" i="10"/>
  <c r="C18" i="10"/>
  <c r="C20" i="10"/>
  <c r="G5" i="10"/>
  <c r="G6" i="10"/>
  <c r="G7" i="10"/>
  <c r="G8" i="10"/>
  <c r="G9" i="10"/>
  <c r="G4" i="10"/>
  <c r="E11" i="10"/>
  <c r="L26" i="10" l="1"/>
  <c r="L25" i="10"/>
  <c r="L28" i="10"/>
  <c r="L24" i="10"/>
  <c r="L27" i="10"/>
  <c r="H15" i="10" a="1"/>
  <c r="H15" i="10" s="1"/>
  <c r="B40" i="8" a="1"/>
  <c r="B40" i="8" s="1"/>
  <c r="I33" i="8"/>
  <c r="I34" i="8"/>
  <c r="I35" i="8"/>
  <c r="I36" i="8"/>
  <c r="I37" i="8"/>
  <c r="I32" i="8"/>
  <c r="I27" i="8"/>
  <c r="I28" i="8"/>
  <c r="I29" i="8"/>
  <c r="I30" i="8"/>
  <c r="I31" i="8"/>
  <c r="I26" i="8"/>
  <c r="G33" i="8"/>
  <c r="G34" i="8"/>
  <c r="G35" i="8"/>
  <c r="G36" i="8"/>
  <c r="G37" i="8"/>
  <c r="G32" i="8"/>
  <c r="G27" i="8"/>
  <c r="G28" i="8"/>
  <c r="G29" i="8"/>
  <c r="G30" i="8"/>
  <c r="G31" i="8"/>
  <c r="G26" i="8"/>
  <c r="F33" i="8"/>
  <c r="F34" i="8"/>
  <c r="F35" i="8"/>
  <c r="F36" i="8"/>
  <c r="F37" i="8"/>
  <c r="F32" i="8"/>
  <c r="F27" i="8"/>
  <c r="F28" i="8"/>
  <c r="F29" i="8"/>
  <c r="F30" i="8"/>
  <c r="F31" i="8"/>
  <c r="F26" i="8"/>
  <c r="E33" i="8"/>
  <c r="E34" i="8"/>
  <c r="E35" i="8"/>
  <c r="E36" i="8"/>
  <c r="E37" i="8"/>
  <c r="E32" i="8"/>
  <c r="D27" i="8"/>
  <c r="D28" i="8"/>
  <c r="D29" i="8"/>
  <c r="D30" i="8"/>
  <c r="D31" i="8"/>
  <c r="D26" i="8"/>
  <c r="A21" i="8" a="1"/>
  <c r="A21" i="8" s="1"/>
  <c r="E15" i="8"/>
  <c r="E16" i="8"/>
  <c r="E17" i="8"/>
  <c r="E18" i="8"/>
  <c r="E19" i="8"/>
  <c r="E14" i="8"/>
  <c r="C15" i="8"/>
  <c r="C16" i="8"/>
  <c r="C17" i="8"/>
  <c r="C18" i="8"/>
  <c r="C19" i="8"/>
  <c r="C14" i="8"/>
  <c r="B15" i="8"/>
  <c r="B16" i="8"/>
  <c r="B17" i="8"/>
  <c r="B18" i="8"/>
  <c r="B19" i="8"/>
  <c r="B14" i="8"/>
  <c r="I5" i="8"/>
  <c r="I6" i="8"/>
  <c r="I7" i="8"/>
  <c r="I8" i="8"/>
  <c r="I9" i="8"/>
  <c r="I4" i="8"/>
  <c r="H5" i="8"/>
  <c r="H6" i="8"/>
  <c r="H7" i="8"/>
  <c r="H8" i="8"/>
  <c r="H9" i="8"/>
  <c r="H4" i="8"/>
  <c r="G5" i="8"/>
  <c r="G6" i="8"/>
  <c r="G7" i="8"/>
  <c r="G8" i="8"/>
  <c r="G9" i="8"/>
  <c r="G4" i="8"/>
  <c r="B11" i="8"/>
  <c r="H39" i="7"/>
  <c r="J32" i="7"/>
  <c r="J33" i="7"/>
  <c r="J34" i="7"/>
  <c r="J35" i="7"/>
  <c r="J36" i="7"/>
  <c r="J31" i="7"/>
  <c r="J26" i="7"/>
  <c r="J27" i="7"/>
  <c r="J28" i="7"/>
  <c r="J29" i="7"/>
  <c r="J30" i="7"/>
  <c r="J25" i="7"/>
  <c r="M25" i="7" a="1"/>
  <c r="M25" i="7" s="1"/>
  <c r="G32" i="7"/>
  <c r="G33" i="7"/>
  <c r="G34" i="7"/>
  <c r="G35" i="7"/>
  <c r="G36" i="7"/>
  <c r="G31" i="7"/>
  <c r="G26" i="7"/>
  <c r="G27" i="7"/>
  <c r="G28" i="7"/>
  <c r="G29" i="7"/>
  <c r="G30" i="7"/>
  <c r="G25" i="7"/>
  <c r="F32" i="7"/>
  <c r="F33" i="7"/>
  <c r="F34" i="7"/>
  <c r="F35" i="7"/>
  <c r="F36" i="7"/>
  <c r="F31" i="7"/>
  <c r="F26" i="7"/>
  <c r="F27" i="7"/>
  <c r="F28" i="7"/>
  <c r="F29" i="7"/>
  <c r="F30" i="7"/>
  <c r="F25" i="7"/>
  <c r="E32" i="7"/>
  <c r="E33" i="7"/>
  <c r="E34" i="7"/>
  <c r="E35" i="7"/>
  <c r="E36" i="7"/>
  <c r="E31" i="7"/>
  <c r="D26" i="7"/>
  <c r="D27" i="7"/>
  <c r="D28" i="7"/>
  <c r="D29" i="7"/>
  <c r="D30" i="7"/>
  <c r="D25" i="7"/>
  <c r="C27" i="7"/>
  <c r="C28" i="7"/>
  <c r="C29" i="7" s="1"/>
  <c r="C30" i="7" s="1"/>
  <c r="C26" i="7"/>
  <c r="D12" i="7"/>
  <c r="D13" i="7"/>
  <c r="D14" i="7"/>
  <c r="D15" i="7"/>
  <c r="D16" i="7"/>
  <c r="D11" i="7"/>
  <c r="F12" i="7"/>
  <c r="F13" i="7"/>
  <c r="F14" i="7"/>
  <c r="F15" i="7"/>
  <c r="F16" i="7"/>
  <c r="F11" i="7"/>
  <c r="C12" i="7"/>
  <c r="C13" i="7"/>
  <c r="C14" i="7"/>
  <c r="C15" i="7"/>
  <c r="C16" i="7"/>
  <c r="C11" i="7"/>
  <c r="B13" i="7"/>
  <c r="B14" i="7" s="1"/>
  <c r="B15" i="7" s="1"/>
  <c r="B16" i="7" s="1"/>
  <c r="B12" i="7"/>
  <c r="I5" i="7"/>
  <c r="I6" i="7"/>
  <c r="I7" i="7"/>
  <c r="I8" i="7"/>
  <c r="I9" i="7"/>
  <c r="I4" i="7"/>
  <c r="H5" i="7"/>
  <c r="H6" i="7"/>
  <c r="H7" i="7"/>
  <c r="H8" i="7"/>
  <c r="H9" i="7"/>
  <c r="H4" i="7"/>
  <c r="G5" i="7"/>
  <c r="G6" i="7"/>
  <c r="G7" i="7"/>
  <c r="G8" i="7"/>
  <c r="G9" i="7"/>
  <c r="G4" i="7"/>
  <c r="H2" i="7"/>
  <c r="S20" i="6"/>
  <c r="S19" i="6"/>
  <c r="V14" i="6"/>
  <c r="U14" i="6"/>
  <c r="V13" i="6"/>
  <c r="U13" i="6"/>
  <c r="S12" i="6" a="1"/>
  <c r="S12" i="6" s="1"/>
  <c r="P19" i="6"/>
  <c r="P20" i="6"/>
  <c r="P21" i="6"/>
  <c r="P22" i="6"/>
  <c r="P23" i="6"/>
  <c r="P18" i="6"/>
  <c r="P13" i="6"/>
  <c r="P14" i="6"/>
  <c r="P15" i="6"/>
  <c r="P16" i="6"/>
  <c r="P17" i="6"/>
  <c r="P12" i="6"/>
  <c r="N19" i="6"/>
  <c r="N20" i="6"/>
  <c r="N21" i="6"/>
  <c r="N22" i="6"/>
  <c r="N23" i="6"/>
  <c r="N18" i="6"/>
  <c r="N13" i="6"/>
  <c r="N14" i="6"/>
  <c r="N15" i="6"/>
  <c r="N16" i="6"/>
  <c r="N17" i="6"/>
  <c r="N12" i="6"/>
  <c r="M19" i="6"/>
  <c r="M20" i="6"/>
  <c r="M21" i="6"/>
  <c r="M22" i="6"/>
  <c r="M23" i="6"/>
  <c r="M18" i="6"/>
  <c r="M13" i="6"/>
  <c r="M14" i="6"/>
  <c r="M15" i="6"/>
  <c r="M16" i="6"/>
  <c r="M17" i="6"/>
  <c r="M12" i="6"/>
  <c r="L19" i="6"/>
  <c r="L20" i="6"/>
  <c r="L21" i="6"/>
  <c r="L22" i="6"/>
  <c r="L23" i="6"/>
  <c r="L18" i="6"/>
  <c r="K13" i="6"/>
  <c r="K14" i="6"/>
  <c r="K15" i="6"/>
  <c r="K16" i="6"/>
  <c r="K17" i="6"/>
  <c r="K12" i="6"/>
  <c r="S5" i="6"/>
  <c r="S4" i="6"/>
  <c r="S3" i="6"/>
  <c r="K4" i="6"/>
  <c r="K5" i="6"/>
  <c r="K6" i="6"/>
  <c r="K7" i="6"/>
  <c r="K8" i="6"/>
  <c r="K3" i="6"/>
  <c r="M4" i="6"/>
  <c r="M5" i="6"/>
  <c r="M6" i="6"/>
  <c r="M7" i="6"/>
  <c r="M8" i="6"/>
  <c r="M3" i="6"/>
  <c r="J4" i="6"/>
  <c r="J5" i="6"/>
  <c r="J6" i="6"/>
  <c r="J7" i="6"/>
  <c r="J8" i="6"/>
  <c r="J3" i="6"/>
  <c r="E14" i="6"/>
  <c r="D11" i="6"/>
  <c r="H16" i="10" l="1"/>
  <c r="H17" i="10"/>
  <c r="B42" i="8"/>
  <c r="B43" i="8"/>
  <c r="B45" i="8"/>
  <c r="B41" i="8"/>
  <c r="B44" i="8"/>
  <c r="A23" i="8"/>
  <c r="A22" i="8"/>
  <c r="M28" i="7"/>
  <c r="M27" i="7"/>
  <c r="M30" i="7"/>
  <c r="M26" i="7"/>
  <c r="M29" i="7"/>
  <c r="H11" i="7" a="1"/>
  <c r="H11" i="7" s="1"/>
  <c r="M12" i="7"/>
  <c r="I12" i="7"/>
  <c r="K11" i="7"/>
  <c r="L12" i="7"/>
  <c r="H12" i="7"/>
  <c r="J11" i="7"/>
  <c r="I13" i="7"/>
  <c r="K12" i="7"/>
  <c r="M11" i="7"/>
  <c r="L13" i="7"/>
  <c r="H13" i="7"/>
  <c r="J12" i="7"/>
  <c r="S16" i="6"/>
  <c r="S15" i="6"/>
  <c r="S14" i="6"/>
  <c r="S17" i="6"/>
  <c r="S13" i="6"/>
  <c r="P3" i="6" a="1"/>
  <c r="P3" i="6" s="1"/>
  <c r="C16" i="6"/>
  <c r="D16" i="6" s="1"/>
  <c r="C15" i="6"/>
  <c r="D15" i="6" s="1"/>
  <c r="F19" i="6"/>
  <c r="C14" i="6"/>
  <c r="D14" i="6" s="1"/>
  <c r="F16" i="6"/>
  <c r="C19" i="6"/>
  <c r="D19" i="6" s="1"/>
  <c r="C18" i="6"/>
  <c r="D18" i="6" s="1"/>
  <c r="E16" i="6"/>
  <c r="C17" i="6"/>
  <c r="D17" i="6" s="1"/>
  <c r="E19" i="6"/>
  <c r="E15" i="6"/>
  <c r="H52" i="5" a="1"/>
  <c r="H52" i="5" s="1"/>
  <c r="H55" i="5"/>
  <c r="O44" i="5" a="1"/>
  <c r="O44" i="5" s="1"/>
  <c r="H44" i="5" a="1"/>
  <c r="H44" i="5" s="1"/>
  <c r="H37" i="5" a="1"/>
  <c r="H37" i="5" s="1"/>
  <c r="H29" i="5" a="1"/>
  <c r="H29" i="5" s="1"/>
  <c r="P22" i="5"/>
  <c r="P23" i="5"/>
  <c r="P24" i="5"/>
  <c r="P25" i="5"/>
  <c r="P26" i="5"/>
  <c r="P21" i="5"/>
  <c r="P16" i="5"/>
  <c r="P17" i="5"/>
  <c r="P18" i="5"/>
  <c r="P19" i="5"/>
  <c r="P20" i="5"/>
  <c r="P15" i="5"/>
  <c r="L22" i="5"/>
  <c r="L23" i="5"/>
  <c r="L24" i="5"/>
  <c r="L25" i="5"/>
  <c r="L26" i="5"/>
  <c r="L21" i="5"/>
  <c r="N22" i="5"/>
  <c r="N23" i="5"/>
  <c r="N24" i="5"/>
  <c r="N25" i="5"/>
  <c r="N26" i="5"/>
  <c r="N21" i="5"/>
  <c r="N16" i="5"/>
  <c r="N17" i="5"/>
  <c r="N18" i="5"/>
  <c r="N19" i="5"/>
  <c r="N20" i="5"/>
  <c r="N15" i="5"/>
  <c r="M22" i="5"/>
  <c r="M23" i="5"/>
  <c r="M24" i="5"/>
  <c r="M25" i="5"/>
  <c r="M26" i="5"/>
  <c r="M21" i="5"/>
  <c r="M16" i="5"/>
  <c r="M17" i="5"/>
  <c r="M18" i="5"/>
  <c r="M19" i="5"/>
  <c r="M20" i="5"/>
  <c r="M15" i="5"/>
  <c r="K16" i="5"/>
  <c r="K17" i="5"/>
  <c r="K18" i="5"/>
  <c r="K19" i="5"/>
  <c r="K20" i="5"/>
  <c r="K15" i="5"/>
  <c r="B45" i="5"/>
  <c r="B44" i="5"/>
  <c r="B43" i="5"/>
  <c r="B42" i="5"/>
  <c r="B41" i="5"/>
  <c r="A37" i="5" a="1"/>
  <c r="A37" i="5" s="1"/>
  <c r="E33" i="5" a="1"/>
  <c r="E35" i="5" s="1"/>
  <c r="A33" i="5" a="1"/>
  <c r="A33" i="5" s="1"/>
  <c r="A28" i="5" a="1"/>
  <c r="A28" i="5" s="1"/>
  <c r="A24" i="5" a="1"/>
  <c r="A24" i="5" s="1"/>
  <c r="E16" i="5"/>
  <c r="E17" i="5"/>
  <c r="E18" i="5"/>
  <c r="E19" i="5"/>
  <c r="E20" i="5"/>
  <c r="E15" i="5"/>
  <c r="C16" i="5"/>
  <c r="C17" i="5"/>
  <c r="C18" i="5"/>
  <c r="C19" i="5"/>
  <c r="C20" i="5"/>
  <c r="C15" i="5"/>
  <c r="B16" i="5"/>
  <c r="B17" i="5"/>
  <c r="B18" i="5"/>
  <c r="B19" i="5"/>
  <c r="B20" i="5"/>
  <c r="B15" i="5"/>
  <c r="I5" i="5"/>
  <c r="I6" i="5"/>
  <c r="I7" i="5"/>
  <c r="I8" i="5"/>
  <c r="I9" i="5"/>
  <c r="I4" i="5"/>
  <c r="H5" i="5"/>
  <c r="H6" i="5"/>
  <c r="H7" i="5"/>
  <c r="H8" i="5"/>
  <c r="H9" i="5"/>
  <c r="H4" i="5"/>
  <c r="G5" i="5"/>
  <c r="G6" i="5"/>
  <c r="G7" i="5"/>
  <c r="G8" i="5"/>
  <c r="G9" i="5"/>
  <c r="G4" i="5"/>
  <c r="D11" i="5"/>
  <c r="P49" i="4" a="1"/>
  <c r="P49" i="4" s="1"/>
  <c r="P41" i="4" a="1"/>
  <c r="P41" i="4" s="1"/>
  <c r="I48" i="4" a="1"/>
  <c r="I48" i="4" s="1"/>
  <c r="I40" i="4" a="1"/>
  <c r="I40" i="4" s="1"/>
  <c r="I33" i="4" a="1"/>
  <c r="I33" i="4" s="1"/>
  <c r="O26" i="4"/>
  <c r="O27" i="4"/>
  <c r="O28" i="4"/>
  <c r="O29" i="4"/>
  <c r="O30" i="4"/>
  <c r="O25" i="4"/>
  <c r="O20" i="4"/>
  <c r="O21" i="4"/>
  <c r="O22" i="4"/>
  <c r="O23" i="4"/>
  <c r="O24" i="4"/>
  <c r="O19" i="4"/>
  <c r="M26" i="4"/>
  <c r="M27" i="4"/>
  <c r="M28" i="4"/>
  <c r="M29" i="4"/>
  <c r="M30" i="4"/>
  <c r="M25" i="4"/>
  <c r="M20" i="4"/>
  <c r="M21" i="4"/>
  <c r="M22" i="4"/>
  <c r="M23" i="4"/>
  <c r="M24" i="4"/>
  <c r="M19" i="4"/>
  <c r="L26" i="4"/>
  <c r="L27" i="4"/>
  <c r="L28" i="4"/>
  <c r="L29" i="4"/>
  <c r="L30" i="4"/>
  <c r="L25" i="4"/>
  <c r="L20" i="4"/>
  <c r="L21" i="4"/>
  <c r="L22" i="4"/>
  <c r="L23" i="4"/>
  <c r="L24" i="4"/>
  <c r="L19" i="4"/>
  <c r="K26" i="4"/>
  <c r="K27" i="4"/>
  <c r="K28" i="4"/>
  <c r="K29" i="4"/>
  <c r="K30" i="4"/>
  <c r="K25" i="4"/>
  <c r="J20" i="4"/>
  <c r="J21" i="4"/>
  <c r="J22" i="4"/>
  <c r="J23" i="4"/>
  <c r="J24" i="4"/>
  <c r="J19" i="4"/>
  <c r="G38" i="4"/>
  <c r="G37" i="4"/>
  <c r="K40" i="1"/>
  <c r="G36" i="4"/>
  <c r="G32" i="4" a="1"/>
  <c r="G32" i="4" s="1"/>
  <c r="E35" i="4" a="1"/>
  <c r="E36" i="4" s="1"/>
  <c r="A35" i="4" a="1"/>
  <c r="A35" i="4" s="1"/>
  <c r="A31" i="4" a="1"/>
  <c r="A31" i="4" s="1"/>
  <c r="A27" i="4" a="1"/>
  <c r="A27" i="4" s="1"/>
  <c r="E21" i="4"/>
  <c r="E22" i="4"/>
  <c r="E23" i="4"/>
  <c r="E24" i="4"/>
  <c r="E25" i="4"/>
  <c r="E20" i="4"/>
  <c r="C21" i="4"/>
  <c r="C22" i="4"/>
  <c r="C23" i="4"/>
  <c r="C24" i="4"/>
  <c r="C25" i="4"/>
  <c r="C20" i="4"/>
  <c r="B21" i="4"/>
  <c r="B22" i="4"/>
  <c r="B23" i="4"/>
  <c r="B24" i="4"/>
  <c r="B25" i="4"/>
  <c r="B20" i="4"/>
  <c r="E13" i="4"/>
  <c r="E14" i="4"/>
  <c r="E15" i="4"/>
  <c r="E16" i="4"/>
  <c r="E17" i="4"/>
  <c r="E12" i="4"/>
  <c r="D13" i="4"/>
  <c r="D14" i="4"/>
  <c r="D15" i="4"/>
  <c r="D16" i="4"/>
  <c r="D17" i="4"/>
  <c r="D12" i="4"/>
  <c r="C13" i="4"/>
  <c r="C14" i="4"/>
  <c r="C15" i="4"/>
  <c r="C16" i="4"/>
  <c r="C17" i="4"/>
  <c r="C12" i="4"/>
  <c r="C12" i="1"/>
  <c r="D10" i="4"/>
  <c r="L11" i="7" l="1"/>
  <c r="P15" i="7" s="1" a="1"/>
  <c r="I11" i="7"/>
  <c r="M13" i="7"/>
  <c r="J13" i="7"/>
  <c r="H15" i="7" s="1" a="1"/>
  <c r="K13" i="7"/>
  <c r="P4" i="6"/>
  <c r="P5" i="6"/>
  <c r="F18" i="6"/>
  <c r="F15" i="6"/>
  <c r="F14" i="6"/>
  <c r="E18" i="6"/>
  <c r="E17" i="6"/>
  <c r="F17" i="6"/>
  <c r="H54" i="5"/>
  <c r="H57" i="5"/>
  <c r="H53" i="5"/>
  <c r="H56" i="5"/>
  <c r="O47" i="5"/>
  <c r="O46" i="5"/>
  <c r="O49" i="5"/>
  <c r="O45" i="5"/>
  <c r="O48" i="5"/>
  <c r="M49" i="5"/>
  <c r="I49" i="5"/>
  <c r="K48" i="5"/>
  <c r="M47" i="5"/>
  <c r="I47" i="5"/>
  <c r="K46" i="5"/>
  <c r="M45" i="5"/>
  <c r="I45" i="5"/>
  <c r="K44" i="5"/>
  <c r="L49" i="5"/>
  <c r="H49" i="5"/>
  <c r="J48" i="5"/>
  <c r="L47" i="5"/>
  <c r="H47" i="5"/>
  <c r="J46" i="5"/>
  <c r="L45" i="5"/>
  <c r="H45" i="5"/>
  <c r="J44" i="5"/>
  <c r="K49" i="5"/>
  <c r="M48" i="5"/>
  <c r="I48" i="5"/>
  <c r="K47" i="5"/>
  <c r="M46" i="5"/>
  <c r="I46" i="5"/>
  <c r="K45" i="5"/>
  <c r="M44" i="5"/>
  <c r="I44" i="5"/>
  <c r="J49" i="5"/>
  <c r="L48" i="5"/>
  <c r="H48" i="5"/>
  <c r="J47" i="5"/>
  <c r="L46" i="5"/>
  <c r="H46" i="5"/>
  <c r="J45" i="5"/>
  <c r="L44" i="5"/>
  <c r="I42" i="5"/>
  <c r="M40" i="5"/>
  <c r="K39" i="5"/>
  <c r="M38" i="5"/>
  <c r="K37" i="5"/>
  <c r="H42" i="5"/>
  <c r="L40" i="5"/>
  <c r="J39" i="5"/>
  <c r="L38" i="5"/>
  <c r="J37" i="5"/>
  <c r="K42" i="5"/>
  <c r="M41" i="5"/>
  <c r="I41" i="5"/>
  <c r="K40" i="5"/>
  <c r="M39" i="5"/>
  <c r="I39" i="5"/>
  <c r="K38" i="5"/>
  <c r="M37" i="5"/>
  <c r="I37" i="5"/>
  <c r="M42" i="5"/>
  <c r="K41" i="5"/>
  <c r="I40" i="5"/>
  <c r="I38" i="5"/>
  <c r="L42" i="5"/>
  <c r="J41" i="5"/>
  <c r="H40" i="5"/>
  <c r="H38" i="5"/>
  <c r="J42" i="5"/>
  <c r="L41" i="5"/>
  <c r="H41" i="5"/>
  <c r="J40" i="5"/>
  <c r="L39" i="5"/>
  <c r="H39" i="5"/>
  <c r="J38" i="5"/>
  <c r="L37" i="5"/>
  <c r="S34" i="5"/>
  <c r="K34" i="5"/>
  <c r="O33" i="5"/>
  <c r="S32" i="5"/>
  <c r="K32" i="5"/>
  <c r="O31" i="5"/>
  <c r="K31" i="5"/>
  <c r="O30" i="5"/>
  <c r="K30" i="5"/>
  <c r="S29" i="5"/>
  <c r="K29" i="5"/>
  <c r="R34" i="5"/>
  <c r="J34" i="5"/>
  <c r="R33" i="5"/>
  <c r="J33" i="5"/>
  <c r="N32" i="5"/>
  <c r="J32" i="5"/>
  <c r="N31" i="5"/>
  <c r="J31" i="5"/>
  <c r="R30" i="5"/>
  <c r="N30" i="5"/>
  <c r="J30" i="5"/>
  <c r="R29" i="5"/>
  <c r="J29" i="5"/>
  <c r="Q34" i="5"/>
  <c r="M34" i="5"/>
  <c r="I34" i="5"/>
  <c r="Q33" i="5"/>
  <c r="M33" i="5"/>
  <c r="I33" i="5"/>
  <c r="Q32" i="5"/>
  <c r="M32" i="5"/>
  <c r="I32" i="5"/>
  <c r="Q31" i="5"/>
  <c r="M31" i="5"/>
  <c r="I31" i="5"/>
  <c r="Q30" i="5"/>
  <c r="M30" i="5"/>
  <c r="I30" i="5"/>
  <c r="Q29" i="5"/>
  <c r="M29" i="5"/>
  <c r="I29" i="5"/>
  <c r="O34" i="5"/>
  <c r="S33" i="5"/>
  <c r="K33" i="5"/>
  <c r="O32" i="5"/>
  <c r="S31" i="5"/>
  <c r="S30" i="5"/>
  <c r="O29" i="5"/>
  <c r="N34" i="5"/>
  <c r="N33" i="5"/>
  <c r="R32" i="5"/>
  <c r="R31" i="5"/>
  <c r="N29" i="5"/>
  <c r="P34" i="5"/>
  <c r="L34" i="5"/>
  <c r="H34" i="5"/>
  <c r="P33" i="5"/>
  <c r="L33" i="5"/>
  <c r="H33" i="5"/>
  <c r="P32" i="5"/>
  <c r="L32" i="5"/>
  <c r="H32" i="5"/>
  <c r="P31" i="5"/>
  <c r="L31" i="5"/>
  <c r="H31" i="5"/>
  <c r="P30" i="5"/>
  <c r="L30" i="5"/>
  <c r="H30" i="5"/>
  <c r="P29" i="5"/>
  <c r="L29" i="5"/>
  <c r="A39" i="5"/>
  <c r="A38" i="5"/>
  <c r="E34" i="5"/>
  <c r="E33" i="5"/>
  <c r="B35" i="5"/>
  <c r="A34" i="5"/>
  <c r="A35" i="5"/>
  <c r="C33" i="5"/>
  <c r="C34" i="5"/>
  <c r="B33" i="5"/>
  <c r="C35" i="5"/>
  <c r="B34" i="5"/>
  <c r="B30" i="5"/>
  <c r="A29" i="5"/>
  <c r="A30" i="5"/>
  <c r="C28" i="5"/>
  <c r="C29" i="5"/>
  <c r="B28" i="5"/>
  <c r="C30" i="5"/>
  <c r="B29" i="5"/>
  <c r="D26" i="5"/>
  <c r="F25" i="5"/>
  <c r="D24" i="5"/>
  <c r="C26" i="5"/>
  <c r="E25" i="5"/>
  <c r="C24" i="5"/>
  <c r="F26" i="5"/>
  <c r="B26" i="5"/>
  <c r="D25" i="5"/>
  <c r="F24" i="5"/>
  <c r="B24" i="5"/>
  <c r="B25" i="5"/>
  <c r="A25" i="5"/>
  <c r="E26" i="5"/>
  <c r="A26" i="5"/>
  <c r="C25" i="5"/>
  <c r="E24" i="5"/>
  <c r="P52" i="4"/>
  <c r="P51" i="4"/>
  <c r="P54" i="4"/>
  <c r="P50" i="4"/>
  <c r="P53" i="4"/>
  <c r="P44" i="4"/>
  <c r="P43" i="4"/>
  <c r="P46" i="4"/>
  <c r="P42" i="4"/>
  <c r="P45" i="4"/>
  <c r="N53" i="4"/>
  <c r="J53" i="4"/>
  <c r="L52" i="4"/>
  <c r="N51" i="4"/>
  <c r="J51" i="4"/>
  <c r="L50" i="4"/>
  <c r="N49" i="4"/>
  <c r="J49" i="4"/>
  <c r="L48" i="4"/>
  <c r="M53" i="4"/>
  <c r="I53" i="4"/>
  <c r="K52" i="4"/>
  <c r="M51" i="4"/>
  <c r="I51" i="4"/>
  <c r="K50" i="4"/>
  <c r="M49" i="4"/>
  <c r="I49" i="4"/>
  <c r="K48" i="4"/>
  <c r="L53" i="4"/>
  <c r="N52" i="4"/>
  <c r="J52" i="4"/>
  <c r="L51" i="4"/>
  <c r="N50" i="4"/>
  <c r="J50" i="4"/>
  <c r="L49" i="4"/>
  <c r="N48" i="4"/>
  <c r="J48" i="4"/>
  <c r="K53" i="4"/>
  <c r="M52" i="4"/>
  <c r="I52" i="4"/>
  <c r="K51" i="4"/>
  <c r="M50" i="4"/>
  <c r="I50" i="4"/>
  <c r="K49" i="4"/>
  <c r="M48" i="4"/>
  <c r="N45" i="4"/>
  <c r="J45" i="4"/>
  <c r="L44" i="4"/>
  <c r="N43" i="4"/>
  <c r="J43" i="4"/>
  <c r="L42" i="4"/>
  <c r="N41" i="4"/>
  <c r="J41" i="4"/>
  <c r="L40" i="4"/>
  <c r="M45" i="4"/>
  <c r="I45" i="4"/>
  <c r="K44" i="4"/>
  <c r="M43" i="4"/>
  <c r="I43" i="4"/>
  <c r="K42" i="4"/>
  <c r="M41" i="4"/>
  <c r="I41" i="4"/>
  <c r="K40" i="4"/>
  <c r="L45" i="4"/>
  <c r="N44" i="4"/>
  <c r="J44" i="4"/>
  <c r="L43" i="4"/>
  <c r="N42" i="4"/>
  <c r="J42" i="4"/>
  <c r="L41" i="4"/>
  <c r="N40" i="4"/>
  <c r="J40" i="4"/>
  <c r="K45" i="4"/>
  <c r="M44" i="4"/>
  <c r="I44" i="4"/>
  <c r="K43" i="4"/>
  <c r="M42" i="4"/>
  <c r="I42" i="4"/>
  <c r="K41" i="4"/>
  <c r="M40" i="4"/>
  <c r="T38" i="4"/>
  <c r="P38" i="4"/>
  <c r="L38" i="4"/>
  <c r="T37" i="4"/>
  <c r="P37" i="4"/>
  <c r="L37" i="4"/>
  <c r="T36" i="4"/>
  <c r="P36" i="4"/>
  <c r="L36" i="4"/>
  <c r="T35" i="4"/>
  <c r="P35" i="4"/>
  <c r="L35" i="4"/>
  <c r="T34" i="4"/>
  <c r="P34" i="4"/>
  <c r="L34" i="4"/>
  <c r="T33" i="4"/>
  <c r="P33" i="4"/>
  <c r="L33" i="4"/>
  <c r="S38" i="4"/>
  <c r="O38" i="4"/>
  <c r="K38" i="4"/>
  <c r="S37" i="4"/>
  <c r="O37" i="4"/>
  <c r="K37" i="4"/>
  <c r="S36" i="4"/>
  <c r="O36" i="4"/>
  <c r="K36" i="4"/>
  <c r="S35" i="4"/>
  <c r="O35" i="4"/>
  <c r="K35" i="4"/>
  <c r="S34" i="4"/>
  <c r="O34" i="4"/>
  <c r="K34" i="4"/>
  <c r="S33" i="4"/>
  <c r="O33" i="4"/>
  <c r="K33" i="4"/>
  <c r="R38" i="4"/>
  <c r="N38" i="4"/>
  <c r="J38" i="4"/>
  <c r="R37" i="4"/>
  <c r="N37" i="4"/>
  <c r="J37" i="4"/>
  <c r="R36" i="4"/>
  <c r="N36" i="4"/>
  <c r="J36" i="4"/>
  <c r="R35" i="4"/>
  <c r="N35" i="4"/>
  <c r="J35" i="4"/>
  <c r="R34" i="4"/>
  <c r="N34" i="4"/>
  <c r="J34" i="4"/>
  <c r="R33" i="4"/>
  <c r="N33" i="4"/>
  <c r="J33" i="4"/>
  <c r="Q38" i="4"/>
  <c r="M38" i="4"/>
  <c r="I38" i="4"/>
  <c r="Q37" i="4"/>
  <c r="M37" i="4"/>
  <c r="I37" i="4"/>
  <c r="Q36" i="4"/>
  <c r="M36" i="4"/>
  <c r="I36" i="4"/>
  <c r="Q35" i="4"/>
  <c r="M35" i="4"/>
  <c r="I35" i="4"/>
  <c r="Q34" i="4"/>
  <c r="M34" i="4"/>
  <c r="I34" i="4"/>
  <c r="Q33" i="4"/>
  <c r="M33" i="4"/>
  <c r="G34" i="4"/>
  <c r="G33" i="4"/>
  <c r="E35" i="4"/>
  <c r="E37" i="4"/>
  <c r="C37" i="4"/>
  <c r="B37" i="4"/>
  <c r="A36" i="4"/>
  <c r="A37" i="4"/>
  <c r="C35" i="4"/>
  <c r="C36" i="4"/>
  <c r="B35" i="4"/>
  <c r="B36" i="4"/>
  <c r="B33" i="4"/>
  <c r="A32" i="4"/>
  <c r="A33" i="4"/>
  <c r="C31" i="4"/>
  <c r="C32" i="4"/>
  <c r="B31" i="4"/>
  <c r="C33" i="4"/>
  <c r="B32" i="4"/>
  <c r="A29" i="4"/>
  <c r="E27" i="4"/>
  <c r="D29" i="4"/>
  <c r="B28" i="4"/>
  <c r="E28" i="4"/>
  <c r="A28" i="4"/>
  <c r="C27" i="4"/>
  <c r="E29" i="4"/>
  <c r="C28" i="4"/>
  <c r="F28" i="4"/>
  <c r="D27" i="4"/>
  <c r="C29" i="4"/>
  <c r="F29" i="4"/>
  <c r="B29" i="4"/>
  <c r="D28" i="4"/>
  <c r="F27" i="4"/>
  <c r="B27" i="4"/>
  <c r="S29" i="3" a="1"/>
  <c r="S29" i="3" s="1"/>
  <c r="R29" i="3" a="1"/>
  <c r="R29" i="3" s="1"/>
  <c r="N29" i="3" a="1"/>
  <c r="N29" i="3" s="1"/>
  <c r="R25" i="3" a="1"/>
  <c r="R25" i="3" s="1"/>
  <c r="N25" i="3" a="1"/>
  <c r="N25" i="3" s="1"/>
  <c r="N21" i="3" a="1"/>
  <c r="N21" i="3" s="1"/>
  <c r="O14" i="3"/>
  <c r="O15" i="3"/>
  <c r="O16" i="3"/>
  <c r="O17" i="3"/>
  <c r="O18" i="3"/>
  <c r="O13" i="3"/>
  <c r="L14" i="3"/>
  <c r="M14" i="3"/>
  <c r="L15" i="3"/>
  <c r="M15" i="3"/>
  <c r="L16" i="3"/>
  <c r="M16" i="3"/>
  <c r="L17" i="3"/>
  <c r="M17" i="3"/>
  <c r="L18" i="3"/>
  <c r="M18" i="3"/>
  <c r="M13" i="3"/>
  <c r="L13" i="3"/>
  <c r="I41" i="3" a="1"/>
  <c r="I41" i="3" s="1"/>
  <c r="H41" i="3" a="1"/>
  <c r="H41" i="3" s="1"/>
  <c r="A41" i="3" a="1"/>
  <c r="A41" i="3" s="1"/>
  <c r="H34" i="3" a="1"/>
  <c r="H34" i="3" s="1"/>
  <c r="A34" i="3" a="1"/>
  <c r="A34" i="3" s="1"/>
  <c r="A26" i="3" a="1"/>
  <c r="A26" i="3" s="1"/>
  <c r="H20" i="3"/>
  <c r="H21" i="3"/>
  <c r="H22" i="3"/>
  <c r="H23" i="3"/>
  <c r="H24" i="3"/>
  <c r="H19" i="3"/>
  <c r="F20" i="3"/>
  <c r="F21" i="3"/>
  <c r="F22" i="3"/>
  <c r="F23" i="3"/>
  <c r="F24" i="3"/>
  <c r="F19" i="3"/>
  <c r="E20" i="3"/>
  <c r="E21" i="3"/>
  <c r="E22" i="3"/>
  <c r="E23" i="3"/>
  <c r="E24" i="3"/>
  <c r="E19" i="3"/>
  <c r="D20" i="3"/>
  <c r="D21" i="3"/>
  <c r="D22" i="3"/>
  <c r="D23" i="3"/>
  <c r="D24" i="3"/>
  <c r="D19" i="3"/>
  <c r="H14" i="3"/>
  <c r="H15" i="3"/>
  <c r="H16" i="3"/>
  <c r="H17" i="3"/>
  <c r="H18" i="3"/>
  <c r="H13" i="3"/>
  <c r="F14" i="3"/>
  <c r="F15" i="3"/>
  <c r="F16" i="3"/>
  <c r="F17" i="3"/>
  <c r="F18" i="3"/>
  <c r="F13" i="3"/>
  <c r="E14" i="3"/>
  <c r="E15" i="3"/>
  <c r="E16" i="3"/>
  <c r="E17" i="3"/>
  <c r="E18" i="3"/>
  <c r="E13" i="3"/>
  <c r="C14" i="3"/>
  <c r="C15" i="3"/>
  <c r="C16" i="3"/>
  <c r="C17" i="3"/>
  <c r="C18" i="3"/>
  <c r="C13" i="3"/>
  <c r="I9" i="3"/>
  <c r="J5" i="3"/>
  <c r="J6" i="3"/>
  <c r="J7" i="3"/>
  <c r="J8" i="3"/>
  <c r="J9" i="3"/>
  <c r="J4" i="3"/>
  <c r="I5" i="3"/>
  <c r="I6" i="3"/>
  <c r="I7" i="3"/>
  <c r="I8" i="3"/>
  <c r="I4" i="3"/>
  <c r="G5" i="3"/>
  <c r="G6" i="3"/>
  <c r="G7" i="3"/>
  <c r="G8" i="3"/>
  <c r="G9" i="3"/>
  <c r="G4" i="3"/>
  <c r="D10" i="3"/>
  <c r="P16" i="7" l="1"/>
  <c r="P15" i="7"/>
  <c r="P17" i="7"/>
  <c r="I15" i="7"/>
  <c r="H15" i="7"/>
  <c r="J15" i="7"/>
  <c r="I17" i="7"/>
  <c r="J16" i="7"/>
  <c r="H17" i="7"/>
  <c r="J17" i="7"/>
  <c r="H16" i="7"/>
  <c r="I16" i="7"/>
  <c r="S31" i="3"/>
  <c r="S30" i="3"/>
  <c r="R31" i="3"/>
  <c r="R30" i="3"/>
  <c r="N30" i="3"/>
  <c r="N31" i="3"/>
  <c r="P29" i="3"/>
  <c r="P30" i="3"/>
  <c r="O29" i="3"/>
  <c r="O31" i="3"/>
  <c r="P31" i="3"/>
  <c r="O30" i="3"/>
  <c r="R27" i="3"/>
  <c r="R26" i="3"/>
  <c r="O27" i="3"/>
  <c r="P25" i="3"/>
  <c r="P26" i="3"/>
  <c r="O25" i="3"/>
  <c r="N26" i="3"/>
  <c r="N27" i="3"/>
  <c r="P27" i="3"/>
  <c r="O26" i="3"/>
  <c r="Q23" i="3"/>
  <c r="S22" i="3"/>
  <c r="Q21" i="3"/>
  <c r="P23" i="3"/>
  <c r="R22" i="3"/>
  <c r="N22" i="3"/>
  <c r="P21" i="3"/>
  <c r="S23" i="3"/>
  <c r="O23" i="3"/>
  <c r="Q22" i="3"/>
  <c r="S21" i="3"/>
  <c r="O21" i="3"/>
  <c r="O22" i="3"/>
  <c r="R23" i="3"/>
  <c r="N23" i="3"/>
  <c r="P22" i="3"/>
  <c r="R21" i="3"/>
  <c r="I43" i="3"/>
  <c r="I46" i="3"/>
  <c r="I42" i="3"/>
  <c r="I44" i="3"/>
  <c r="I45" i="3"/>
  <c r="H44" i="3"/>
  <c r="H43" i="3"/>
  <c r="H46" i="3"/>
  <c r="H42" i="3"/>
  <c r="H45" i="3"/>
  <c r="F46" i="3"/>
  <c r="D45" i="3"/>
  <c r="F44" i="3"/>
  <c r="D43" i="3"/>
  <c r="F42" i="3"/>
  <c r="D41" i="3"/>
  <c r="E46" i="3"/>
  <c r="C45" i="3"/>
  <c r="E44" i="3"/>
  <c r="A44" i="3"/>
  <c r="C43" i="3"/>
  <c r="E42" i="3"/>
  <c r="A42" i="3"/>
  <c r="C41" i="3"/>
  <c r="D46" i="3"/>
  <c r="F45" i="3"/>
  <c r="B45" i="3"/>
  <c r="D44" i="3"/>
  <c r="F43" i="3"/>
  <c r="B43" i="3"/>
  <c r="D42" i="3"/>
  <c r="F41" i="3"/>
  <c r="B41" i="3"/>
  <c r="B46" i="3"/>
  <c r="B44" i="3"/>
  <c r="B42" i="3"/>
  <c r="A46" i="3"/>
  <c r="C46" i="3"/>
  <c r="E45" i="3"/>
  <c r="A45" i="3"/>
  <c r="C44" i="3"/>
  <c r="E43" i="3"/>
  <c r="A43" i="3"/>
  <c r="C42" i="3"/>
  <c r="E41" i="3"/>
  <c r="H36" i="3"/>
  <c r="H39" i="3"/>
  <c r="H35" i="3"/>
  <c r="H37" i="3"/>
  <c r="H38" i="3"/>
  <c r="F39" i="3"/>
  <c r="D38" i="3"/>
  <c r="F37" i="3"/>
  <c r="B37" i="3"/>
  <c r="F35" i="3"/>
  <c r="B35" i="3"/>
  <c r="D34" i="3"/>
  <c r="E39" i="3"/>
  <c r="A39" i="3"/>
  <c r="C38" i="3"/>
  <c r="E37" i="3"/>
  <c r="A37" i="3"/>
  <c r="C36" i="3"/>
  <c r="E35" i="3"/>
  <c r="A35" i="3"/>
  <c r="C34" i="3"/>
  <c r="D39" i="3"/>
  <c r="F38" i="3"/>
  <c r="B38" i="3"/>
  <c r="D37" i="3"/>
  <c r="F36" i="3"/>
  <c r="B36" i="3"/>
  <c r="D35" i="3"/>
  <c r="F34" i="3"/>
  <c r="B34" i="3"/>
  <c r="B39" i="3"/>
  <c r="D36" i="3"/>
  <c r="C39" i="3"/>
  <c r="E38" i="3"/>
  <c r="A38" i="3"/>
  <c r="C37" i="3"/>
  <c r="E36" i="3"/>
  <c r="A36" i="3"/>
  <c r="C35" i="3"/>
  <c r="E34" i="3"/>
  <c r="L31" i="3"/>
  <c r="D31" i="3"/>
  <c r="H30" i="3"/>
  <c r="L29" i="3"/>
  <c r="D29" i="3"/>
  <c r="H28" i="3"/>
  <c r="L27" i="3"/>
  <c r="H27" i="3"/>
  <c r="L26" i="3"/>
  <c r="D26" i="3"/>
  <c r="G31" i="3"/>
  <c r="C31" i="3"/>
  <c r="G30" i="3"/>
  <c r="C30" i="3"/>
  <c r="K29" i="3"/>
  <c r="G29" i="3"/>
  <c r="C29" i="3"/>
  <c r="K28" i="3"/>
  <c r="G28" i="3"/>
  <c r="C28" i="3"/>
  <c r="K27" i="3"/>
  <c r="G27" i="3"/>
  <c r="C27" i="3"/>
  <c r="K26" i="3"/>
  <c r="G26" i="3"/>
  <c r="C26" i="3"/>
  <c r="J31" i="3"/>
  <c r="F31" i="3"/>
  <c r="B31" i="3"/>
  <c r="J30" i="3"/>
  <c r="F30" i="3"/>
  <c r="B30" i="3"/>
  <c r="J29" i="3"/>
  <c r="F29" i="3"/>
  <c r="B29" i="3"/>
  <c r="J28" i="3"/>
  <c r="F28" i="3"/>
  <c r="B28" i="3"/>
  <c r="J27" i="3"/>
  <c r="F27" i="3"/>
  <c r="B27" i="3"/>
  <c r="J26" i="3"/>
  <c r="F26" i="3"/>
  <c r="B26" i="3"/>
  <c r="H31" i="3"/>
  <c r="L30" i="3"/>
  <c r="D30" i="3"/>
  <c r="H29" i="3"/>
  <c r="L28" i="3"/>
  <c r="D28" i="3"/>
  <c r="D27" i="3"/>
  <c r="H26" i="3"/>
  <c r="K31" i="3"/>
  <c r="K30" i="3"/>
  <c r="I31" i="3"/>
  <c r="E31" i="3"/>
  <c r="A31" i="3"/>
  <c r="I30" i="3"/>
  <c r="E30" i="3"/>
  <c r="A30" i="3"/>
  <c r="I29" i="3"/>
  <c r="E29" i="3"/>
  <c r="A29" i="3"/>
  <c r="I28" i="3"/>
  <c r="E28" i="3"/>
  <c r="A28" i="3"/>
  <c r="I27" i="3"/>
  <c r="E27" i="3"/>
  <c r="A27" i="3"/>
  <c r="I26" i="3"/>
  <c r="E26" i="3"/>
  <c r="L15" i="7" l="1" a="1"/>
  <c r="E33" i="2" a="1"/>
  <c r="E33" i="2" s="1"/>
  <c r="A33" i="2" a="1"/>
  <c r="A33" i="2" s="1"/>
  <c r="E28" i="2" a="1"/>
  <c r="E28" i="2" s="1"/>
  <c r="A28" i="2" a="1"/>
  <c r="A28" i="2" s="1"/>
  <c r="A23" i="2" a="1"/>
  <c r="B23" i="2" s="1"/>
  <c r="C16" i="2"/>
  <c r="C17" i="2"/>
  <c r="C18" i="2"/>
  <c r="C19" i="2"/>
  <c r="C20" i="2"/>
  <c r="C15" i="2"/>
  <c r="O78" i="1"/>
  <c r="R31" i="2" a="1"/>
  <c r="R31" i="2" s="1"/>
  <c r="K31" i="2" a="1"/>
  <c r="K31" i="2" s="1"/>
  <c r="R24" i="2" a="1"/>
  <c r="R25" i="2" s="1"/>
  <c r="K24" i="2" a="1"/>
  <c r="K24" i="2" s="1"/>
  <c r="K17" i="2" a="1"/>
  <c r="K17" i="2" s="1"/>
  <c r="P4" i="2"/>
  <c r="P5" i="2"/>
  <c r="P6" i="2"/>
  <c r="P7" i="2"/>
  <c r="P8" i="2"/>
  <c r="P3" i="2"/>
  <c r="I5" i="2"/>
  <c r="I6" i="2"/>
  <c r="I7" i="2"/>
  <c r="I8" i="2"/>
  <c r="I9" i="2"/>
  <c r="I4" i="2"/>
  <c r="H5" i="2"/>
  <c r="H6" i="2"/>
  <c r="H7" i="2"/>
  <c r="H8" i="2"/>
  <c r="H9" i="2"/>
  <c r="H4" i="2"/>
  <c r="G5" i="2"/>
  <c r="G6" i="2"/>
  <c r="G7" i="2"/>
  <c r="G8" i="2"/>
  <c r="G9" i="2"/>
  <c r="G4" i="2"/>
  <c r="C12" i="2"/>
  <c r="L15" i="7" l="1"/>
  <c r="L17" i="7"/>
  <c r="N17" i="7"/>
  <c r="N15" i="7"/>
  <c r="M16" i="7"/>
  <c r="L16" i="7"/>
  <c r="M15" i="7"/>
  <c r="M17" i="7"/>
  <c r="N16" i="7"/>
  <c r="E35" i="2"/>
  <c r="E34" i="2"/>
  <c r="A34" i="2"/>
  <c r="A35" i="2"/>
  <c r="C33" i="2"/>
  <c r="C34" i="2"/>
  <c r="B33" i="2"/>
  <c r="B35" i="2"/>
  <c r="C35" i="2"/>
  <c r="B34" i="2"/>
  <c r="E30" i="2"/>
  <c r="E29" i="2"/>
  <c r="B30" i="2"/>
  <c r="A29" i="2"/>
  <c r="A30" i="2"/>
  <c r="C28" i="2"/>
  <c r="C29" i="2"/>
  <c r="B28" i="2"/>
  <c r="C30" i="2"/>
  <c r="B29" i="2"/>
  <c r="E25" i="2"/>
  <c r="A25" i="2"/>
  <c r="C24" i="2"/>
  <c r="E23" i="2"/>
  <c r="A23" i="2"/>
  <c r="D25" i="2"/>
  <c r="F24" i="2"/>
  <c r="B24" i="2"/>
  <c r="D23" i="2"/>
  <c r="C25" i="2"/>
  <c r="E24" i="2"/>
  <c r="A24" i="2"/>
  <c r="C23" i="2"/>
  <c r="F25" i="2"/>
  <c r="B25" i="2"/>
  <c r="D24" i="2"/>
  <c r="F23" i="2"/>
  <c r="R34" i="2"/>
  <c r="R33" i="2"/>
  <c r="R36" i="2"/>
  <c r="R32" i="2"/>
  <c r="R35" i="2"/>
  <c r="P36" i="2"/>
  <c r="N35" i="2"/>
  <c r="L34" i="2"/>
  <c r="P32" i="2"/>
  <c r="N31" i="2"/>
  <c r="O36" i="2"/>
  <c r="M35" i="2"/>
  <c r="O34" i="2"/>
  <c r="M33" i="2"/>
  <c r="O32" i="2"/>
  <c r="M31" i="2"/>
  <c r="N36" i="2"/>
  <c r="P35" i="2"/>
  <c r="L35" i="2"/>
  <c r="N34" i="2"/>
  <c r="P33" i="2"/>
  <c r="L33" i="2"/>
  <c r="N32" i="2"/>
  <c r="P31" i="2"/>
  <c r="L31" i="2"/>
  <c r="L36" i="2"/>
  <c r="P34" i="2"/>
  <c r="N33" i="2"/>
  <c r="L32" i="2"/>
  <c r="K36" i="2"/>
  <c r="K34" i="2"/>
  <c r="K32" i="2"/>
  <c r="M36" i="2"/>
  <c r="O35" i="2"/>
  <c r="K35" i="2"/>
  <c r="M34" i="2"/>
  <c r="O33" i="2"/>
  <c r="K33" i="2"/>
  <c r="M32" i="2"/>
  <c r="O31" i="2"/>
  <c r="R28" i="2"/>
  <c r="R24" i="2"/>
  <c r="R27" i="2"/>
  <c r="R26" i="2"/>
  <c r="R29" i="2"/>
  <c r="M29" i="2"/>
  <c r="P29" i="2"/>
  <c r="L29" i="2"/>
  <c r="N28" i="2"/>
  <c r="P27" i="2"/>
  <c r="L27" i="2"/>
  <c r="N26" i="2"/>
  <c r="P25" i="2"/>
  <c r="L25" i="2"/>
  <c r="N24" i="2"/>
  <c r="O29" i="2"/>
  <c r="K29" i="2"/>
  <c r="M28" i="2"/>
  <c r="O27" i="2"/>
  <c r="K27" i="2"/>
  <c r="M26" i="2"/>
  <c r="O25" i="2"/>
  <c r="K25" i="2"/>
  <c r="M24" i="2"/>
  <c r="N29" i="2"/>
  <c r="P28" i="2"/>
  <c r="L28" i="2"/>
  <c r="N27" i="2"/>
  <c r="P26" i="2"/>
  <c r="L26" i="2"/>
  <c r="N25" i="2"/>
  <c r="P24" i="2"/>
  <c r="L24" i="2"/>
  <c r="O28" i="2"/>
  <c r="K28" i="2"/>
  <c r="M27" i="2"/>
  <c r="O26" i="2"/>
  <c r="K26" i="2"/>
  <c r="M25" i="2"/>
  <c r="O24" i="2"/>
  <c r="V22" i="2"/>
  <c r="R22" i="2"/>
  <c r="N22" i="2"/>
  <c r="V21" i="2"/>
  <c r="R21" i="2"/>
  <c r="N21" i="2"/>
  <c r="V20" i="2"/>
  <c r="R20" i="2"/>
  <c r="N20" i="2"/>
  <c r="V19" i="2"/>
  <c r="R19" i="2"/>
  <c r="N19" i="2"/>
  <c r="V18" i="2"/>
  <c r="R18" i="2"/>
  <c r="N18" i="2"/>
  <c r="V17" i="2"/>
  <c r="R17" i="2"/>
  <c r="N17" i="2"/>
  <c r="U22" i="2"/>
  <c r="Q22" i="2"/>
  <c r="M22" i="2"/>
  <c r="U21" i="2"/>
  <c r="Q21" i="2"/>
  <c r="M21" i="2"/>
  <c r="U20" i="2"/>
  <c r="Q20" i="2"/>
  <c r="M20" i="2"/>
  <c r="U19" i="2"/>
  <c r="Q19" i="2"/>
  <c r="M19" i="2"/>
  <c r="U18" i="2"/>
  <c r="Q18" i="2"/>
  <c r="M18" i="2"/>
  <c r="U17" i="2"/>
  <c r="Q17" i="2"/>
  <c r="M17" i="2"/>
  <c r="T22" i="2"/>
  <c r="P22" i="2"/>
  <c r="L22" i="2"/>
  <c r="T21" i="2"/>
  <c r="P21" i="2"/>
  <c r="L21" i="2"/>
  <c r="T20" i="2"/>
  <c r="P20" i="2"/>
  <c r="L20" i="2"/>
  <c r="T19" i="2"/>
  <c r="P19" i="2"/>
  <c r="L19" i="2"/>
  <c r="T18" i="2"/>
  <c r="P18" i="2"/>
  <c r="L18" i="2"/>
  <c r="T17" i="2"/>
  <c r="P17" i="2"/>
  <c r="L17" i="2"/>
  <c r="S22" i="2"/>
  <c r="O22" i="2"/>
  <c r="K22" i="2"/>
  <c r="S21" i="2"/>
  <c r="O21" i="2"/>
  <c r="K21" i="2"/>
  <c r="S20" i="2"/>
  <c r="O20" i="2"/>
  <c r="K20" i="2"/>
  <c r="S19" i="2"/>
  <c r="O19" i="2"/>
  <c r="K19" i="2"/>
  <c r="S18" i="2"/>
  <c r="O18" i="2"/>
  <c r="K18" i="2"/>
  <c r="S17" i="2"/>
  <c r="O17" i="2"/>
  <c r="C19" i="7" l="1" a="1"/>
  <c r="M64" i="1" a="1"/>
  <c r="N64" i="1" s="1"/>
  <c r="M58" i="1" a="1"/>
  <c r="M58" i="1" s="1"/>
  <c r="A49" i="1" a="1"/>
  <c r="A49" i="1" s="1"/>
  <c r="C19" i="7" l="1"/>
  <c r="C21" i="7"/>
  <c r="C20" i="7"/>
  <c r="U64" i="1"/>
  <c r="Q64" i="1"/>
  <c r="M64" i="1"/>
  <c r="W64" i="1"/>
  <c r="S64" i="1"/>
  <c r="O64" i="1"/>
  <c r="X64" i="1"/>
  <c r="T64" i="1"/>
  <c r="P64" i="1"/>
  <c r="V64" i="1"/>
  <c r="R64" i="1"/>
  <c r="F49" i="1"/>
  <c r="D49" i="1"/>
  <c r="B49" i="1"/>
  <c r="E49" i="1"/>
  <c r="C49" i="1"/>
  <c r="T41" i="1" a="1"/>
  <c r="T46" i="1" s="1"/>
  <c r="E23" i="1"/>
  <c r="E24" i="1"/>
  <c r="E25" i="1"/>
  <c r="E26" i="1"/>
  <c r="E27" i="1"/>
  <c r="E22" i="1"/>
  <c r="A52" i="1" s="1" a="1"/>
  <c r="A52" i="1" s="1"/>
  <c r="D11" i="1"/>
  <c r="D14" i="1" s="1"/>
  <c r="I35" i="1" l="1" a="1"/>
  <c r="A43" i="1" a="1"/>
  <c r="A43" i="1" s="1"/>
  <c r="D52" i="1" s="1"/>
  <c r="M69" i="1" a="1"/>
  <c r="M69" i="1" s="1"/>
  <c r="P69" i="1" s="1"/>
  <c r="C22" i="1"/>
  <c r="O21" i="1"/>
  <c r="R27" i="1"/>
  <c r="Q27" i="1"/>
  <c r="C19" i="1"/>
  <c r="E19" i="1" s="1"/>
  <c r="T45" i="1"/>
  <c r="C18" i="1"/>
  <c r="D18" i="1" s="1"/>
  <c r="T44" i="1"/>
  <c r="C17" i="1"/>
  <c r="E17" i="1" s="1"/>
  <c r="T43" i="1"/>
  <c r="C16" i="1"/>
  <c r="D16" i="1" s="1"/>
  <c r="T42" i="1"/>
  <c r="C15" i="1"/>
  <c r="E15" i="1" s="1"/>
  <c r="T41" i="1"/>
  <c r="I35" i="1"/>
  <c r="I36" i="1"/>
  <c r="D19" i="1"/>
  <c r="E14" i="1"/>
  <c r="E18" i="1"/>
  <c r="I37" i="1"/>
  <c r="D15" i="1" l="1"/>
  <c r="D17" i="1"/>
  <c r="B22" i="1"/>
  <c r="R21" i="1"/>
  <c r="P27" i="1"/>
  <c r="Q21" i="1"/>
  <c r="C26" i="1"/>
  <c r="R31" i="1"/>
  <c r="Q31" i="1"/>
  <c r="O25" i="1"/>
  <c r="C25" i="1"/>
  <c r="R30" i="1"/>
  <c r="Q30" i="1"/>
  <c r="O24" i="1"/>
  <c r="E16" i="1"/>
  <c r="B26" i="1"/>
  <c r="Q25" i="1"/>
  <c r="P31" i="1"/>
  <c r="R25" i="1"/>
  <c r="B23" i="1"/>
  <c r="Q22" i="1"/>
  <c r="R22" i="1"/>
  <c r="P28" i="1"/>
  <c r="B27" i="1"/>
  <c r="R26" i="1"/>
  <c r="P32" i="1"/>
  <c r="Q26" i="1"/>
  <c r="C23" i="1"/>
  <c r="Q28" i="1"/>
  <c r="O22" i="1"/>
  <c r="R28" i="1"/>
  <c r="C24" i="1"/>
  <c r="Q29" i="1"/>
  <c r="O23" i="1"/>
  <c r="R29" i="1"/>
  <c r="C27" i="1"/>
  <c r="O26" i="1"/>
  <c r="R32" i="1"/>
  <c r="Q32" i="1"/>
  <c r="B25" i="1"/>
  <c r="P30" i="1"/>
  <c r="Q24" i="1"/>
  <c r="R24" i="1"/>
  <c r="B24" i="1" l="1"/>
  <c r="A35" i="1" s="1" a="1"/>
  <c r="Q23" i="1"/>
  <c r="R23" i="1"/>
  <c r="P29" i="1"/>
  <c r="A35" i="1" l="1"/>
  <c r="C35" i="1"/>
  <c r="A37" i="1"/>
  <c r="B37" i="1"/>
  <c r="A36" i="1"/>
  <c r="C37" i="1"/>
  <c r="B36" i="1"/>
  <c r="C36" i="1"/>
  <c r="B35" i="1"/>
  <c r="M41" i="1" a="1"/>
  <c r="E35" i="1" l="1" a="1"/>
  <c r="F35" i="1" s="1"/>
  <c r="M42" i="1"/>
  <c r="O43" i="1"/>
  <c r="Q44" i="1"/>
  <c r="M46" i="1"/>
  <c r="N42" i="1"/>
  <c r="P43" i="1"/>
  <c r="R44" i="1"/>
  <c r="N46" i="1"/>
  <c r="M41" i="1"/>
  <c r="O42" i="1"/>
  <c r="Q43" i="1"/>
  <c r="M45" i="1"/>
  <c r="O46" i="1"/>
  <c r="N41" i="1"/>
  <c r="P42" i="1"/>
  <c r="R43" i="1"/>
  <c r="N45" i="1"/>
  <c r="P46" i="1"/>
  <c r="O41" i="1"/>
  <c r="Q42" i="1"/>
  <c r="M44" i="1"/>
  <c r="O45" i="1"/>
  <c r="Q46" i="1"/>
  <c r="P41" i="1"/>
  <c r="R42" i="1"/>
  <c r="N44" i="1"/>
  <c r="P45" i="1"/>
  <c r="R46" i="1"/>
  <c r="Q41" i="1"/>
  <c r="M43" i="1"/>
  <c r="O44" i="1"/>
  <c r="Q45" i="1"/>
  <c r="R41" i="1"/>
  <c r="N43" i="1"/>
  <c r="P44" i="1"/>
  <c r="R45" i="1"/>
  <c r="G35" i="1" l="1"/>
  <c r="F37" i="1"/>
  <c r="E37" i="1"/>
  <c r="E36" i="1"/>
  <c r="F36" i="1"/>
  <c r="G36" i="1"/>
  <c r="E35" i="1"/>
  <c r="K35" i="1" s="1" a="1"/>
  <c r="G37" i="1"/>
  <c r="M48" i="1" a="1"/>
  <c r="O48" i="1" l="1"/>
  <c r="Q49" i="1"/>
  <c r="M51" i="1"/>
  <c r="O52" i="1"/>
  <c r="Q53" i="1"/>
  <c r="P48" i="1"/>
  <c r="R49" i="1"/>
  <c r="N51" i="1"/>
  <c r="P52" i="1"/>
  <c r="R53" i="1"/>
  <c r="R48" i="1"/>
  <c r="N50" i="1"/>
  <c r="P51" i="1"/>
  <c r="R52" i="1"/>
  <c r="M49" i="1"/>
  <c r="O50" i="1"/>
  <c r="Q51" i="1"/>
  <c r="M53" i="1"/>
  <c r="N49" i="1"/>
  <c r="P50" i="1"/>
  <c r="R51" i="1"/>
  <c r="N53" i="1"/>
  <c r="M48" i="1"/>
  <c r="O49" i="1"/>
  <c r="Q50" i="1"/>
  <c r="M52" i="1"/>
  <c r="O53" i="1"/>
  <c r="N48" i="1"/>
  <c r="P49" i="1"/>
  <c r="R50" i="1"/>
  <c r="N52" i="1"/>
  <c r="P53" i="1"/>
  <c r="Q48" i="1"/>
  <c r="M50" i="1"/>
  <c r="O51" i="1"/>
  <c r="Q52" i="1"/>
  <c r="K35" i="1"/>
  <c r="K37" i="1"/>
  <c r="K41" i="1" s="1"/>
  <c r="K36" i="1"/>
  <c r="K39" i="1" s="1"/>
  <c r="T48" i="1" l="1" a="1"/>
  <c r="T48" i="1" s="1"/>
  <c r="T52" i="1" l="1"/>
  <c r="T51" i="1"/>
  <c r="O84" i="1" s="1"/>
  <c r="T50" i="1"/>
  <c r="T53" i="1"/>
  <c r="T49" i="1"/>
  <c r="O73" i="1" s="1"/>
  <c r="N83" i="1" l="1"/>
  <c r="O79" i="1"/>
  <c r="N76" i="1"/>
  <c r="N75" i="1"/>
  <c r="R84" i="1" s="1"/>
  <c r="N84" i="1"/>
  <c r="Q84" i="1" s="1"/>
  <c r="O83" i="1"/>
  <c r="R83" i="1" s="1"/>
  <c r="R87" i="1" l="1"/>
  <c r="Q83" i="1"/>
  <c r="Q87" i="1" s="1"/>
  <c r="R90" i="1" s="1"/>
</calcChain>
</file>

<file path=xl/sharedStrings.xml><?xml version="1.0" encoding="utf-8"?>
<sst xmlns="http://schemas.openxmlformats.org/spreadsheetml/2006/main" count="719" uniqueCount="189">
  <si>
    <t>Zestaw</t>
  </si>
  <si>
    <t>danych</t>
  </si>
  <si>
    <t>nr:</t>
  </si>
  <si>
    <t>obwod</t>
  </si>
  <si>
    <t>bloku</t>
  </si>
  <si>
    <t>=</t>
  </si>
  <si>
    <t>[m]</t>
  </si>
  <si>
    <t>Punkt</t>
  </si>
  <si>
    <t>miara[m]</t>
  </si>
  <si>
    <t>dx[mm]</t>
  </si>
  <si>
    <t>dy[mm]</t>
  </si>
  <si>
    <t>dz[mm]</t>
  </si>
  <si>
    <t>#:</t>
  </si>
  <si>
    <t>1;</t>
  </si>
  <si>
    <t>bloku:</t>
  </si>
  <si>
    <t>[m];</t>
  </si>
  <si>
    <t>promien:</t>
  </si>
  <si>
    <t>Luk</t>
  </si>
  <si>
    <t>Azymut</t>
  </si>
  <si>
    <t>X</t>
  </si>
  <si>
    <t>Y</t>
  </si>
  <si>
    <t>dx</t>
  </si>
  <si>
    <t>dy</t>
  </si>
  <si>
    <t>dz</t>
  </si>
  <si>
    <t>dz0</t>
  </si>
  <si>
    <t>wx</t>
  </si>
  <si>
    <t>wy</t>
  </si>
  <si>
    <t>w</t>
  </si>
  <si>
    <t>Az(os)</t>
  </si>
  <si>
    <t>Az(LNS)</t>
  </si>
  <si>
    <t>hx</t>
  </si>
  <si>
    <t>hy</t>
  </si>
  <si>
    <t>stdev</t>
  </si>
  <si>
    <t>dx0</t>
  </si>
  <si>
    <t>dy0</t>
  </si>
  <si>
    <t>exx</t>
  </si>
  <si>
    <t>eyy</t>
  </si>
  <si>
    <t>gxy</t>
  </si>
  <si>
    <t>wz</t>
  </si>
  <si>
    <t>Skladowe</t>
  </si>
  <si>
    <t>translacji:</t>
  </si>
  <si>
    <t>dx,</t>
  </si>
  <si>
    <t>dy,</t>
  </si>
  <si>
    <t>d,</t>
  </si>
  <si>
    <t>Az(d):</t>
  </si>
  <si>
    <t>Scinanie</t>
  </si>
  <si>
    <t>ekstremalne</t>
  </si>
  <si>
    <t>GamEx</t>
  </si>
  <si>
    <t>i</t>
  </si>
  <si>
    <t>obrot</t>
  </si>
  <si>
    <t>wz:</t>
  </si>
  <si>
    <t>Slad,</t>
  </si>
  <si>
    <t>wyzn.,</t>
  </si>
  <si>
    <t>delta,</t>
  </si>
  <si>
    <t>delta^1/2:</t>
  </si>
  <si>
    <t>.9477D-01</t>
  </si>
  <si>
    <t>-.3366D-02</t>
  </si>
  <si>
    <t>.2244D-01</t>
  </si>
  <si>
    <t>.1498D+00</t>
  </si>
  <si>
    <t>Ekstremalna</t>
  </si>
  <si>
    <t>w.</t>
  </si>
  <si>
    <t>wlasna</t>
  </si>
  <si>
    <t>jej</t>
  </si>
  <si>
    <t>wlasny:</t>
  </si>
  <si>
    <t>Druga</t>
  </si>
  <si>
    <t>wartosc</t>
  </si>
  <si>
    <t>R=</t>
  </si>
  <si>
    <t>m</t>
  </si>
  <si>
    <t>Azymut [g]</t>
  </si>
  <si>
    <t>X[m]</t>
  </si>
  <si>
    <t>Y[m]</t>
  </si>
  <si>
    <t>L</t>
  </si>
  <si>
    <t>dZ0</t>
  </si>
  <si>
    <t>A</t>
  </si>
  <si>
    <t>At</t>
  </si>
  <si>
    <t>AtA</t>
  </si>
  <si>
    <t>AtA-1</t>
  </si>
  <si>
    <t>AtL</t>
  </si>
  <si>
    <t>Aosi</t>
  </si>
  <si>
    <t>Alns</t>
  </si>
  <si>
    <t>dX0</t>
  </si>
  <si>
    <t>dY0</t>
  </si>
  <si>
    <t>dXdY</t>
  </si>
  <si>
    <t>Exx</t>
  </si>
  <si>
    <t>Eyy</t>
  </si>
  <si>
    <t>Lt</t>
  </si>
  <si>
    <t>LtL</t>
  </si>
  <si>
    <t>X^t</t>
  </si>
  <si>
    <t>X^</t>
  </si>
  <si>
    <t>X^tAt</t>
  </si>
  <si>
    <t>X^tAtL</t>
  </si>
  <si>
    <t>sigma</t>
  </si>
  <si>
    <t>n-u=</t>
  </si>
  <si>
    <t>translacaj wypadkowa</t>
  </si>
  <si>
    <t>lambda1</t>
  </si>
  <si>
    <t>lambda2</t>
  </si>
  <si>
    <t>kontrola</t>
  </si>
  <si>
    <t>Scinanie extreme</t>
  </si>
  <si>
    <t>Azymut translacji wyp</t>
  </si>
  <si>
    <t>Azymut dla Lambda1</t>
  </si>
  <si>
    <t>Ex</t>
  </si>
  <si>
    <t>Ey</t>
  </si>
  <si>
    <t>Ey-lambd1</t>
  </si>
  <si>
    <t>Ex-lambd1</t>
  </si>
  <si>
    <t>Czwartak</t>
  </si>
  <si>
    <t>Suma stronami (układ rówań)</t>
  </si>
  <si>
    <t>R</t>
  </si>
  <si>
    <t>xi</t>
  </si>
  <si>
    <t>yi</t>
  </si>
  <si>
    <t>azymut</t>
  </si>
  <si>
    <t>ATA</t>
  </si>
  <si>
    <t>AT</t>
  </si>
  <si>
    <t>ATL</t>
  </si>
  <si>
    <t>ATA-1</t>
  </si>
  <si>
    <t>azymu</t>
  </si>
  <si>
    <t>r</t>
  </si>
  <si>
    <t>r=</t>
  </si>
  <si>
    <t>(ATA)^-1</t>
  </si>
  <si>
    <t>ATA^-1</t>
  </si>
  <si>
    <t>AZ</t>
  </si>
  <si>
    <t>atranspo</t>
  </si>
  <si>
    <t>at odw</t>
  </si>
  <si>
    <t>omega w</t>
  </si>
  <si>
    <t>AZ osi</t>
  </si>
  <si>
    <t>Az spadku</t>
  </si>
  <si>
    <t>epx</t>
  </si>
  <si>
    <t>epy</t>
  </si>
  <si>
    <t>yxy</t>
  </si>
  <si>
    <t>dxdy</t>
  </si>
  <si>
    <t>macierz A</t>
  </si>
  <si>
    <t>ATRAN</t>
  </si>
  <si>
    <t>ata ODW</t>
  </si>
  <si>
    <t>atL</t>
  </si>
  <si>
    <t>DX0</t>
  </si>
  <si>
    <t>DY0</t>
  </si>
  <si>
    <t>EPX</t>
  </si>
  <si>
    <t>EPY</t>
  </si>
  <si>
    <t>GAMMA XY</t>
  </si>
  <si>
    <t>OMEGA Z</t>
  </si>
  <si>
    <t>Az</t>
  </si>
  <si>
    <t>dZ</t>
  </si>
  <si>
    <t>wX</t>
  </si>
  <si>
    <t>Ast</t>
  </si>
  <si>
    <t>Alsp</t>
  </si>
  <si>
    <t>w0</t>
  </si>
  <si>
    <t>Az(grad)</t>
  </si>
  <si>
    <t>Az1</t>
  </si>
  <si>
    <t>wmax</t>
  </si>
  <si>
    <t>AzLNS</t>
  </si>
  <si>
    <t>Yxy</t>
  </si>
  <si>
    <t>dx/dy</t>
  </si>
  <si>
    <t>A'</t>
  </si>
  <si>
    <t>translacja maksymalna</t>
  </si>
  <si>
    <t>azymut Tmax</t>
  </si>
  <si>
    <t>L1</t>
  </si>
  <si>
    <t>L2</t>
  </si>
  <si>
    <t>AtA-1*AtL</t>
  </si>
  <si>
    <t>ex</t>
  </si>
  <si>
    <t>ey</t>
  </si>
  <si>
    <t>gamxy</t>
  </si>
  <si>
    <t>z0</t>
  </si>
  <si>
    <t>omx</t>
  </si>
  <si>
    <t>omy</t>
  </si>
  <si>
    <t>epsilonxy</t>
  </si>
  <si>
    <t>omz</t>
  </si>
  <si>
    <t>AtA-1AtL</t>
  </si>
  <si>
    <t>Ata</t>
  </si>
  <si>
    <t>(Ata)-1</t>
  </si>
  <si>
    <t>x</t>
  </si>
  <si>
    <t>Lp</t>
  </si>
  <si>
    <t>AtA -1</t>
  </si>
  <si>
    <t>AtA-1 AtL</t>
  </si>
  <si>
    <t>exy</t>
  </si>
  <si>
    <t>lambda</t>
  </si>
  <si>
    <t>przemieszczenie pionowe srodka fundamentu</t>
  </si>
  <si>
    <t>obrot wokół osi x</t>
  </si>
  <si>
    <t>obrot wokół osi y</t>
  </si>
  <si>
    <t>Gxy</t>
  </si>
  <si>
    <t>y</t>
  </si>
  <si>
    <t>minus y</t>
  </si>
  <si>
    <t>azymut grady</t>
  </si>
  <si>
    <t>delta y0</t>
  </si>
  <si>
    <t>delta x0</t>
  </si>
  <si>
    <t>gama xy</t>
  </si>
  <si>
    <t>omega z</t>
  </si>
  <si>
    <t>(AtA)-1</t>
  </si>
  <si>
    <t>Alambda</t>
  </si>
  <si>
    <t>I</t>
  </si>
  <si>
    <t>U 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</si>
</sst>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0.000"/>
    <numFmt numFmtId="167" formatCode="0.0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0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0" fontId="0" fillId="4" borderId="1" xfId="0" applyFill="1" applyBorder="1"/>
    <xf numFmtId="164" fontId="0" fillId="4" borderId="1" xfId="0" applyNumberForma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164" fontId="0" fillId="4" borderId="7" xfId="0" applyNumberFormat="1" applyFill="1" applyBorder="1"/>
    <xf numFmtId="0" fontId="0" fillId="4" borderId="8" xfId="0" applyFill="1" applyBorder="1"/>
    <xf numFmtId="0" fontId="0" fillId="4" borderId="9" xfId="0" applyFill="1" applyBorder="1"/>
    <xf numFmtId="165" fontId="0" fillId="4" borderId="9" xfId="0" applyNumberFormat="1" applyFill="1" applyBorder="1"/>
    <xf numFmtId="165" fontId="0" fillId="4" borderId="10" xfId="0" applyNumberFormat="1" applyFill="1" applyBorder="1"/>
    <xf numFmtId="0" fontId="0" fillId="2" borderId="0" xfId="0" applyFill="1" applyAlignment="1">
      <alignment horizontal="center"/>
    </xf>
    <xf numFmtId="0" fontId="0" fillId="4" borderId="7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5" fontId="0" fillId="3" borderId="10" xfId="0" applyNumberForma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33" xfId="0" applyBorder="1"/>
    <xf numFmtId="166" fontId="0" fillId="2" borderId="34" xfId="0" applyNumberFormat="1" applyFill="1" applyBorder="1"/>
    <xf numFmtId="0" fontId="0" fillId="3" borderId="5" xfId="0" applyFill="1" applyBorder="1"/>
    <xf numFmtId="0" fontId="0" fillId="3" borderId="7" xfId="0" applyFill="1" applyBorder="1"/>
    <xf numFmtId="165" fontId="0" fillId="3" borderId="1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5" borderId="0" xfId="0" applyFill="1"/>
    <xf numFmtId="0" fontId="0" fillId="0" borderId="1" xfId="0" applyBorder="1"/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2" borderId="33" xfId="0" applyFill="1" applyBorder="1"/>
    <xf numFmtId="0" fontId="0" fillId="4" borderId="33" xfId="0" applyFill="1" applyBorder="1"/>
    <xf numFmtId="0" fontId="0" fillId="4" borderId="34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2" xfId="0" applyFill="1" applyBorder="1" applyAlignment="1">
      <alignment horizontal="center"/>
    </xf>
    <xf numFmtId="2" fontId="0" fillId="2" borderId="2" xfId="0" applyNumberFormat="1" applyFill="1" applyBorder="1"/>
    <xf numFmtId="0" fontId="0" fillId="2" borderId="2" xfId="0" applyFill="1" applyBorder="1"/>
    <xf numFmtId="166" fontId="0" fillId="2" borderId="2" xfId="0" applyNumberFormat="1" applyFill="1" applyBorder="1"/>
    <xf numFmtId="165" fontId="0" fillId="2" borderId="2" xfId="0" applyNumberFormat="1" applyFill="1" applyBorder="1"/>
    <xf numFmtId="0" fontId="0" fillId="2" borderId="35" xfId="0" applyFill="1" applyBorder="1"/>
    <xf numFmtId="165" fontId="0" fillId="2" borderId="37" xfId="0" applyNumberFormat="1" applyFill="1" applyBorder="1"/>
    <xf numFmtId="0" fontId="0" fillId="2" borderId="0" xfId="0" applyFill="1"/>
    <xf numFmtId="0" fontId="0" fillId="2" borderId="1" xfId="0" applyFill="1" applyBorder="1"/>
    <xf numFmtId="165" fontId="0" fillId="2" borderId="1" xfId="0" applyNumberFormat="1" applyFill="1" applyBorder="1"/>
    <xf numFmtId="166" fontId="0" fillId="0" borderId="0" xfId="0" applyNumberFormat="1"/>
    <xf numFmtId="165" fontId="0" fillId="0" borderId="0" xfId="0" applyNumberFormat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0" xfId="0" applyBorder="1"/>
    <xf numFmtId="0" fontId="0" fillId="0" borderId="38" xfId="0" applyBorder="1"/>
    <xf numFmtId="0" fontId="0" fillId="0" borderId="21" xfId="0" applyBorder="1"/>
    <xf numFmtId="0" fontId="0" fillId="0" borderId="20" xfId="0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4" borderId="0" xfId="0" applyFill="1"/>
    <xf numFmtId="166" fontId="0" fillId="3" borderId="0" xfId="0" applyNumberFormat="1" applyFill="1" applyBorder="1"/>
    <xf numFmtId="166" fontId="0" fillId="3" borderId="31" xfId="0" applyNumberFormat="1" applyFill="1" applyBorder="1"/>
    <xf numFmtId="167" fontId="0" fillId="3" borderId="0" xfId="0" applyNumberFormat="1" applyFill="1" applyBorder="1"/>
    <xf numFmtId="167" fontId="0" fillId="3" borderId="29" xfId="0" applyNumberFormat="1" applyFill="1" applyBorder="1"/>
    <xf numFmtId="167" fontId="0" fillId="3" borderId="31" xfId="0" applyNumberFormat="1" applyFill="1" applyBorder="1"/>
    <xf numFmtId="167" fontId="0" fillId="3" borderId="32" xfId="0" applyNumberFormat="1" applyFill="1" applyBorder="1"/>
    <xf numFmtId="165" fontId="0" fillId="0" borderId="1" xfId="0" applyNumberFormat="1" applyBorder="1"/>
    <xf numFmtId="166" fontId="0" fillId="0" borderId="1" xfId="0" applyNumberFormat="1" applyBorder="1"/>
    <xf numFmtId="166" fontId="0" fillId="0" borderId="1" xfId="0" applyNumberFormat="1" applyFill="1" applyBorder="1"/>
    <xf numFmtId="167" fontId="0" fillId="0" borderId="1" xfId="0" applyNumberFormat="1" applyBorder="1"/>
    <xf numFmtId="1" fontId="0" fillId="0" borderId="1" xfId="0" applyNumberFormat="1" applyFill="1" applyBorder="1"/>
    <xf numFmtId="0" fontId="0" fillId="0" borderId="40" xfId="0" applyBorder="1" applyAlignment="1"/>
    <xf numFmtId="0" fontId="0" fillId="0" borderId="0" xfId="0" applyAlignment="1"/>
    <xf numFmtId="0" fontId="0" fillId="6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2" fillId="6" borderId="0" xfId="0" applyFont="1" applyFill="1"/>
    <xf numFmtId="0" fontId="0" fillId="0" borderId="11" xfId="0" applyBorder="1"/>
    <xf numFmtId="0" fontId="0" fillId="0" borderId="12" xfId="0" applyBorder="1"/>
    <xf numFmtId="0" fontId="0" fillId="0" borderId="29" xfId="0" applyBorder="1" applyAlignment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3" fillId="3" borderId="1" xfId="0" applyFont="1" applyFill="1" applyBorder="1"/>
    <xf numFmtId="0" fontId="0" fillId="0" borderId="0" xfId="0" applyAlignment="1">
      <alignment horizontal="center"/>
    </xf>
    <xf numFmtId="0" fontId="0" fillId="0" borderId="1" xfId="0" applyFill="1" applyBorder="1"/>
    <xf numFmtId="165" fontId="0" fillId="9" borderId="0" xfId="0" applyNumberFormat="1" applyFill="1"/>
    <xf numFmtId="0" fontId="0" fillId="0" borderId="3" xfId="0" applyBorder="1"/>
    <xf numFmtId="165" fontId="0" fillId="0" borderId="4" xfId="0" applyNumberFormat="1" applyBorder="1"/>
    <xf numFmtId="0" fontId="0" fillId="0" borderId="4" xfId="0" applyFill="1" applyBorder="1"/>
    <xf numFmtId="165" fontId="0" fillId="0" borderId="9" xfId="0" applyNumberFormat="1" applyBorder="1"/>
    <xf numFmtId="165" fontId="0" fillId="10" borderId="4" xfId="0" applyNumberFormat="1" applyFill="1" applyBorder="1"/>
    <xf numFmtId="165" fontId="0" fillId="10" borderId="1" xfId="0" applyNumberFormat="1" applyFill="1" applyBorder="1"/>
    <xf numFmtId="165" fontId="0" fillId="10" borderId="9" xfId="0" applyNumberFormat="1" applyFill="1" applyBorder="1"/>
    <xf numFmtId="165" fontId="0" fillId="8" borderId="4" xfId="0" applyNumberFormat="1" applyFill="1" applyBorder="1"/>
    <xf numFmtId="165" fontId="0" fillId="8" borderId="1" xfId="0" applyNumberFormat="1" applyFill="1" applyBorder="1"/>
    <xf numFmtId="165" fontId="0" fillId="8" borderId="9" xfId="0" applyNumberFormat="1" applyFill="1" applyBorder="1"/>
    <xf numFmtId="165" fontId="0" fillId="7" borderId="5" xfId="0" applyNumberFormat="1" applyFill="1" applyBorder="1"/>
    <xf numFmtId="165" fontId="0" fillId="7" borderId="7" xfId="0" applyNumberFormat="1" applyFill="1" applyBorder="1"/>
    <xf numFmtId="165" fontId="0" fillId="7" borderId="10" xfId="0" applyNumberFormat="1" applyFill="1" applyBorder="1"/>
    <xf numFmtId="165" fontId="0" fillId="11" borderId="5" xfId="0" applyNumberFormat="1" applyFill="1" applyBorder="1"/>
    <xf numFmtId="165" fontId="0" fillId="11" borderId="7" xfId="0" applyNumberFormat="1" applyFill="1" applyBorder="1"/>
    <xf numFmtId="165" fontId="0" fillId="11" borderId="10" xfId="0" applyNumberFormat="1" applyFill="1" applyBorder="1"/>
    <xf numFmtId="0" fontId="0" fillId="0" borderId="0" xfId="0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3" xfId="0" applyBorder="1" applyAlignment="1">
      <alignment horizontal="center"/>
    </xf>
    <xf numFmtId="0" fontId="4" fillId="3" borderId="1" xfId="0" applyFont="1" applyFill="1" applyBorder="1"/>
    <xf numFmtId="0" fontId="4" fillId="0" borderId="0" xfId="0" applyFont="1"/>
    <xf numFmtId="0" fontId="4" fillId="0" borderId="1" xfId="0" applyFont="1" applyBorder="1"/>
    <xf numFmtId="165" fontId="0" fillId="0" borderId="0" xfId="0" applyNumberFormat="1" applyFill="1" applyBorder="1" applyAlignment="1">
      <alignment horizontal="center"/>
    </xf>
    <xf numFmtId="0" fontId="5" fillId="13" borderId="0" xfId="0" applyFont="1" applyFill="1"/>
    <xf numFmtId="0" fontId="5" fillId="12" borderId="1" xfId="0" applyFont="1" applyFill="1" applyBorder="1"/>
    <xf numFmtId="0" fontId="4" fillId="0" borderId="3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0"/>
  <sheetViews>
    <sheetView tabSelected="1" topLeftCell="J72" zoomScale="180" zoomScaleNormal="180" workbookViewId="0">
      <selection activeCell="O73" sqref="O73"/>
    </sheetView>
  </sheetViews>
  <sheetFormatPr defaultRowHeight="15" x14ac:dyDescent="0.25"/>
  <cols>
    <col min="1" max="1" width="9.140625" bestFit="1" customWidth="1"/>
    <col min="3" max="3" width="9.140625" bestFit="1" customWidth="1"/>
    <col min="4" max="4" width="12" bestFit="1" customWidth="1"/>
    <col min="6" max="6" width="8.28515625" bestFit="1" customWidth="1"/>
    <col min="12" max="13" width="11" bestFit="1" customWidth="1"/>
    <col min="14" max="14" width="12.7109375" customWidth="1"/>
    <col min="15" max="15" width="11.7109375" bestFit="1" customWidth="1"/>
  </cols>
  <sheetData>
    <row r="1" spans="1:22" x14ac:dyDescent="0.25">
      <c r="A1" s="8" t="s">
        <v>0</v>
      </c>
      <c r="B1" s="9" t="s">
        <v>1</v>
      </c>
      <c r="C1" s="9" t="s">
        <v>2</v>
      </c>
      <c r="D1" s="9">
        <v>1</v>
      </c>
      <c r="E1" s="9"/>
      <c r="F1" s="10"/>
      <c r="L1" t="s">
        <v>0</v>
      </c>
      <c r="M1" t="s">
        <v>12</v>
      </c>
      <c r="N1" t="s">
        <v>13</v>
      </c>
      <c r="O1" t="s">
        <v>3</v>
      </c>
      <c r="P1" t="s">
        <v>14</v>
      </c>
      <c r="Q1">
        <v>31.457999999999998</v>
      </c>
      <c r="R1" t="s">
        <v>15</v>
      </c>
      <c r="S1" t="s">
        <v>16</v>
      </c>
      <c r="T1">
        <v>5.0069999999999997</v>
      </c>
      <c r="U1" t="s">
        <v>6</v>
      </c>
    </row>
    <row r="2" spans="1:22" x14ac:dyDescent="0.25">
      <c r="A2" s="11"/>
      <c r="B2" s="12" t="s">
        <v>3</v>
      </c>
      <c r="C2" s="12" t="s">
        <v>4</v>
      </c>
      <c r="D2" s="12" t="s">
        <v>5</v>
      </c>
      <c r="E2" s="12">
        <v>31.457999999999998</v>
      </c>
      <c r="F2" s="13" t="s">
        <v>6</v>
      </c>
      <c r="M2" t="s">
        <v>7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</row>
    <row r="3" spans="1:22" x14ac:dyDescent="0.25">
      <c r="A3" s="11"/>
      <c r="B3" s="12" t="s">
        <v>7</v>
      </c>
      <c r="C3" s="12" t="s">
        <v>8</v>
      </c>
      <c r="D3" s="12" t="s">
        <v>9</v>
      </c>
      <c r="E3" s="12" t="s">
        <v>10</v>
      </c>
      <c r="F3" s="13" t="s">
        <v>11</v>
      </c>
      <c r="M3" s="82">
        <v>1</v>
      </c>
      <c r="N3" s="82">
        <v>3.5059999999999998</v>
      </c>
      <c r="O3" s="82">
        <v>44.580080000000002</v>
      </c>
      <c r="P3" s="82">
        <v>3.8285</v>
      </c>
      <c r="Q3" s="82">
        <v>3.2263999999999999</v>
      </c>
      <c r="R3" s="82">
        <v>0.3</v>
      </c>
      <c r="S3" s="82">
        <v>0</v>
      </c>
      <c r="T3" s="82">
        <v>-0.5</v>
      </c>
    </row>
    <row r="4" spans="1:22" x14ac:dyDescent="0.25">
      <c r="A4" s="11"/>
      <c r="B4" s="12">
        <v>1</v>
      </c>
      <c r="C4" s="12">
        <v>3.5059999999999998</v>
      </c>
      <c r="D4" s="12">
        <v>0.3</v>
      </c>
      <c r="E4" s="12">
        <v>0</v>
      </c>
      <c r="F4" s="13">
        <v>-0.5</v>
      </c>
      <c r="M4" s="82">
        <v>2</v>
      </c>
      <c r="N4" s="82">
        <v>8.4580000000000002</v>
      </c>
      <c r="O4" s="82">
        <v>107.54657</v>
      </c>
      <c r="P4" s="82">
        <v>-0.59209999999999996</v>
      </c>
      <c r="Q4" s="82">
        <v>4.9715999999999996</v>
      </c>
      <c r="R4" s="82">
        <v>0</v>
      </c>
      <c r="S4" s="82">
        <v>1.1000000000000001</v>
      </c>
      <c r="T4" s="82">
        <v>-1.3</v>
      </c>
    </row>
    <row r="5" spans="1:22" x14ac:dyDescent="0.25">
      <c r="A5" s="11"/>
      <c r="B5" s="12">
        <v>2</v>
      </c>
      <c r="C5" s="12">
        <v>8.4580000000000002</v>
      </c>
      <c r="D5" s="12">
        <v>0</v>
      </c>
      <c r="E5" s="12">
        <v>1.1000000000000001</v>
      </c>
      <c r="F5" s="13">
        <v>-1.3</v>
      </c>
      <c r="M5" s="82">
        <v>3</v>
      </c>
      <c r="N5" s="82">
        <v>14.24</v>
      </c>
      <c r="O5" s="82">
        <v>181.06682000000001</v>
      </c>
      <c r="P5" s="82">
        <v>-4.7869000000000002</v>
      </c>
      <c r="Q5" s="82">
        <v>1.4671000000000001</v>
      </c>
      <c r="R5" s="82">
        <v>0.4</v>
      </c>
      <c r="S5" s="82">
        <v>-0.2</v>
      </c>
      <c r="T5" s="82">
        <v>-1.1000000000000001</v>
      </c>
    </row>
    <row r="6" spans="1:22" x14ac:dyDescent="0.25">
      <c r="A6" s="11"/>
      <c r="B6" s="12">
        <v>3</v>
      </c>
      <c r="C6" s="12">
        <v>14.24</v>
      </c>
      <c r="D6" s="12">
        <v>0.4</v>
      </c>
      <c r="E6" s="12">
        <v>-0.2</v>
      </c>
      <c r="F6" s="13">
        <v>-1.1000000000000001</v>
      </c>
      <c r="M6" s="82">
        <v>4</v>
      </c>
      <c r="N6" s="82">
        <v>18.888999999999999</v>
      </c>
      <c r="O6" s="82">
        <v>240.18056000000001</v>
      </c>
      <c r="P6" s="82">
        <v>-4.0420999999999996</v>
      </c>
      <c r="Q6" s="82">
        <v>-2.9542999999999999</v>
      </c>
      <c r="R6" s="82">
        <v>0.2</v>
      </c>
      <c r="S6" s="82">
        <v>-0.4</v>
      </c>
      <c r="T6" s="82">
        <v>-1.5</v>
      </c>
    </row>
    <row r="7" spans="1:22" x14ac:dyDescent="0.25">
      <c r="A7" s="11"/>
      <c r="B7" s="12">
        <v>4</v>
      </c>
      <c r="C7" s="12">
        <v>18.888999999999999</v>
      </c>
      <c r="D7" s="12">
        <v>0.2</v>
      </c>
      <c r="E7" s="12">
        <v>-0.4</v>
      </c>
      <c r="F7" s="13">
        <v>-1.5</v>
      </c>
      <c r="M7" s="82">
        <v>5</v>
      </c>
      <c r="N7" s="82">
        <v>22.844999999999999</v>
      </c>
      <c r="O7" s="82">
        <v>290.48255</v>
      </c>
      <c r="P7" s="82">
        <v>-0.74570000000000003</v>
      </c>
      <c r="Q7" s="82">
        <v>-4.9508999999999999</v>
      </c>
      <c r="R7" s="82">
        <v>0.4</v>
      </c>
      <c r="S7" s="82">
        <v>-0.9</v>
      </c>
      <c r="T7" s="82">
        <v>-1.2</v>
      </c>
    </row>
    <row r="8" spans="1:22" x14ac:dyDescent="0.25">
      <c r="A8" s="11"/>
      <c r="B8" s="12">
        <v>5</v>
      </c>
      <c r="C8" s="12">
        <v>22.844999999999999</v>
      </c>
      <c r="D8" s="12">
        <v>0.4</v>
      </c>
      <c r="E8" s="12">
        <v>-0.9</v>
      </c>
      <c r="F8" s="13">
        <v>-1.2</v>
      </c>
      <c r="M8" s="82">
        <v>6</v>
      </c>
      <c r="N8" s="82">
        <v>27.576000000000001</v>
      </c>
      <c r="O8" s="82">
        <v>350.63895000000002</v>
      </c>
      <c r="P8" s="82">
        <v>3.5756000000000001</v>
      </c>
      <c r="Q8" s="82">
        <v>-3.5045999999999999</v>
      </c>
      <c r="R8" s="82">
        <v>-0.1</v>
      </c>
      <c r="S8" s="82">
        <v>0.2</v>
      </c>
      <c r="T8" s="82">
        <v>-1.5</v>
      </c>
    </row>
    <row r="9" spans="1:22" ht="15.75" thickBot="1" x14ac:dyDescent="0.3">
      <c r="A9" s="14"/>
      <c r="B9" s="15">
        <v>6</v>
      </c>
      <c r="C9" s="15">
        <v>27.576000000000001</v>
      </c>
      <c r="D9" s="15">
        <v>-0.1</v>
      </c>
      <c r="E9" s="15">
        <v>0.2</v>
      </c>
      <c r="F9" s="16">
        <v>-1.5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  <c r="T9" t="s">
        <v>31</v>
      </c>
      <c r="U9" t="s">
        <v>32</v>
      </c>
    </row>
    <row r="10" spans="1:22" ht="15.75" thickBot="1" x14ac:dyDescent="0.3">
      <c r="M10" s="82">
        <v>-1.155</v>
      </c>
      <c r="N10" s="82">
        <v>4.5168E-2</v>
      </c>
      <c r="O10" s="82">
        <v>-3.3693000000000001E-2</v>
      </c>
      <c r="P10" s="82">
        <v>5.6349999999999997E-2</v>
      </c>
      <c r="Q10" s="82">
        <v>359.19869999999997</v>
      </c>
      <c r="R10" s="82">
        <v>259.19869999999997</v>
      </c>
      <c r="S10" s="82">
        <v>-3.3689999999999998E-2</v>
      </c>
      <c r="T10" s="82">
        <v>-4.5170000000000002E-2</v>
      </c>
      <c r="U10" s="82">
        <v>0.38</v>
      </c>
    </row>
    <row r="11" spans="1:22" ht="15.75" thickBot="1" x14ac:dyDescent="0.3">
      <c r="C11" s="67" t="s">
        <v>66</v>
      </c>
      <c r="D11" s="68">
        <f>E2/(2*PI())</f>
        <v>5.0066961997848436</v>
      </c>
      <c r="E11" t="s">
        <v>67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32</v>
      </c>
    </row>
    <row r="12" spans="1:22" ht="15.75" thickBot="1" x14ac:dyDescent="0.3">
      <c r="C12" s="106">
        <f>Arkusz1!C14</f>
        <v>44.58007502066247</v>
      </c>
      <c r="M12" s="82">
        <v>0.18772630000000001</v>
      </c>
      <c r="N12" s="82">
        <v>1.9961570000000001E-2</v>
      </c>
      <c r="O12" s="82">
        <v>-2.5125649999999999E-2</v>
      </c>
      <c r="P12" s="82">
        <v>0.11989176999999999</v>
      </c>
      <c r="Q12" s="82">
        <v>1.880544E-2</v>
      </c>
      <c r="R12" s="82">
        <v>2.1227699999999999E-2</v>
      </c>
      <c r="S12" s="82">
        <v>0.43</v>
      </c>
    </row>
    <row r="13" spans="1:22" x14ac:dyDescent="0.25">
      <c r="A13" s="23" t="s">
        <v>7</v>
      </c>
      <c r="B13" s="24" t="s">
        <v>8</v>
      </c>
      <c r="C13" s="17" t="s">
        <v>68</v>
      </c>
      <c r="D13" s="17" t="s">
        <v>69</v>
      </c>
      <c r="E13" s="17" t="s">
        <v>70</v>
      </c>
      <c r="F13" s="17" t="s">
        <v>9</v>
      </c>
      <c r="G13" s="17" t="s">
        <v>10</v>
      </c>
      <c r="H13" s="18" t="s">
        <v>11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s="82">
        <v>0.188</v>
      </c>
      <c r="S13" s="82">
        <v>0.02</v>
      </c>
      <c r="T13" s="82">
        <v>0.189</v>
      </c>
      <c r="U13" s="82">
        <v>6.7440499999999997</v>
      </c>
    </row>
    <row r="14" spans="1:22" x14ac:dyDescent="0.25">
      <c r="A14" s="25">
        <v>1</v>
      </c>
      <c r="B14" s="26">
        <v>3.5059999999999998</v>
      </c>
      <c r="C14" s="27">
        <f>B14*400/(2*PI()*$D$11)</f>
        <v>44.58007502066247</v>
      </c>
      <c r="D14" s="27">
        <f>$D$11*COS(C14*PI()/200)</f>
        <v>3.8284867020237972</v>
      </c>
      <c r="E14" s="27">
        <f>$D$11*SIN(C14*PI()/200)</f>
        <v>3.226406113521195</v>
      </c>
      <c r="F14" s="19">
        <v>0.3</v>
      </c>
      <c r="G14" s="19">
        <v>0</v>
      </c>
      <c r="H14" s="20">
        <v>-0.5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50</v>
      </c>
      <c r="R14" s="82">
        <v>7.4908000000000002E-2</v>
      </c>
      <c r="S14" s="82">
        <v>2.1228E-2</v>
      </c>
    </row>
    <row r="15" spans="1:22" x14ac:dyDescent="0.25">
      <c r="A15" s="25">
        <v>2</v>
      </c>
      <c r="B15" s="26">
        <v>8.4580000000000002</v>
      </c>
      <c r="C15" s="27">
        <f t="shared" ref="C15:C19" si="0">B15*400/(2*PI()*$D$11)</f>
        <v>107.54657002988112</v>
      </c>
      <c r="D15" s="27">
        <f t="shared" ref="D15:D19" si="1">$D$11*COS(C15*PI()/200)</f>
        <v>-0.59211099663128186</v>
      </c>
      <c r="E15" s="27">
        <f t="shared" ref="E15:E19" si="2">$D$11*SIN(C15*PI()/200)</f>
        <v>4.9715602585715795</v>
      </c>
      <c r="F15" s="19">
        <v>0</v>
      </c>
      <c r="G15" s="19">
        <v>1.1000000000000001</v>
      </c>
      <c r="H15" s="20">
        <v>-1.3</v>
      </c>
      <c r="L15" t="s">
        <v>51</v>
      </c>
      <c r="M15" t="s">
        <v>52</v>
      </c>
      <c r="N15" t="s">
        <v>53</v>
      </c>
      <c r="O15" t="s">
        <v>54</v>
      </c>
      <c r="P15" t="s">
        <v>55</v>
      </c>
      <c r="Q15" t="s">
        <v>56</v>
      </c>
      <c r="R15" t="s">
        <v>57</v>
      </c>
      <c r="S15" t="s">
        <v>58</v>
      </c>
    </row>
    <row r="16" spans="1:22" x14ac:dyDescent="0.25">
      <c r="A16" s="25">
        <v>3</v>
      </c>
      <c r="B16" s="26">
        <v>14.24</v>
      </c>
      <c r="C16" s="27">
        <f t="shared" si="0"/>
        <v>181.06681925106491</v>
      </c>
      <c r="D16" s="27">
        <f t="shared" si="1"/>
        <v>-4.7869078007026244</v>
      </c>
      <c r="E16" s="27">
        <f t="shared" si="2"/>
        <v>1.4671470766464971</v>
      </c>
      <c r="F16" s="19">
        <v>0.4</v>
      </c>
      <c r="G16" s="19">
        <v>-0.2</v>
      </c>
      <c r="H16" s="20">
        <v>-1.1000000000000001</v>
      </c>
      <c r="L16" t="s">
        <v>59</v>
      </c>
      <c r="M16" t="s">
        <v>60</v>
      </c>
      <c r="N16" t="s">
        <v>61</v>
      </c>
      <c r="O16" t="s">
        <v>48</v>
      </c>
      <c r="P16" t="s">
        <v>62</v>
      </c>
      <c r="Q16" t="s">
        <v>60</v>
      </c>
      <c r="R16" t="s">
        <v>63</v>
      </c>
      <c r="S16" s="82">
        <v>0.12230000000000001</v>
      </c>
      <c r="T16">
        <v>0.1265</v>
      </c>
      <c r="U16">
        <v>0.99199999999999999</v>
      </c>
      <c r="V16">
        <v>91.922499999999999</v>
      </c>
    </row>
    <row r="17" spans="1:23" x14ac:dyDescent="0.25">
      <c r="A17" s="25">
        <v>4</v>
      </c>
      <c r="B17" s="26">
        <v>18.888999999999999</v>
      </c>
      <c r="C17" s="27">
        <f t="shared" si="0"/>
        <v>240.18055820459026</v>
      </c>
      <c r="D17" s="27">
        <f t="shared" si="1"/>
        <v>-4.0421394807159174</v>
      </c>
      <c r="E17" s="27">
        <f t="shared" si="2"/>
        <v>-2.9543383786184085</v>
      </c>
      <c r="F17" s="19">
        <v>0.2</v>
      </c>
      <c r="G17" s="19">
        <v>-0.4</v>
      </c>
      <c r="H17" s="20">
        <v>-1.5</v>
      </c>
      <c r="M17" t="s">
        <v>64</v>
      </c>
      <c r="N17" t="s">
        <v>65</v>
      </c>
      <c r="O17" t="s">
        <v>61</v>
      </c>
      <c r="P17" t="s">
        <v>48</v>
      </c>
      <c r="Q17" t="s">
        <v>62</v>
      </c>
      <c r="R17" t="s">
        <v>60</v>
      </c>
      <c r="S17" t="s">
        <v>63</v>
      </c>
      <c r="T17" s="82">
        <v>-2.75E-2</v>
      </c>
      <c r="U17">
        <v>-0.99199999999999999</v>
      </c>
      <c r="V17">
        <v>0.1265</v>
      </c>
      <c r="W17">
        <v>191.92250000000001</v>
      </c>
    </row>
    <row r="18" spans="1:23" x14ac:dyDescent="0.25">
      <c r="A18" s="25">
        <v>5</v>
      </c>
      <c r="B18" s="26">
        <v>22.844999999999999</v>
      </c>
      <c r="C18" s="27">
        <f t="shared" si="0"/>
        <v>290.48254815945069</v>
      </c>
      <c r="D18" s="27">
        <f t="shared" si="1"/>
        <v>-0.7457149285382102</v>
      </c>
      <c r="E18" s="27">
        <f t="shared" si="2"/>
        <v>-4.9508500363367149</v>
      </c>
      <c r="F18" s="19">
        <v>0.4</v>
      </c>
      <c r="G18" s="19">
        <v>-0.9</v>
      </c>
      <c r="H18" s="20">
        <v>-1.2</v>
      </c>
    </row>
    <row r="19" spans="1:23" ht="15.75" thickBot="1" x14ac:dyDescent="0.3">
      <c r="A19" s="28">
        <v>6</v>
      </c>
      <c r="B19" s="29">
        <v>27.576000000000001</v>
      </c>
      <c r="C19" s="30">
        <f t="shared" si="0"/>
        <v>350.63894716765213</v>
      </c>
      <c r="D19" s="30">
        <f t="shared" si="1"/>
        <v>3.5756220448416625</v>
      </c>
      <c r="E19" s="30">
        <f t="shared" si="2"/>
        <v>-3.5045590064061303</v>
      </c>
      <c r="F19" s="21">
        <v>-0.1</v>
      </c>
      <c r="G19" s="21">
        <v>0.2</v>
      </c>
      <c r="H19" s="22">
        <v>-1.5</v>
      </c>
    </row>
    <row r="20" spans="1:23" ht="15.75" thickBot="1" x14ac:dyDescent="0.3">
      <c r="M20" s="50" t="s">
        <v>80</v>
      </c>
      <c r="N20" s="51" t="s">
        <v>81</v>
      </c>
      <c r="O20" s="51" t="s">
        <v>83</v>
      </c>
      <c r="P20" s="51" t="s">
        <v>84</v>
      </c>
      <c r="Q20" s="51" t="s">
        <v>37</v>
      </c>
      <c r="R20" s="52" t="s">
        <v>38</v>
      </c>
      <c r="T20" s="74" t="s">
        <v>82</v>
      </c>
    </row>
    <row r="21" spans="1:23" ht="15.75" thickBot="1" x14ac:dyDescent="0.3">
      <c r="A21" s="50" t="s">
        <v>72</v>
      </c>
      <c r="B21" s="51" t="s">
        <v>25</v>
      </c>
      <c r="C21" s="52" t="s">
        <v>26</v>
      </c>
      <c r="D21" s="1"/>
      <c r="E21" s="65" t="s">
        <v>23</v>
      </c>
      <c r="K21" s="1">
        <v>1</v>
      </c>
      <c r="L21" s="1">
        <v>1</v>
      </c>
      <c r="M21" s="53">
        <v>1</v>
      </c>
      <c r="N21" s="17">
        <v>0</v>
      </c>
      <c r="O21" s="72">
        <f>D14</f>
        <v>3.8284867020237972</v>
      </c>
      <c r="P21" s="17">
        <v>0</v>
      </c>
      <c r="Q21" s="72">
        <f>E14</f>
        <v>3.226406113521195</v>
      </c>
      <c r="R21" s="55">
        <f>-E14</f>
        <v>-3.226406113521195</v>
      </c>
      <c r="T21" s="23">
        <v>0.3</v>
      </c>
    </row>
    <row r="22" spans="1:23" x14ac:dyDescent="0.25">
      <c r="A22" s="53">
        <v>1</v>
      </c>
      <c r="B22" s="54">
        <f t="shared" ref="B22:B27" si="3">E14</f>
        <v>3.226406113521195</v>
      </c>
      <c r="C22" s="55">
        <f t="shared" ref="C22:C27" si="4">-D14</f>
        <v>-3.8284867020237972</v>
      </c>
      <c r="D22" s="1"/>
      <c r="E22" s="23">
        <f t="shared" ref="E22:E27" si="5">H14</f>
        <v>-0.5</v>
      </c>
      <c r="K22" s="1">
        <v>2</v>
      </c>
      <c r="L22" s="1">
        <v>2</v>
      </c>
      <c r="M22" s="56">
        <v>1</v>
      </c>
      <c r="N22" s="19">
        <v>0</v>
      </c>
      <c r="O22" s="71">
        <f t="shared" ref="O22:O26" si="6">D15</f>
        <v>-0.59211099663128186</v>
      </c>
      <c r="P22" s="19">
        <v>0</v>
      </c>
      <c r="Q22" s="71">
        <f t="shared" ref="Q22:Q26" si="7">E15</f>
        <v>4.9715602585715795</v>
      </c>
      <c r="R22" s="58">
        <f t="shared" ref="R22:R26" si="8">-E15</f>
        <v>-4.9715602585715795</v>
      </c>
      <c r="T22" s="25">
        <v>0</v>
      </c>
    </row>
    <row r="23" spans="1:23" x14ac:dyDescent="0.25">
      <c r="A23" s="56">
        <v>1</v>
      </c>
      <c r="B23" s="57">
        <f t="shared" si="3"/>
        <v>4.9715602585715795</v>
      </c>
      <c r="C23" s="58">
        <f t="shared" si="4"/>
        <v>0.59211099663128186</v>
      </c>
      <c r="D23" s="1"/>
      <c r="E23" s="25">
        <f t="shared" si="5"/>
        <v>-1.3</v>
      </c>
      <c r="K23" s="1">
        <v>3</v>
      </c>
      <c r="L23" s="1">
        <v>3</v>
      </c>
      <c r="M23" s="56">
        <v>1</v>
      </c>
      <c r="N23" s="19">
        <v>0</v>
      </c>
      <c r="O23" s="71">
        <f t="shared" si="6"/>
        <v>-4.7869078007026244</v>
      </c>
      <c r="P23" s="19">
        <v>0</v>
      </c>
      <c r="Q23" s="71">
        <f t="shared" si="7"/>
        <v>1.4671470766464971</v>
      </c>
      <c r="R23" s="58">
        <f t="shared" si="8"/>
        <v>-1.4671470766464971</v>
      </c>
      <c r="T23" s="25">
        <v>0.4</v>
      </c>
    </row>
    <row r="24" spans="1:23" x14ac:dyDescent="0.25">
      <c r="A24" s="56">
        <v>1</v>
      </c>
      <c r="B24" s="57">
        <f t="shared" si="3"/>
        <v>1.4671470766464971</v>
      </c>
      <c r="C24" s="58">
        <f t="shared" si="4"/>
        <v>4.7869078007026244</v>
      </c>
      <c r="D24" s="1"/>
      <c r="E24" s="25">
        <f t="shared" si="5"/>
        <v>-1.1000000000000001</v>
      </c>
      <c r="K24" s="1">
        <v>4</v>
      </c>
      <c r="L24" s="1">
        <v>4</v>
      </c>
      <c r="M24" s="56">
        <v>1</v>
      </c>
      <c r="N24" s="19">
        <v>0</v>
      </c>
      <c r="O24" s="71">
        <f t="shared" si="6"/>
        <v>-4.0421394807159174</v>
      </c>
      <c r="P24" s="19">
        <v>0</v>
      </c>
      <c r="Q24" s="71">
        <f t="shared" si="7"/>
        <v>-2.9543383786184085</v>
      </c>
      <c r="R24" s="58">
        <f t="shared" si="8"/>
        <v>2.9543383786184085</v>
      </c>
      <c r="T24" s="25">
        <v>0.2</v>
      </c>
    </row>
    <row r="25" spans="1:23" x14ac:dyDescent="0.25">
      <c r="A25" s="56">
        <v>1</v>
      </c>
      <c r="B25" s="57">
        <f t="shared" si="3"/>
        <v>-2.9543383786184085</v>
      </c>
      <c r="C25" s="58">
        <f t="shared" si="4"/>
        <v>4.0421394807159174</v>
      </c>
      <c r="D25" s="1"/>
      <c r="E25" s="25">
        <f t="shared" si="5"/>
        <v>-1.5</v>
      </c>
      <c r="K25" s="1">
        <v>5</v>
      </c>
      <c r="L25" s="1">
        <v>5</v>
      </c>
      <c r="M25" s="56">
        <v>1</v>
      </c>
      <c r="N25" s="19">
        <v>0</v>
      </c>
      <c r="O25" s="71">
        <f t="shared" si="6"/>
        <v>-0.7457149285382102</v>
      </c>
      <c r="P25" s="19">
        <v>0</v>
      </c>
      <c r="Q25" s="71">
        <f t="shared" si="7"/>
        <v>-4.9508500363367149</v>
      </c>
      <c r="R25" s="58">
        <f t="shared" si="8"/>
        <v>4.9508500363367149</v>
      </c>
      <c r="T25" s="25">
        <v>0.4</v>
      </c>
    </row>
    <row r="26" spans="1:23" x14ac:dyDescent="0.25">
      <c r="A26" s="56">
        <v>1</v>
      </c>
      <c r="B26" s="57">
        <f t="shared" si="3"/>
        <v>-4.9508500363367149</v>
      </c>
      <c r="C26" s="58">
        <f t="shared" si="4"/>
        <v>0.7457149285382102</v>
      </c>
      <c r="D26" s="1"/>
      <c r="E26" s="25">
        <f t="shared" si="5"/>
        <v>-1.2</v>
      </c>
      <c r="K26" s="1">
        <v>6</v>
      </c>
      <c r="L26" s="1">
        <v>6</v>
      </c>
      <c r="M26" s="56">
        <v>1</v>
      </c>
      <c r="N26" s="19">
        <v>0</v>
      </c>
      <c r="O26" s="71">
        <f t="shared" si="6"/>
        <v>3.5756220448416625</v>
      </c>
      <c r="P26" s="19">
        <v>0</v>
      </c>
      <c r="Q26" s="71">
        <f t="shared" si="7"/>
        <v>-3.5045590064061303</v>
      </c>
      <c r="R26" s="58">
        <f t="shared" si="8"/>
        <v>3.5045590064061303</v>
      </c>
      <c r="T26" s="25">
        <v>-0.1</v>
      </c>
    </row>
    <row r="27" spans="1:23" ht="15.75" thickBot="1" x14ac:dyDescent="0.3">
      <c r="A27" s="59">
        <v>1</v>
      </c>
      <c r="B27" s="60">
        <f t="shared" si="3"/>
        <v>-3.5045590064061303</v>
      </c>
      <c r="C27" s="61">
        <f t="shared" si="4"/>
        <v>-3.5756220448416625</v>
      </c>
      <c r="D27" s="1"/>
      <c r="E27" s="28">
        <f t="shared" si="5"/>
        <v>-1.5</v>
      </c>
      <c r="K27" s="1">
        <v>7</v>
      </c>
      <c r="L27" s="1">
        <v>1</v>
      </c>
      <c r="M27" s="56">
        <v>0</v>
      </c>
      <c r="N27" s="19">
        <v>1</v>
      </c>
      <c r="O27" s="19">
        <v>0</v>
      </c>
      <c r="P27" s="71">
        <f>E14</f>
        <v>3.226406113521195</v>
      </c>
      <c r="Q27" s="71">
        <f>D14</f>
        <v>3.8284867020237972</v>
      </c>
      <c r="R27" s="58">
        <f>D14</f>
        <v>3.8284867020237972</v>
      </c>
      <c r="T27" s="25">
        <v>0</v>
      </c>
    </row>
    <row r="28" spans="1:23" ht="15.75" thickBot="1" x14ac:dyDescent="0.3">
      <c r="A28" s="62"/>
      <c r="B28" s="63" t="s">
        <v>73</v>
      </c>
      <c r="C28" s="64"/>
      <c r="D28" s="1"/>
      <c r="E28" s="66" t="s">
        <v>71</v>
      </c>
      <c r="K28" s="1">
        <v>8</v>
      </c>
      <c r="L28" s="1">
        <v>2</v>
      </c>
      <c r="M28" s="56">
        <v>0</v>
      </c>
      <c r="N28" s="19">
        <v>1</v>
      </c>
      <c r="O28" s="19">
        <v>0</v>
      </c>
      <c r="P28" s="71">
        <f t="shared" ref="P28:P32" si="9">E15</f>
        <v>4.9715602585715795</v>
      </c>
      <c r="Q28" s="71">
        <f t="shared" ref="Q28:Q32" si="10">D15</f>
        <v>-0.59211099663128186</v>
      </c>
      <c r="R28" s="58">
        <f t="shared" ref="R28:R32" si="11">D15</f>
        <v>-0.59211099663128186</v>
      </c>
      <c r="T28" s="25">
        <v>1.1000000000000001</v>
      </c>
    </row>
    <row r="29" spans="1:23" ht="15.75" thickBot="1" x14ac:dyDescent="0.3">
      <c r="K29" s="1">
        <v>9</v>
      </c>
      <c r="L29" s="1">
        <v>3</v>
      </c>
      <c r="M29" s="56">
        <v>0</v>
      </c>
      <c r="N29" s="19">
        <v>1</v>
      </c>
      <c r="O29" s="19">
        <v>0</v>
      </c>
      <c r="P29" s="71">
        <f t="shared" si="9"/>
        <v>1.4671470766464971</v>
      </c>
      <c r="Q29" s="71">
        <f t="shared" si="10"/>
        <v>-4.7869078007026244</v>
      </c>
      <c r="R29" s="58">
        <f t="shared" si="11"/>
        <v>-4.7869078007026244</v>
      </c>
      <c r="T29" s="25">
        <v>-0.2</v>
      </c>
    </row>
    <row r="30" spans="1:23" x14ac:dyDescent="0.25">
      <c r="A30" s="33">
        <v>1</v>
      </c>
      <c r="B30" s="34">
        <v>1</v>
      </c>
      <c r="C30" s="34">
        <v>1</v>
      </c>
      <c r="D30" s="34">
        <v>1</v>
      </c>
      <c r="E30" s="34">
        <v>1</v>
      </c>
      <c r="F30" s="35">
        <v>1</v>
      </c>
      <c r="G30" s="2"/>
      <c r="H30" s="2"/>
      <c r="I30" s="2"/>
      <c r="J30" s="2"/>
      <c r="K30" s="1">
        <v>10</v>
      </c>
      <c r="L30" s="1">
        <v>4</v>
      </c>
      <c r="M30" s="56">
        <v>0</v>
      </c>
      <c r="N30" s="19">
        <v>1</v>
      </c>
      <c r="O30" s="19">
        <v>0</v>
      </c>
      <c r="P30" s="71">
        <f t="shared" si="9"/>
        <v>-2.9543383786184085</v>
      </c>
      <c r="Q30" s="71">
        <f t="shared" si="10"/>
        <v>-4.0421394807159174</v>
      </c>
      <c r="R30" s="58">
        <f t="shared" si="11"/>
        <v>-4.0421394807159174</v>
      </c>
      <c r="T30" s="25">
        <v>-0.4</v>
      </c>
    </row>
    <row r="31" spans="1:23" x14ac:dyDescent="0.25">
      <c r="A31" s="36">
        <v>3.226406113521195</v>
      </c>
      <c r="B31" s="31">
        <v>4.9715602585715795</v>
      </c>
      <c r="C31" s="31">
        <v>1.4671470766464971</v>
      </c>
      <c r="D31" s="31">
        <v>-2.9543383786184085</v>
      </c>
      <c r="E31" s="32">
        <v>-4.9508500363367149</v>
      </c>
      <c r="F31" s="37">
        <v>-3.5045590064061303</v>
      </c>
      <c r="G31" s="3"/>
      <c r="H31" s="3"/>
      <c r="I31" s="3"/>
      <c r="J31" s="3"/>
      <c r="K31" s="1">
        <v>11</v>
      </c>
      <c r="L31" s="1">
        <v>5</v>
      </c>
      <c r="M31" s="56">
        <v>0</v>
      </c>
      <c r="N31" s="19">
        <v>1</v>
      </c>
      <c r="O31" s="19">
        <v>0</v>
      </c>
      <c r="P31" s="71">
        <f t="shared" si="9"/>
        <v>-4.9508500363367149</v>
      </c>
      <c r="Q31" s="71">
        <f t="shared" si="10"/>
        <v>-0.7457149285382102</v>
      </c>
      <c r="R31" s="58">
        <f t="shared" si="11"/>
        <v>-0.7457149285382102</v>
      </c>
      <c r="T31" s="25">
        <v>-0.9</v>
      </c>
    </row>
    <row r="32" spans="1:23" ht="15.75" thickBot="1" x14ac:dyDescent="0.3">
      <c r="A32" s="38">
        <v>-3.8284867020237972</v>
      </c>
      <c r="B32" s="39">
        <v>0.59211099663128186</v>
      </c>
      <c r="C32" s="39">
        <v>4.7869078007026244</v>
      </c>
      <c r="D32" s="39">
        <v>4.0421394807159174</v>
      </c>
      <c r="E32" s="40">
        <v>0.7457149285382102</v>
      </c>
      <c r="F32" s="41">
        <v>-3.5756220448416625</v>
      </c>
      <c r="G32" s="4"/>
      <c r="H32" s="4"/>
      <c r="I32" s="4"/>
      <c r="J32" s="4"/>
      <c r="K32" s="1">
        <v>12</v>
      </c>
      <c r="L32" s="1">
        <v>6</v>
      </c>
      <c r="M32" s="59">
        <v>0</v>
      </c>
      <c r="N32" s="21">
        <v>1</v>
      </c>
      <c r="O32" s="21">
        <v>0</v>
      </c>
      <c r="P32" s="73">
        <f t="shared" si="9"/>
        <v>-3.5045590064061303</v>
      </c>
      <c r="Q32" s="73">
        <f t="shared" si="10"/>
        <v>3.5756220448416625</v>
      </c>
      <c r="R32" s="61">
        <f t="shared" si="11"/>
        <v>3.5756220448416625</v>
      </c>
      <c r="T32" s="28">
        <v>0.2</v>
      </c>
    </row>
    <row r="33" spans="1:24" ht="15.75" thickBot="1" x14ac:dyDescent="0.3">
      <c r="C33" s="49" t="s">
        <v>74</v>
      </c>
      <c r="O33" s="42" t="s">
        <v>73</v>
      </c>
      <c r="T33" s="42" t="s">
        <v>71</v>
      </c>
    </row>
    <row r="34" spans="1:24" ht="15.75" thickBot="1" x14ac:dyDescent="0.3">
      <c r="K34" s="1" t="s">
        <v>88</v>
      </c>
      <c r="M34" s="53">
        <v>1</v>
      </c>
      <c r="N34" s="17">
        <v>1</v>
      </c>
      <c r="O34" s="17">
        <v>1</v>
      </c>
      <c r="P34" s="17">
        <v>1</v>
      </c>
      <c r="Q34" s="17">
        <v>1</v>
      </c>
      <c r="R34" s="17">
        <v>1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8">
        <v>0</v>
      </c>
    </row>
    <row r="35" spans="1:24" x14ac:dyDescent="0.25">
      <c r="A35" s="33">
        <f t="array" ref="A35:C37">MMULT(A30:F32,A22:C27)</f>
        <v>6</v>
      </c>
      <c r="B35" s="34">
        <v>-1.7446339726219806</v>
      </c>
      <c r="C35" s="35">
        <v>2.762764459722574</v>
      </c>
      <c r="E35" s="33">
        <f t="array" ref="E35:G37">MINVERSE(A35:C37)</f>
        <v>0.17067686932010037</v>
      </c>
      <c r="F35" s="34">
        <v>3.1508740521114594E-3</v>
      </c>
      <c r="G35" s="35">
        <v>-6.7193907683680875E-3</v>
      </c>
      <c r="I35" s="45">
        <f t="array" ref="I35:I37">MMULT(A30:F32,E22:E27)</f>
        <v>-7.1000000000000005</v>
      </c>
      <c r="K35" s="5">
        <f t="array" ref="K35:K37">MMULT(E35:G37,I35:I37)</f>
        <v>-1.1546856236230838</v>
      </c>
      <c r="L35" t="s">
        <v>24</v>
      </c>
      <c r="M35" s="56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1</v>
      </c>
      <c r="T35" s="19">
        <v>1</v>
      </c>
      <c r="U35" s="19">
        <v>1</v>
      </c>
      <c r="V35" s="19">
        <v>1</v>
      </c>
      <c r="W35" s="19">
        <v>1</v>
      </c>
      <c r="X35" s="20">
        <v>1</v>
      </c>
    </row>
    <row r="36" spans="1:24" x14ac:dyDescent="0.25">
      <c r="A36" s="36">
        <v>-1.7446339726219806</v>
      </c>
      <c r="B36" s="31">
        <v>82.799593525542832</v>
      </c>
      <c r="C36" s="43">
        <v>-5.4882317553555087</v>
      </c>
      <c r="E36" s="36">
        <v>3.1508740521114594E-3</v>
      </c>
      <c r="F36" s="31">
        <v>1.2200863955334765E-2</v>
      </c>
      <c r="G36" s="43">
        <v>8.6174463073350038E-4</v>
      </c>
      <c r="I36" s="46">
        <v>5.9392729439260679</v>
      </c>
      <c r="K36" s="6">
        <v>4.5167552677602134E-2</v>
      </c>
      <c r="L36" t="s">
        <v>25</v>
      </c>
      <c r="M36" s="56">
        <v>3.8284867020237972</v>
      </c>
      <c r="N36" s="19">
        <v>-0.59211099663128186</v>
      </c>
      <c r="O36" s="19">
        <v>-4.7869078007026244</v>
      </c>
      <c r="P36" s="19">
        <v>-4.0421394807159174</v>
      </c>
      <c r="Q36" s="19">
        <v>-0.7457149285382102</v>
      </c>
      <c r="R36" s="19">
        <v>3.5756220448416625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20">
        <v>0</v>
      </c>
    </row>
    <row r="37" spans="1:24" ht="15.75" thickBot="1" x14ac:dyDescent="0.3">
      <c r="A37" s="38">
        <v>2.762764459722574</v>
      </c>
      <c r="B37" s="39">
        <v>-5.4882317553555087</v>
      </c>
      <c r="C37" s="44">
        <v>67.602447496097156</v>
      </c>
      <c r="E37" s="38">
        <v>-6.7193907683680892E-3</v>
      </c>
      <c r="F37" s="39">
        <v>8.6174463073350027E-4</v>
      </c>
      <c r="G37" s="44">
        <v>1.5136930483357295E-2</v>
      </c>
      <c r="I37" s="47">
        <v>-5.7157335934388902</v>
      </c>
      <c r="K37" s="7">
        <v>-3.3692851039971987E-2</v>
      </c>
      <c r="L37" t="s">
        <v>26</v>
      </c>
      <c r="M37" s="56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3.226406113521195</v>
      </c>
      <c r="T37" s="19">
        <v>4.9715602585715795</v>
      </c>
      <c r="U37" s="19">
        <v>1.4671470766464971</v>
      </c>
      <c r="V37" s="19">
        <v>-2.9543383786184085</v>
      </c>
      <c r="W37" s="19">
        <v>-4.9508500363367149</v>
      </c>
      <c r="X37" s="20">
        <v>-3.5045590064061303</v>
      </c>
    </row>
    <row r="38" spans="1:24" ht="15.75" thickBot="1" x14ac:dyDescent="0.3">
      <c r="B38" s="48" t="s">
        <v>75</v>
      </c>
      <c r="F38" s="49" t="s">
        <v>76</v>
      </c>
      <c r="I38" s="49" t="s">
        <v>77</v>
      </c>
      <c r="M38" s="56">
        <v>3.226406113521195</v>
      </c>
      <c r="N38" s="19">
        <v>4.9715602585715795</v>
      </c>
      <c r="O38" s="19">
        <v>1.4671470766464971</v>
      </c>
      <c r="P38" s="19">
        <v>-2.9543383786184085</v>
      </c>
      <c r="Q38" s="19">
        <v>-4.9508500363367149</v>
      </c>
      <c r="R38" s="19">
        <v>-3.5045590064061303</v>
      </c>
      <c r="S38" s="19">
        <v>3.8284867020237972</v>
      </c>
      <c r="T38" s="19">
        <v>-0.59211099663128186</v>
      </c>
      <c r="U38" s="19">
        <v>-4.7869078007026244</v>
      </c>
      <c r="V38" s="19">
        <v>-4.0421394807159174</v>
      </c>
      <c r="W38" s="19">
        <v>-0.7457149285382102</v>
      </c>
      <c r="X38" s="20">
        <v>3.5756220448416625</v>
      </c>
    </row>
    <row r="39" spans="1:24" ht="15.75" thickBot="1" x14ac:dyDescent="0.3">
      <c r="K39" s="5">
        <f>SQRT(K36^2+K37^2)</f>
        <v>5.6349942556188158E-2</v>
      </c>
      <c r="L39" t="s">
        <v>27</v>
      </c>
      <c r="M39" s="59">
        <v>-3.226406113521195</v>
      </c>
      <c r="N39" s="21">
        <v>-4.9715602585715795</v>
      </c>
      <c r="O39" s="21">
        <v>-1.4671470766464971</v>
      </c>
      <c r="P39" s="21">
        <v>2.9543383786184085</v>
      </c>
      <c r="Q39" s="21">
        <v>4.9508500363367149</v>
      </c>
      <c r="R39" s="21">
        <v>3.5045590064061303</v>
      </c>
      <c r="S39" s="21">
        <v>3.8284867020237972</v>
      </c>
      <c r="T39" s="21">
        <v>-0.59211099663128186</v>
      </c>
      <c r="U39" s="21">
        <v>-4.7869078007026244</v>
      </c>
      <c r="V39" s="21">
        <v>-4.0421394807159174</v>
      </c>
      <c r="W39" s="21">
        <v>-0.7457149285382102</v>
      </c>
      <c r="X39" s="22">
        <v>3.5756220448416625</v>
      </c>
    </row>
    <row r="40" spans="1:24" ht="15.75" thickBot="1" x14ac:dyDescent="0.3">
      <c r="K40" s="6">
        <f>ATAN(K37/K36)*200/PI()+400</f>
        <v>359.19867569241273</v>
      </c>
      <c r="L40" t="s">
        <v>78</v>
      </c>
      <c r="Q40" s="42" t="s">
        <v>74</v>
      </c>
    </row>
    <row r="41" spans="1:24" ht="15.75" thickBot="1" x14ac:dyDescent="0.3">
      <c r="A41" s="31">
        <v>-0.5</v>
      </c>
      <c r="B41" s="31">
        <v>-1.3</v>
      </c>
      <c r="C41" s="31">
        <v>-1.1000000000000001</v>
      </c>
      <c r="D41" s="31">
        <v>-1.5</v>
      </c>
      <c r="E41" s="31">
        <v>-1.2</v>
      </c>
      <c r="F41" s="31">
        <v>-1.5</v>
      </c>
      <c r="K41" s="7">
        <f>K40-100</f>
        <v>259.19867569241273</v>
      </c>
      <c r="L41" t="s">
        <v>79</v>
      </c>
      <c r="M41" s="53">
        <f t="array" ref="M41:R46">MMULT(M34:X39,M21:R32)</f>
        <v>6</v>
      </c>
      <c r="N41" s="17">
        <v>0</v>
      </c>
      <c r="O41" s="17">
        <v>-2.762764459722574</v>
      </c>
      <c r="P41" s="17">
        <v>0</v>
      </c>
      <c r="Q41" s="17">
        <v>-1.7446339726219806</v>
      </c>
      <c r="R41" s="18">
        <v>1.7446339726219806</v>
      </c>
      <c r="T41" s="23">
        <f t="array" ref="T41:T46">MMULT(M34:X39,T21:T32)</f>
        <v>1.1999999999999997</v>
      </c>
    </row>
    <row r="42" spans="1:24" x14ac:dyDescent="0.25">
      <c r="C42" s="84" t="s">
        <v>85</v>
      </c>
      <c r="M42" s="56">
        <v>0</v>
      </c>
      <c r="N42" s="19">
        <v>6</v>
      </c>
      <c r="O42" s="19">
        <v>0</v>
      </c>
      <c r="P42" s="19">
        <v>-1.7446339726219806</v>
      </c>
      <c r="Q42" s="19">
        <v>-2.762764459722574</v>
      </c>
      <c r="R42" s="20">
        <v>-2.762764459722574</v>
      </c>
      <c r="T42" s="25">
        <v>-0.1999999999999999</v>
      </c>
    </row>
    <row r="43" spans="1:24" x14ac:dyDescent="0.25">
      <c r="A43" s="85">
        <f t="array" ref="A43">MMULT(A41:F41,E22:E27)</f>
        <v>9.09</v>
      </c>
      <c r="M43" s="56">
        <v>-2.762764459722574</v>
      </c>
      <c r="N43" s="19">
        <v>0</v>
      </c>
      <c r="O43" s="19">
        <v>67.602447496097156</v>
      </c>
      <c r="P43" s="19">
        <v>0</v>
      </c>
      <c r="Q43" s="19">
        <v>5.4882317553555087</v>
      </c>
      <c r="R43" s="20">
        <v>-5.4882317553555087</v>
      </c>
      <c r="T43" s="25">
        <v>-2.2304931817165445</v>
      </c>
    </row>
    <row r="44" spans="1:24" x14ac:dyDescent="0.25">
      <c r="A44" s="85" t="s">
        <v>86</v>
      </c>
      <c r="M44" s="56">
        <v>0</v>
      </c>
      <c r="N44" s="19">
        <v>-1.7446339726219806</v>
      </c>
      <c r="O44" s="19">
        <v>0</v>
      </c>
      <c r="P44" s="19">
        <v>82.799593525542832</v>
      </c>
      <c r="Q44" s="19">
        <v>5.4882317553555087</v>
      </c>
      <c r="R44" s="20">
        <v>5.4882317553555087</v>
      </c>
      <c r="T44" s="25">
        <v>10.111875451968618</v>
      </c>
    </row>
    <row r="45" spans="1:24" x14ac:dyDescent="0.25">
      <c r="M45" s="56">
        <v>-1.7446339726219806</v>
      </c>
      <c r="N45" s="19">
        <v>-2.762764459722574</v>
      </c>
      <c r="O45" s="19">
        <v>5.4882317553555087</v>
      </c>
      <c r="P45" s="19">
        <v>5.4882317553555087</v>
      </c>
      <c r="Q45" s="19">
        <v>150.40204102163997</v>
      </c>
      <c r="R45" s="20">
        <v>-15.197146029445685</v>
      </c>
      <c r="T45" s="25">
        <v>2.643211975882406</v>
      </c>
    </row>
    <row r="46" spans="1:24" ht="15.75" thickBot="1" x14ac:dyDescent="0.3">
      <c r="A46" s="31">
        <v>-1.1546856236230838</v>
      </c>
      <c r="B46" s="31">
        <v>4.5167552677602134E-2</v>
      </c>
      <c r="C46" s="31">
        <v>-3.3692851039971987E-2</v>
      </c>
      <c r="M46" s="59">
        <v>1.7446339726219806</v>
      </c>
      <c r="N46" s="21">
        <v>-2.762764459722574</v>
      </c>
      <c r="O46" s="21">
        <v>-5.4882317553555087</v>
      </c>
      <c r="P46" s="21">
        <v>5.4882317553555087</v>
      </c>
      <c r="Q46" s="21">
        <v>-15.197146029445685</v>
      </c>
      <c r="R46" s="22">
        <v>150.40204102163997</v>
      </c>
      <c r="T46" s="28">
        <v>3.975154225688001</v>
      </c>
    </row>
    <row r="47" spans="1:24" ht="15.75" thickBot="1" x14ac:dyDescent="0.3">
      <c r="B47" t="s">
        <v>87</v>
      </c>
      <c r="O47" s="42" t="s">
        <v>75</v>
      </c>
      <c r="T47" s="1" t="s">
        <v>77</v>
      </c>
    </row>
    <row r="48" spans="1:24" ht="15.75" thickBot="1" x14ac:dyDescent="0.3">
      <c r="M48" s="76">
        <f t="array" ref="M48:R53">MINVERSE(M41:R46)</f>
        <v>0.17067686932010037</v>
      </c>
      <c r="N48" s="77">
        <v>0</v>
      </c>
      <c r="O48" s="77">
        <v>6.7193907683680892E-3</v>
      </c>
      <c r="P48" s="77">
        <v>1.807003620809174E-20</v>
      </c>
      <c r="Q48" s="77">
        <v>1.5754370260557297E-3</v>
      </c>
      <c r="R48" s="69">
        <v>-1.5754370260557295E-3</v>
      </c>
      <c r="T48" s="5">
        <f t="array" ref="T48:T53">MMULT(M48:R53,T41:T46)</f>
        <v>0.18772629675307459</v>
      </c>
      <c r="U48" t="s">
        <v>80</v>
      </c>
    </row>
    <row r="49" spans="1:24" ht="15.75" thickBot="1" x14ac:dyDescent="0.3">
      <c r="A49" s="31">
        <f t="array" ref="A49:F49">MMULT(A46:C46,A30:F32)</f>
        <v>-0.87996412337147634</v>
      </c>
      <c r="B49" s="31">
        <v>-0.95008232136280579</v>
      </c>
      <c r="C49" s="31">
        <v>-1.2497027522240167</v>
      </c>
      <c r="D49" s="31">
        <v>-1.4243170613733436</v>
      </c>
      <c r="E49" s="31">
        <v>-1.4034286654437522</v>
      </c>
      <c r="F49" s="31">
        <v>-1.1925050762246074</v>
      </c>
      <c r="H49" s="88" t="s">
        <v>92</v>
      </c>
      <c r="I49" s="89">
        <v>3</v>
      </c>
      <c r="M49" s="78">
        <v>0</v>
      </c>
      <c r="N49" s="75">
        <v>0.17067686932010032</v>
      </c>
      <c r="O49" s="75">
        <v>-3.6140072416183479E-20</v>
      </c>
      <c r="P49" s="75">
        <v>3.1508740521114594E-3</v>
      </c>
      <c r="Q49" s="75">
        <v>3.3596953841840437E-3</v>
      </c>
      <c r="R49" s="70">
        <v>3.3596953841840433E-3</v>
      </c>
      <c r="T49" s="6">
        <v>1.9961566494026486E-2</v>
      </c>
      <c r="U49" t="s">
        <v>81</v>
      </c>
    </row>
    <row r="50" spans="1:24" x14ac:dyDescent="0.25">
      <c r="C50" s="85" t="s">
        <v>89</v>
      </c>
      <c r="M50" s="78">
        <v>6.7193907683680875E-3</v>
      </c>
      <c r="N50" s="75">
        <v>0</v>
      </c>
      <c r="O50" s="75">
        <v>1.5136930483357297E-2</v>
      </c>
      <c r="P50" s="75">
        <v>-6.5382012429655148E-21</v>
      </c>
      <c r="Q50" s="75">
        <v>-4.3087231536675019E-4</v>
      </c>
      <c r="R50" s="70">
        <v>4.3087231536675008E-4</v>
      </c>
      <c r="T50" s="6">
        <v>-2.5125654272095524E-2</v>
      </c>
      <c r="U50" t="s">
        <v>83</v>
      </c>
    </row>
    <row r="51" spans="1:24" ht="15.75" thickBot="1" x14ac:dyDescent="0.3">
      <c r="M51" s="78">
        <v>0</v>
      </c>
      <c r="N51" s="75">
        <v>3.1508740521114598E-3</v>
      </c>
      <c r="O51" s="75">
        <v>0</v>
      </c>
      <c r="P51" s="75">
        <v>1.2200863955334767E-2</v>
      </c>
      <c r="Q51" s="75">
        <v>-4.3087231536675019E-4</v>
      </c>
      <c r="R51" s="70">
        <v>-4.3087231536675008E-4</v>
      </c>
      <c r="T51" s="6">
        <v>0.1198917711431204</v>
      </c>
      <c r="U51" t="s">
        <v>84</v>
      </c>
    </row>
    <row r="52" spans="1:24" ht="15.75" thickBot="1" x14ac:dyDescent="0.3">
      <c r="A52" s="85">
        <f t="array" ref="A52">MMULT(A49:F49,E22:E27)</f>
        <v>8.6591097118332332</v>
      </c>
      <c r="C52" s="97" t="s">
        <v>91</v>
      </c>
      <c r="D52" s="86">
        <f>SQRT((A43-A52)/3)</f>
        <v>0.3789856145760534</v>
      </c>
      <c r="M52" s="78">
        <v>1.5754370260557297E-3</v>
      </c>
      <c r="N52" s="75">
        <v>3.3596953841840442E-3</v>
      </c>
      <c r="O52" s="75">
        <v>-4.3087231536675008E-4</v>
      </c>
      <c r="P52" s="75">
        <v>-4.3087231536675008E-4</v>
      </c>
      <c r="Q52" s="75">
        <v>6.8344486096730151E-3</v>
      </c>
      <c r="R52" s="70">
        <v>7.3401663200563206E-4</v>
      </c>
      <c r="T52" s="6">
        <v>1.880544165743914E-2</v>
      </c>
      <c r="U52" t="s">
        <v>37</v>
      </c>
    </row>
    <row r="53" spans="1:24" ht="15.75" thickBot="1" x14ac:dyDescent="0.3">
      <c r="A53" s="85" t="s">
        <v>90</v>
      </c>
      <c r="M53" s="79">
        <v>-1.5754370260557297E-3</v>
      </c>
      <c r="N53" s="80">
        <v>3.3596953841840442E-3</v>
      </c>
      <c r="O53" s="80">
        <v>4.3087231536675003E-4</v>
      </c>
      <c r="P53" s="80">
        <v>-4.3087231536675013E-4</v>
      </c>
      <c r="Q53" s="80">
        <v>7.3401663200563206E-4</v>
      </c>
      <c r="R53" s="81">
        <v>6.8344486096730142E-3</v>
      </c>
      <c r="T53" s="7">
        <v>2.122770036479376E-2</v>
      </c>
      <c r="U53" t="s">
        <v>38</v>
      </c>
    </row>
    <row r="54" spans="1:24" x14ac:dyDescent="0.25">
      <c r="O54" s="42" t="s">
        <v>76</v>
      </c>
    </row>
    <row r="56" spans="1:24" x14ac:dyDescent="0.25">
      <c r="M56" s="91">
        <v>0.3</v>
      </c>
      <c r="N56" s="91">
        <v>0</v>
      </c>
      <c r="O56" s="91">
        <v>0.4</v>
      </c>
      <c r="P56" s="91">
        <v>0.2</v>
      </c>
      <c r="Q56" s="91">
        <v>0.4</v>
      </c>
      <c r="R56" s="91">
        <v>-0.1</v>
      </c>
      <c r="S56" s="91">
        <v>0</v>
      </c>
      <c r="T56" s="91">
        <v>1.1000000000000001</v>
      </c>
      <c r="U56" s="91">
        <v>-0.2</v>
      </c>
      <c r="V56" s="91">
        <v>-0.4</v>
      </c>
      <c r="W56" s="91">
        <v>-0.9</v>
      </c>
      <c r="X56" s="91">
        <v>0.2</v>
      </c>
    </row>
    <row r="57" spans="1:24" x14ac:dyDescent="0.25">
      <c r="R57" s="84" t="s">
        <v>85</v>
      </c>
    </row>
    <row r="58" spans="1:24" x14ac:dyDescent="0.25">
      <c r="M58" s="91">
        <f t="array" ref="M58">MMULT(M56:X56,T21:T32)</f>
        <v>2.7200000000000006</v>
      </c>
    </row>
    <row r="59" spans="1:24" x14ac:dyDescent="0.25">
      <c r="M59" s="85" t="s">
        <v>86</v>
      </c>
    </row>
    <row r="60" spans="1:24" ht="15.75" thickBot="1" x14ac:dyDescent="0.3"/>
    <row r="61" spans="1:24" ht="15.75" thickBot="1" x14ac:dyDescent="0.3">
      <c r="M61" s="92">
        <v>0.18772629675307459</v>
      </c>
      <c r="N61" s="93">
        <v>1.9961566494026486E-2</v>
      </c>
      <c r="O61" s="93">
        <v>-2.5125654272095524E-2</v>
      </c>
      <c r="P61" s="93">
        <v>0.1198917711431204</v>
      </c>
      <c r="Q61" s="93">
        <v>1.880544165743914E-2</v>
      </c>
      <c r="R61" s="94">
        <v>2.122770036479376E-2</v>
      </c>
    </row>
    <row r="62" spans="1:24" ht="15.75" thickBot="1" x14ac:dyDescent="0.3">
      <c r="M62" s="95" t="s">
        <v>87</v>
      </c>
    </row>
    <row r="64" spans="1:24" x14ac:dyDescent="0.25">
      <c r="M64" s="91">
        <f t="array" ref="M64:X64">MMULT(M61:R61,M34:X39)</f>
        <v>8.3717873190770592E-2</v>
      </c>
      <c r="N64" s="91">
        <v>0.19056106781967486</v>
      </c>
      <c r="O64" s="91">
        <v>0.30444667740454906</v>
      </c>
      <c r="P64" s="91">
        <v>0.29644386772721082</v>
      </c>
      <c r="Q64" s="91">
        <v>0.21845511184238964</v>
      </c>
      <c r="R64" s="91">
        <v>0.10637540201540505</v>
      </c>
      <c r="S64" s="91">
        <v>0.5600474617434229</v>
      </c>
      <c r="T64" s="91">
        <v>0.59230666761785677</v>
      </c>
      <c r="U64" s="91">
        <v>4.225468207763719E-3</v>
      </c>
      <c r="V64" s="91">
        <v>-0.49605883817980423</v>
      </c>
      <c r="W64" s="91">
        <v>-0.60345792466863368</v>
      </c>
      <c r="X64" s="91">
        <v>-0.25706283472060565</v>
      </c>
    </row>
    <row r="65" spans="9:16" x14ac:dyDescent="0.25">
      <c r="M65" s="85" t="s">
        <v>89</v>
      </c>
    </row>
    <row r="67" spans="9:16" x14ac:dyDescent="0.25">
      <c r="M67" s="90" t="s">
        <v>92</v>
      </c>
      <c r="N67" s="90">
        <v>6</v>
      </c>
    </row>
    <row r="68" spans="9:16" ht="15.75" thickBot="1" x14ac:dyDescent="0.3">
      <c r="I68" s="83"/>
    </row>
    <row r="69" spans="9:16" ht="15.75" thickBot="1" x14ac:dyDescent="0.3">
      <c r="M69" s="90">
        <f t="array" ref="M69">MMULT(M64:X64,T21:T32)</f>
        <v>1.6237426522675691</v>
      </c>
      <c r="O69" s="97" t="s">
        <v>91</v>
      </c>
      <c r="P69" s="96">
        <f>SQRT((M58-M69)/6)</f>
        <v>0.42744538593299292</v>
      </c>
    </row>
    <row r="70" spans="9:16" x14ac:dyDescent="0.25">
      <c r="M70" s="85" t="s">
        <v>90</v>
      </c>
    </row>
    <row r="71" spans="9:16" ht="15.75" thickBot="1" x14ac:dyDescent="0.3"/>
    <row r="72" spans="9:16" ht="15.75" thickBot="1" x14ac:dyDescent="0.3">
      <c r="M72" t="s">
        <v>93</v>
      </c>
      <c r="O72" s="98">
        <f>SQRT(T48^2+T49^2)</f>
        <v>0.18878460379363265</v>
      </c>
    </row>
    <row r="73" spans="9:16" ht="15.75" thickBot="1" x14ac:dyDescent="0.3">
      <c r="M73" t="s">
        <v>98</v>
      </c>
      <c r="O73" s="99">
        <f>ATAN(T49/T48)*200/PI()</f>
        <v>6.7440498233965824</v>
      </c>
    </row>
    <row r="74" spans="9:16" ht="15.75" thickBot="1" x14ac:dyDescent="0.3"/>
    <row r="75" spans="9:16" ht="15.75" thickBot="1" x14ac:dyDescent="0.3">
      <c r="M75" s="100" t="s">
        <v>94</v>
      </c>
      <c r="N75" s="101">
        <f>((T50+T51)-SQRT((T50+T51)^2-4*(T51*T50-T52^2)))/2</f>
        <v>-2.7524605087292597E-2</v>
      </c>
    </row>
    <row r="76" spans="9:16" ht="15.75" thickBot="1" x14ac:dyDescent="0.3">
      <c r="M76" s="87" t="s">
        <v>95</v>
      </c>
      <c r="N76" s="99">
        <f>((T50+T51)+SQRT((T50+T51)^2-4*(T51*T50-T52^2)))/2</f>
        <v>0.12229072195831747</v>
      </c>
    </row>
    <row r="77" spans="9:16" ht="15.75" thickBot="1" x14ac:dyDescent="0.3"/>
    <row r="78" spans="9:16" ht="15.75" thickBot="1" x14ac:dyDescent="0.3">
      <c r="M78" t="s">
        <v>97</v>
      </c>
      <c r="O78" s="97">
        <f>(N76-N75)/2</f>
        <v>7.4907663522805035E-2</v>
      </c>
    </row>
    <row r="79" spans="9:16" ht="15.75" thickBot="1" x14ac:dyDescent="0.3">
      <c r="O79" s="97">
        <f>SQRT(0.25*(T50-T51)^2+T52^2)</f>
        <v>7.4907663522805035E-2</v>
      </c>
      <c r="P79" t="s">
        <v>96</v>
      </c>
    </row>
    <row r="82" spans="14:19" x14ac:dyDescent="0.25">
      <c r="N82" t="s">
        <v>100</v>
      </c>
      <c r="O82" t="s">
        <v>37</v>
      </c>
      <c r="Q82" t="s">
        <v>103</v>
      </c>
      <c r="R82" t="s">
        <v>37</v>
      </c>
    </row>
    <row r="83" spans="14:19" x14ac:dyDescent="0.25">
      <c r="N83" s="103">
        <f>T50</f>
        <v>-2.5125654272095524E-2</v>
      </c>
      <c r="O83" s="103">
        <f>T52</f>
        <v>1.880544165743914E-2</v>
      </c>
      <c r="Q83" s="104">
        <f>N83-N75</f>
        <v>2.3989508151970734E-3</v>
      </c>
      <c r="R83" s="103">
        <f>O83</f>
        <v>1.880544165743914E-2</v>
      </c>
    </row>
    <row r="84" spans="14:19" x14ac:dyDescent="0.25">
      <c r="N84" s="103">
        <f>T52</f>
        <v>1.880544165743914E-2</v>
      </c>
      <c r="O84" s="103">
        <f>T51</f>
        <v>0.1198917711431204</v>
      </c>
      <c r="Q84" s="103">
        <f>N84</f>
        <v>1.880544165743914E-2</v>
      </c>
      <c r="R84" s="104">
        <f>O84-N75</f>
        <v>0.14741637623041298</v>
      </c>
    </row>
    <row r="85" spans="14:19" x14ac:dyDescent="0.25">
      <c r="N85" t="s">
        <v>37</v>
      </c>
      <c r="O85" t="s">
        <v>101</v>
      </c>
      <c r="Q85" t="s">
        <v>37</v>
      </c>
      <c r="R85" t="s">
        <v>102</v>
      </c>
    </row>
    <row r="87" spans="14:19" x14ac:dyDescent="0.25">
      <c r="Q87" s="104">
        <f>Q84+Q83</f>
        <v>2.1204392472636214E-2</v>
      </c>
      <c r="R87" s="104">
        <f>R83+R84</f>
        <v>0.16622181788785212</v>
      </c>
      <c r="S87" t="s">
        <v>105</v>
      </c>
    </row>
    <row r="89" spans="14:19" x14ac:dyDescent="0.25">
      <c r="R89">
        <f>ATAN(Q87/R87)*200/PI()</f>
        <v>8.0775299441830324</v>
      </c>
      <c r="S89" t="s">
        <v>104</v>
      </c>
    </row>
    <row r="90" spans="14:19" x14ac:dyDescent="0.25">
      <c r="R90" s="102">
        <f>200-R89</f>
        <v>191.92247005581697</v>
      </c>
      <c r="S90" t="s">
        <v>99</v>
      </c>
    </row>
  </sheetData>
  <pageMargins left="0.7" right="0.7" top="0.75" bottom="0.75" header="0.3" footer="0.3"/>
  <pageSetup paperSize="9" scale="5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63" zoomScale="180" zoomScaleNormal="180" workbookViewId="0">
      <selection activeCell="G78" sqref="G78"/>
    </sheetView>
  </sheetViews>
  <sheetFormatPr defaultRowHeight="15" x14ac:dyDescent="0.25"/>
  <cols>
    <col min="9" max="9" width="9.85546875" bestFit="1" customWidth="1"/>
  </cols>
  <sheetData>
    <row r="1" spans="1:10" x14ac:dyDescent="0.25">
      <c r="A1" s="8" t="s">
        <v>0</v>
      </c>
      <c r="B1" s="9" t="s">
        <v>1</v>
      </c>
      <c r="C1" s="9" t="s">
        <v>2</v>
      </c>
      <c r="D1" s="9">
        <v>1</v>
      </c>
      <c r="E1" s="9"/>
      <c r="F1" s="10"/>
    </row>
    <row r="2" spans="1:10" x14ac:dyDescent="0.25">
      <c r="A2" s="11"/>
      <c r="B2" s="12" t="s">
        <v>3</v>
      </c>
      <c r="C2" s="12" t="s">
        <v>4</v>
      </c>
      <c r="D2" s="12" t="s">
        <v>5</v>
      </c>
      <c r="E2" s="12">
        <v>31.457999999999998</v>
      </c>
      <c r="F2" s="13" t="s">
        <v>6</v>
      </c>
    </row>
    <row r="3" spans="1:10" x14ac:dyDescent="0.25">
      <c r="A3" s="11"/>
      <c r="B3" s="12" t="s">
        <v>7</v>
      </c>
      <c r="C3" s="12" t="s">
        <v>8</v>
      </c>
      <c r="D3" s="12" t="s">
        <v>9</v>
      </c>
      <c r="E3" s="12" t="s">
        <v>10</v>
      </c>
      <c r="F3" s="13" t="s">
        <v>11</v>
      </c>
    </row>
    <row r="4" spans="1:10" x14ac:dyDescent="0.25">
      <c r="A4" s="11"/>
      <c r="B4" s="12">
        <v>1</v>
      </c>
      <c r="C4" s="12">
        <v>3.5059999999999998</v>
      </c>
      <c r="D4" s="12">
        <v>0.3</v>
      </c>
      <c r="E4" s="12">
        <v>0</v>
      </c>
      <c r="F4" s="13">
        <v>-0.5</v>
      </c>
    </row>
    <row r="5" spans="1:10" x14ac:dyDescent="0.25">
      <c r="A5" s="11"/>
      <c r="B5" s="12">
        <v>2</v>
      </c>
      <c r="C5" s="12">
        <v>8.4580000000000002</v>
      </c>
      <c r="D5" s="12">
        <v>0</v>
      </c>
      <c r="E5" s="12">
        <v>1.1000000000000001</v>
      </c>
      <c r="F5" s="13">
        <v>-1.3</v>
      </c>
    </row>
    <row r="6" spans="1:10" x14ac:dyDescent="0.25">
      <c r="A6" s="11"/>
      <c r="B6" s="12">
        <v>3</v>
      </c>
      <c r="C6" s="12">
        <v>14.24</v>
      </c>
      <c r="D6" s="12">
        <v>0.4</v>
      </c>
      <c r="E6" s="12">
        <v>-0.2</v>
      </c>
      <c r="F6" s="13">
        <v>-1.1000000000000001</v>
      </c>
    </row>
    <row r="7" spans="1:10" x14ac:dyDescent="0.25">
      <c r="A7" s="11"/>
      <c r="B7" s="12">
        <v>4</v>
      </c>
      <c r="C7" s="12">
        <v>18.888999999999999</v>
      </c>
      <c r="D7" s="12">
        <v>0.2</v>
      </c>
      <c r="E7" s="12">
        <v>-0.4</v>
      </c>
      <c r="F7" s="13">
        <v>-1.5</v>
      </c>
    </row>
    <row r="8" spans="1:10" x14ac:dyDescent="0.25">
      <c r="A8" s="11"/>
      <c r="B8" s="12">
        <v>5</v>
      </c>
      <c r="C8" s="12">
        <v>22.844999999999999</v>
      </c>
      <c r="D8" s="12">
        <v>0.4</v>
      </c>
      <c r="E8" s="12">
        <v>-0.9</v>
      </c>
      <c r="F8" s="13">
        <v>-1.2</v>
      </c>
    </row>
    <row r="9" spans="1:10" ht="15.75" thickBot="1" x14ac:dyDescent="0.3">
      <c r="A9" s="14"/>
      <c r="B9" s="15">
        <v>6</v>
      </c>
      <c r="C9" s="15">
        <v>27.576000000000001</v>
      </c>
      <c r="D9" s="15">
        <v>-0.1</v>
      </c>
      <c r="E9" s="15">
        <v>0.2</v>
      </c>
      <c r="F9" s="16">
        <v>-1.5</v>
      </c>
    </row>
    <row r="10" spans="1:10" ht="15.75" thickBot="1" x14ac:dyDescent="0.3"/>
    <row r="11" spans="1:10" ht="15.75" thickBot="1" x14ac:dyDescent="0.3">
      <c r="C11" s="67" t="s">
        <v>66</v>
      </c>
      <c r="D11" s="68">
        <f>E2/(2*PI())</f>
        <v>5.0066961997848436</v>
      </c>
      <c r="E11" t="s">
        <v>67</v>
      </c>
    </row>
    <row r="12" spans="1:10" ht="15.75" thickBot="1" x14ac:dyDescent="0.3"/>
    <row r="13" spans="1:10" x14ac:dyDescent="0.25">
      <c r="A13" s="12" t="s">
        <v>7</v>
      </c>
      <c r="B13" s="12" t="s">
        <v>8</v>
      </c>
      <c r="C13" s="17" t="s">
        <v>68</v>
      </c>
      <c r="D13" s="17" t="s">
        <v>69</v>
      </c>
      <c r="E13" s="17" t="s">
        <v>70</v>
      </c>
      <c r="F13" s="17" t="s">
        <v>9</v>
      </c>
      <c r="G13" s="17" t="s">
        <v>10</v>
      </c>
      <c r="H13" s="18" t="s">
        <v>11</v>
      </c>
    </row>
    <row r="14" spans="1:10" x14ac:dyDescent="0.25">
      <c r="A14" s="12">
        <v>1</v>
      </c>
      <c r="B14" s="12">
        <v>3.5059999999999998</v>
      </c>
      <c r="C14" s="152">
        <f>B14*400/(2*PI()*$D$11)</f>
        <v>44.58007502066247</v>
      </c>
      <c r="D14" s="152">
        <f>$D$11*COS(C14*PI()/200)</f>
        <v>3.8284867020237972</v>
      </c>
      <c r="E14" s="152">
        <f>$D$11*SIN(C14*PI()/200)</f>
        <v>3.226406113521195</v>
      </c>
      <c r="F14" s="12">
        <v>0.3</v>
      </c>
      <c r="G14" s="12">
        <v>0</v>
      </c>
      <c r="H14" s="13">
        <v>-0.5</v>
      </c>
    </row>
    <row r="15" spans="1:10" x14ac:dyDescent="0.25">
      <c r="A15" s="12">
        <v>2</v>
      </c>
      <c r="B15" s="12">
        <v>8.4580000000000002</v>
      </c>
      <c r="C15" s="152">
        <f t="shared" ref="C15:C19" si="0">B15*400/(2*PI()*$D$11)</f>
        <v>107.54657002988112</v>
      </c>
      <c r="D15" s="152">
        <f t="shared" ref="D15:D19" si="1">$D$11*COS(C15*PI()/200)</f>
        <v>-0.59211099663128186</v>
      </c>
      <c r="E15" s="152">
        <f t="shared" ref="E15:E19" si="2">$D$11*SIN(C15*PI()/200)</f>
        <v>4.9715602585715795</v>
      </c>
      <c r="F15" s="12">
        <v>0</v>
      </c>
      <c r="G15" s="12">
        <v>1.1000000000000001</v>
      </c>
      <c r="H15" s="13">
        <v>-1.3</v>
      </c>
    </row>
    <row r="16" spans="1:10" x14ac:dyDescent="0.25">
      <c r="A16" s="12">
        <v>3</v>
      </c>
      <c r="B16" s="12">
        <v>14.24</v>
      </c>
      <c r="C16" s="152">
        <f t="shared" si="0"/>
        <v>181.06681925106491</v>
      </c>
      <c r="D16" s="152">
        <f t="shared" si="1"/>
        <v>-4.7869078007026244</v>
      </c>
      <c r="E16" s="152">
        <f t="shared" si="2"/>
        <v>1.4671470766464971</v>
      </c>
      <c r="F16" s="12">
        <v>0.4</v>
      </c>
      <c r="G16" s="12">
        <v>-0.2</v>
      </c>
      <c r="H16" s="13">
        <v>-1.1000000000000001</v>
      </c>
      <c r="J16" t="s">
        <v>74</v>
      </c>
    </row>
    <row r="17" spans="1:15" x14ac:dyDescent="0.25">
      <c r="A17" s="12">
        <v>4</v>
      </c>
      <c r="B17" s="12">
        <v>18.888999999999999</v>
      </c>
      <c r="C17" s="152">
        <f t="shared" si="0"/>
        <v>240.18055820459026</v>
      </c>
      <c r="D17" s="152">
        <f t="shared" si="1"/>
        <v>-4.0421394807159174</v>
      </c>
      <c r="E17" s="152">
        <f t="shared" si="2"/>
        <v>-2.9543383786184085</v>
      </c>
      <c r="F17" s="12">
        <v>0.2</v>
      </c>
      <c r="G17" s="12">
        <v>-0.4</v>
      </c>
      <c r="H17" s="13">
        <v>-1.5</v>
      </c>
      <c r="J17" s="83">
        <f t="array" ref="J17:O19">TRANSPOSE(A23:C28)</f>
        <v>1</v>
      </c>
      <c r="K17" s="83">
        <v>1</v>
      </c>
      <c r="L17" s="83">
        <v>1</v>
      </c>
      <c r="M17" s="83">
        <v>1</v>
      </c>
      <c r="N17" s="83">
        <v>1</v>
      </c>
      <c r="O17" s="83">
        <v>1</v>
      </c>
    </row>
    <row r="18" spans="1:15" x14ac:dyDescent="0.25">
      <c r="A18" s="12">
        <v>5</v>
      </c>
      <c r="B18" s="12">
        <v>22.844999999999999</v>
      </c>
      <c r="C18" s="152">
        <f t="shared" si="0"/>
        <v>290.48254815945069</v>
      </c>
      <c r="D18" s="152">
        <f t="shared" si="1"/>
        <v>-0.7457149285382102</v>
      </c>
      <c r="E18" s="152">
        <f t="shared" si="2"/>
        <v>-4.9508500363367149</v>
      </c>
      <c r="F18" s="12">
        <v>0.4</v>
      </c>
      <c r="G18" s="12">
        <v>-0.9</v>
      </c>
      <c r="H18" s="13">
        <v>-1.2</v>
      </c>
      <c r="J18" s="83">
        <v>3.226406113521195</v>
      </c>
      <c r="K18" s="83">
        <v>4.9715602585715795</v>
      </c>
      <c r="L18" s="83">
        <v>1.4671470766464971</v>
      </c>
      <c r="M18" s="83">
        <v>-2.9543383786184085</v>
      </c>
      <c r="N18" s="83">
        <v>-4.9508500363367149</v>
      </c>
      <c r="O18" s="83">
        <v>-3.5045590064061303</v>
      </c>
    </row>
    <row r="19" spans="1:15" ht="15.75" thickBot="1" x14ac:dyDescent="0.3">
      <c r="A19" s="15">
        <v>6</v>
      </c>
      <c r="B19" s="15">
        <v>27.576000000000001</v>
      </c>
      <c r="C19" s="152">
        <f t="shared" si="0"/>
        <v>350.63894716765213</v>
      </c>
      <c r="D19" s="152">
        <f t="shared" si="1"/>
        <v>3.5756220448416625</v>
      </c>
      <c r="E19" s="152">
        <f t="shared" si="2"/>
        <v>-3.5045590064061303</v>
      </c>
      <c r="F19" s="15">
        <v>-0.1</v>
      </c>
      <c r="G19" s="15">
        <v>0.2</v>
      </c>
      <c r="H19" s="16">
        <v>-1.5</v>
      </c>
      <c r="J19" s="83">
        <v>-3.8284867020237972</v>
      </c>
      <c r="K19" s="83">
        <v>0.59211099663128186</v>
      </c>
      <c r="L19" s="83">
        <v>4.7869078007026244</v>
      </c>
      <c r="M19" s="83">
        <v>4.0421394807159174</v>
      </c>
      <c r="N19" s="83">
        <v>0.7457149285382102</v>
      </c>
      <c r="O19" s="83">
        <v>-3.5756220448416625</v>
      </c>
    </row>
    <row r="21" spans="1:15" ht="15.75" thickBot="1" x14ac:dyDescent="0.3">
      <c r="A21" t="s">
        <v>73</v>
      </c>
      <c r="E21" t="s">
        <v>71</v>
      </c>
      <c r="J21" t="s">
        <v>75</v>
      </c>
    </row>
    <row r="22" spans="1:15" x14ac:dyDescent="0.25">
      <c r="A22" s="50" t="s">
        <v>72</v>
      </c>
      <c r="B22" s="51" t="s">
        <v>25</v>
      </c>
      <c r="C22" s="52" t="s">
        <v>26</v>
      </c>
      <c r="J22" s="83">
        <f t="array" ref="J22:L24">MMULT(J17:O19,A23:C28)</f>
        <v>6</v>
      </c>
      <c r="K22" s="83">
        <v>-1.7446339726219806</v>
      </c>
      <c r="L22" s="83">
        <v>2.762764459722574</v>
      </c>
    </row>
    <row r="23" spans="1:15" x14ac:dyDescent="0.25">
      <c r="A23" s="83">
        <v>1</v>
      </c>
      <c r="B23" s="128">
        <f t="shared" ref="B23:B28" si="3">E14</f>
        <v>3.226406113521195</v>
      </c>
      <c r="C23" s="128">
        <f>-D14</f>
        <v>-3.8284867020237972</v>
      </c>
      <c r="E23" s="83">
        <f>H14</f>
        <v>-0.5</v>
      </c>
      <c r="H23" s="2"/>
      <c r="I23" s="2"/>
      <c r="J23" s="83">
        <v>-1.7446339726219806</v>
      </c>
      <c r="K23" s="83">
        <v>82.799593525542832</v>
      </c>
      <c r="L23" s="83">
        <v>-5.4882317553555087</v>
      </c>
      <c r="M23" s="2"/>
    </row>
    <row r="24" spans="1:15" x14ac:dyDescent="0.25">
      <c r="A24" s="83">
        <v>1</v>
      </c>
      <c r="B24" s="128">
        <f t="shared" si="3"/>
        <v>4.9715602585715795</v>
      </c>
      <c r="C24" s="128">
        <f t="shared" ref="C24:C28" si="4">-D15</f>
        <v>0.59211099663128186</v>
      </c>
      <c r="E24" s="83">
        <f t="shared" ref="E24:E28" si="5">H15</f>
        <v>-1.3</v>
      </c>
      <c r="H24" s="2"/>
      <c r="I24" s="2"/>
      <c r="J24" s="83">
        <v>2.762764459722574</v>
      </c>
      <c r="K24" s="83">
        <v>-5.4882317553555087</v>
      </c>
      <c r="L24" s="83">
        <v>67.602447496097156</v>
      </c>
      <c r="M24" s="2"/>
    </row>
    <row r="25" spans="1:15" x14ac:dyDescent="0.25">
      <c r="A25" s="83">
        <v>1</v>
      </c>
      <c r="B25" s="128">
        <f t="shared" si="3"/>
        <v>1.4671470766464971</v>
      </c>
      <c r="C25" s="128">
        <f t="shared" si="4"/>
        <v>4.7869078007026244</v>
      </c>
      <c r="E25" s="83">
        <f t="shared" si="5"/>
        <v>-1.1000000000000001</v>
      </c>
      <c r="H25" s="2"/>
      <c r="I25" s="2"/>
      <c r="J25" s="2"/>
      <c r="K25" s="2"/>
      <c r="L25" s="2"/>
      <c r="M25" s="2"/>
    </row>
    <row r="26" spans="1:15" x14ac:dyDescent="0.25">
      <c r="A26" s="83">
        <v>1</v>
      </c>
      <c r="B26" s="128">
        <f t="shared" si="3"/>
        <v>-2.9543383786184085</v>
      </c>
      <c r="C26" s="128">
        <f t="shared" si="4"/>
        <v>4.0421394807159174</v>
      </c>
      <c r="E26" s="83">
        <f t="shared" si="5"/>
        <v>-1.5</v>
      </c>
      <c r="J26" t="s">
        <v>76</v>
      </c>
    </row>
    <row r="27" spans="1:15" x14ac:dyDescent="0.25">
      <c r="A27" s="83">
        <v>1</v>
      </c>
      <c r="B27" s="128">
        <f t="shared" si="3"/>
        <v>-4.9508500363367149</v>
      </c>
      <c r="C27" s="128">
        <f t="shared" si="4"/>
        <v>0.7457149285382102</v>
      </c>
      <c r="E27" s="83">
        <f t="shared" si="5"/>
        <v>-1.2</v>
      </c>
      <c r="J27" s="83">
        <f t="array" ref="J27:L29">MINVERSE(J22:L24)</f>
        <v>0.17067686932010037</v>
      </c>
      <c r="K27" s="83">
        <v>3.1508740521114594E-3</v>
      </c>
      <c r="L27" s="83">
        <v>-6.7193907683680875E-3</v>
      </c>
    </row>
    <row r="28" spans="1:15" x14ac:dyDescent="0.25">
      <c r="A28" s="83">
        <v>1</v>
      </c>
      <c r="B28" s="128">
        <f t="shared" si="3"/>
        <v>-3.5045590064061303</v>
      </c>
      <c r="C28" s="128">
        <f t="shared" si="4"/>
        <v>-3.5756220448416625</v>
      </c>
      <c r="E28" s="83">
        <f t="shared" si="5"/>
        <v>-1.5</v>
      </c>
      <c r="J28" s="83">
        <v>3.1508740521114594E-3</v>
      </c>
      <c r="K28" s="83">
        <v>1.2200863955334765E-2</v>
      </c>
      <c r="L28" s="83">
        <v>8.6174463073350038E-4</v>
      </c>
    </row>
    <row r="29" spans="1:15" x14ac:dyDescent="0.25">
      <c r="J29" s="83">
        <v>-6.7193907683680892E-3</v>
      </c>
      <c r="K29" s="83">
        <v>8.6174463073350027E-4</v>
      </c>
      <c r="L29" s="83">
        <v>1.5136930483357295E-2</v>
      </c>
    </row>
    <row r="31" spans="1:15" x14ac:dyDescent="0.25">
      <c r="A31" t="s">
        <v>165</v>
      </c>
      <c r="J31" t="s">
        <v>77</v>
      </c>
    </row>
    <row r="32" spans="1:15" x14ac:dyDescent="0.25">
      <c r="A32" s="83">
        <f t="array" ref="A32:A34">MMULT(J27:L29,J32:J34)</f>
        <v>-1.1546856236230838</v>
      </c>
      <c r="B32" t="s">
        <v>72</v>
      </c>
      <c r="C32" t="s">
        <v>174</v>
      </c>
      <c r="J32" s="83">
        <f t="array" ref="J32:J34">MMULT(J17:O19,E23:E28)</f>
        <v>-7.1000000000000005</v>
      </c>
    </row>
    <row r="33" spans="1:12" x14ac:dyDescent="0.25">
      <c r="A33" s="83">
        <v>4.5167552677602134E-2</v>
      </c>
      <c r="B33" t="s">
        <v>25</v>
      </c>
      <c r="C33" t="s">
        <v>175</v>
      </c>
      <c r="J33" s="83">
        <v>5.9392729439260679</v>
      </c>
    </row>
    <row r="34" spans="1:12" x14ac:dyDescent="0.25">
      <c r="A34" s="83">
        <v>-3.3692851039971987E-2</v>
      </c>
      <c r="B34" t="s">
        <v>26</v>
      </c>
      <c r="C34" t="s">
        <v>176</v>
      </c>
      <c r="J34" s="83">
        <v>-5.7157335934388902</v>
      </c>
    </row>
    <row r="36" spans="1:12" x14ac:dyDescent="0.25">
      <c r="A36" t="s">
        <v>19</v>
      </c>
    </row>
    <row r="37" spans="1:12" x14ac:dyDescent="0.25">
      <c r="A37" s="103">
        <f t="array" ref="A37">SQRT(A33^2+A34^2)</f>
        <v>5.6349942556188158E-2</v>
      </c>
      <c r="B37" t="s">
        <v>27</v>
      </c>
    </row>
    <row r="38" spans="1:12" x14ac:dyDescent="0.25">
      <c r="A38" s="103">
        <f>ATAN(A34/A33)*200/PI()+400</f>
        <v>359.19867569241273</v>
      </c>
      <c r="B38" t="s">
        <v>78</v>
      </c>
    </row>
    <row r="39" spans="1:12" x14ac:dyDescent="0.25">
      <c r="A39" s="103">
        <f>ATAN(-A33/A34)*200/PI()</f>
        <v>59.198675692412721</v>
      </c>
      <c r="B39" t="s">
        <v>79</v>
      </c>
    </row>
    <row r="40" spans="1:12" x14ac:dyDescent="0.25">
      <c r="D40" t="s">
        <v>73</v>
      </c>
    </row>
    <row r="41" spans="1:12" ht="15.75" thickBot="1" x14ac:dyDescent="0.3">
      <c r="B41" t="s">
        <v>80</v>
      </c>
      <c r="C41" t="s">
        <v>81</v>
      </c>
      <c r="D41" t="s">
        <v>100</v>
      </c>
      <c r="E41" t="s">
        <v>101</v>
      </c>
      <c r="F41" t="s">
        <v>177</v>
      </c>
      <c r="G41" t="s">
        <v>38</v>
      </c>
      <c r="K41" t="s">
        <v>71</v>
      </c>
    </row>
    <row r="42" spans="1:12" x14ac:dyDescent="0.25">
      <c r="A42" s="153">
        <v>1</v>
      </c>
      <c r="B42" s="136">
        <v>1</v>
      </c>
      <c r="C42" s="136">
        <v>0</v>
      </c>
      <c r="D42" s="154">
        <f>D14</f>
        <v>3.8284867020237972</v>
      </c>
      <c r="E42" s="155">
        <v>0</v>
      </c>
      <c r="F42" s="157">
        <f>E14</f>
        <v>3.226406113521195</v>
      </c>
      <c r="G42" s="163">
        <f>-E14</f>
        <v>-3.226406113521195</v>
      </c>
      <c r="H42" t="s">
        <v>178</v>
      </c>
      <c r="I42" t="s">
        <v>179</v>
      </c>
      <c r="K42" s="112">
        <f>F14</f>
        <v>0.3</v>
      </c>
      <c r="L42" t="s">
        <v>21</v>
      </c>
    </row>
    <row r="43" spans="1:12" x14ac:dyDescent="0.25">
      <c r="A43" s="138">
        <f>A42+1</f>
        <v>2</v>
      </c>
      <c r="B43" s="83">
        <v>1</v>
      </c>
      <c r="C43" s="83">
        <v>0</v>
      </c>
      <c r="D43" s="128">
        <f t="shared" ref="D43:D47" si="6">D15</f>
        <v>-0.59211099663128186</v>
      </c>
      <c r="E43" s="83">
        <v>0</v>
      </c>
      <c r="F43" s="158">
        <f t="shared" ref="F43:F47" si="7">E15</f>
        <v>4.9715602585715795</v>
      </c>
      <c r="G43" s="164">
        <f t="shared" ref="G43:G47" si="8">-E15</f>
        <v>-4.9715602585715795</v>
      </c>
      <c r="H43" t="s">
        <v>178</v>
      </c>
      <c r="I43" t="s">
        <v>179</v>
      </c>
      <c r="K43" s="113">
        <f t="shared" ref="K43:K47" si="9">F15</f>
        <v>0</v>
      </c>
      <c r="L43" t="s">
        <v>21</v>
      </c>
    </row>
    <row r="44" spans="1:12" x14ac:dyDescent="0.25">
      <c r="A44" s="138">
        <f t="shared" ref="A44:A52" si="10">A43+1</f>
        <v>3</v>
      </c>
      <c r="B44" s="83">
        <v>1</v>
      </c>
      <c r="C44" s="83">
        <v>0</v>
      </c>
      <c r="D44" s="128">
        <f t="shared" si="6"/>
        <v>-4.7869078007026244</v>
      </c>
      <c r="E44" s="83">
        <v>0</v>
      </c>
      <c r="F44" s="158">
        <f t="shared" si="7"/>
        <v>1.4671470766464971</v>
      </c>
      <c r="G44" s="164">
        <f t="shared" si="8"/>
        <v>-1.4671470766464971</v>
      </c>
      <c r="H44" t="s">
        <v>178</v>
      </c>
      <c r="I44" t="s">
        <v>179</v>
      </c>
      <c r="K44" s="113">
        <f t="shared" si="9"/>
        <v>0.4</v>
      </c>
      <c r="L44" t="s">
        <v>21</v>
      </c>
    </row>
    <row r="45" spans="1:12" x14ac:dyDescent="0.25">
      <c r="A45" s="138">
        <f t="shared" si="10"/>
        <v>4</v>
      </c>
      <c r="B45" s="151">
        <v>1</v>
      </c>
      <c r="C45" s="151">
        <v>0</v>
      </c>
      <c r="D45" s="128">
        <f t="shared" si="6"/>
        <v>-4.0421394807159174</v>
      </c>
      <c r="E45" s="83">
        <v>0</v>
      </c>
      <c r="F45" s="158">
        <f t="shared" si="7"/>
        <v>-2.9543383786184085</v>
      </c>
      <c r="G45" s="164">
        <f t="shared" si="8"/>
        <v>2.9543383786184085</v>
      </c>
      <c r="H45" t="s">
        <v>178</v>
      </c>
      <c r="I45" t="s">
        <v>179</v>
      </c>
      <c r="K45" s="113">
        <f t="shared" si="9"/>
        <v>0.2</v>
      </c>
      <c r="L45" t="s">
        <v>21</v>
      </c>
    </row>
    <row r="46" spans="1:12" x14ac:dyDescent="0.25">
      <c r="A46" s="138">
        <f t="shared" si="10"/>
        <v>5</v>
      </c>
      <c r="B46" s="151">
        <v>1</v>
      </c>
      <c r="C46" s="151">
        <v>0</v>
      </c>
      <c r="D46" s="128">
        <f t="shared" si="6"/>
        <v>-0.7457149285382102</v>
      </c>
      <c r="E46" s="83">
        <v>0</v>
      </c>
      <c r="F46" s="158">
        <f t="shared" si="7"/>
        <v>-4.9508500363367149</v>
      </c>
      <c r="G46" s="164">
        <f t="shared" si="8"/>
        <v>4.9508500363367149</v>
      </c>
      <c r="H46" t="s">
        <v>178</v>
      </c>
      <c r="I46" t="s">
        <v>179</v>
      </c>
      <c r="K46" s="113">
        <f t="shared" si="9"/>
        <v>0.4</v>
      </c>
      <c r="L46" t="s">
        <v>21</v>
      </c>
    </row>
    <row r="47" spans="1:12" ht="15.75" thickBot="1" x14ac:dyDescent="0.3">
      <c r="A47" s="139">
        <f t="shared" si="10"/>
        <v>6</v>
      </c>
      <c r="B47" s="140">
        <v>1</v>
      </c>
      <c r="C47" s="140">
        <v>0</v>
      </c>
      <c r="D47" s="156">
        <f t="shared" si="6"/>
        <v>3.5756220448416625</v>
      </c>
      <c r="E47" s="140">
        <v>0</v>
      </c>
      <c r="F47" s="159">
        <f t="shared" si="7"/>
        <v>-3.5045590064061303</v>
      </c>
      <c r="G47" s="165">
        <f t="shared" si="8"/>
        <v>3.5045590064061303</v>
      </c>
      <c r="H47" t="s">
        <v>178</v>
      </c>
      <c r="I47" t="s">
        <v>179</v>
      </c>
      <c r="K47" s="113">
        <f t="shared" si="9"/>
        <v>-0.1</v>
      </c>
      <c r="L47" t="s">
        <v>21</v>
      </c>
    </row>
    <row r="48" spans="1:12" x14ac:dyDescent="0.25">
      <c r="A48" s="153">
        <f t="shared" si="10"/>
        <v>7</v>
      </c>
      <c r="B48" s="136">
        <v>0</v>
      </c>
      <c r="C48" s="136">
        <v>1</v>
      </c>
      <c r="D48" s="136">
        <v>0</v>
      </c>
      <c r="E48" s="154">
        <f t="shared" ref="E48:E53" si="11">E14</f>
        <v>3.226406113521195</v>
      </c>
      <c r="F48" s="160">
        <f>D14</f>
        <v>3.8284867020237972</v>
      </c>
      <c r="G48" s="166">
        <f>D14</f>
        <v>3.8284867020237972</v>
      </c>
      <c r="H48" t="s">
        <v>168</v>
      </c>
      <c r="I48" t="s">
        <v>168</v>
      </c>
      <c r="K48" s="113">
        <f>G14</f>
        <v>0</v>
      </c>
      <c r="L48" t="s">
        <v>22</v>
      </c>
    </row>
    <row r="49" spans="1:13" x14ac:dyDescent="0.25">
      <c r="A49" s="138">
        <f t="shared" si="10"/>
        <v>8</v>
      </c>
      <c r="B49" s="151">
        <v>0</v>
      </c>
      <c r="C49" s="151">
        <v>1</v>
      </c>
      <c r="D49" s="83">
        <v>0</v>
      </c>
      <c r="E49" s="128">
        <f t="shared" si="11"/>
        <v>4.9715602585715795</v>
      </c>
      <c r="F49" s="161">
        <f t="shared" ref="F49:F53" si="12">D15</f>
        <v>-0.59211099663128186</v>
      </c>
      <c r="G49" s="167">
        <f t="shared" ref="G49:G53" si="13">D15</f>
        <v>-0.59211099663128186</v>
      </c>
      <c r="H49" t="s">
        <v>168</v>
      </c>
      <c r="I49" t="s">
        <v>168</v>
      </c>
      <c r="K49" s="113">
        <f t="shared" ref="K49:K53" si="14">G15</f>
        <v>1.1000000000000001</v>
      </c>
      <c r="L49" t="s">
        <v>22</v>
      </c>
    </row>
    <row r="50" spans="1:13" x14ac:dyDescent="0.25">
      <c r="A50" s="138">
        <f t="shared" si="10"/>
        <v>9</v>
      </c>
      <c r="B50" s="151">
        <v>0</v>
      </c>
      <c r="C50" s="151">
        <v>1</v>
      </c>
      <c r="D50" s="83">
        <v>0</v>
      </c>
      <c r="E50" s="128">
        <f t="shared" si="11"/>
        <v>1.4671470766464971</v>
      </c>
      <c r="F50" s="161">
        <f t="shared" si="12"/>
        <v>-4.7869078007026244</v>
      </c>
      <c r="G50" s="167">
        <f t="shared" si="13"/>
        <v>-4.7869078007026244</v>
      </c>
      <c r="H50" t="s">
        <v>168</v>
      </c>
      <c r="I50" t="s">
        <v>168</v>
      </c>
      <c r="K50" s="113">
        <f t="shared" si="14"/>
        <v>-0.2</v>
      </c>
      <c r="L50" t="s">
        <v>22</v>
      </c>
    </row>
    <row r="51" spans="1:13" x14ac:dyDescent="0.25">
      <c r="A51" s="138">
        <f>A50+1</f>
        <v>10</v>
      </c>
      <c r="B51" s="151">
        <v>0</v>
      </c>
      <c r="C51" s="151">
        <v>1</v>
      </c>
      <c r="D51" s="151">
        <v>0</v>
      </c>
      <c r="E51" s="128">
        <f t="shared" si="11"/>
        <v>-2.9543383786184085</v>
      </c>
      <c r="F51" s="161">
        <f t="shared" si="12"/>
        <v>-4.0421394807159174</v>
      </c>
      <c r="G51" s="167">
        <f t="shared" si="13"/>
        <v>-4.0421394807159174</v>
      </c>
      <c r="H51" t="s">
        <v>168</v>
      </c>
      <c r="I51" t="s">
        <v>168</v>
      </c>
      <c r="K51" s="113">
        <f t="shared" si="14"/>
        <v>-0.4</v>
      </c>
      <c r="L51" t="s">
        <v>22</v>
      </c>
    </row>
    <row r="52" spans="1:13" x14ac:dyDescent="0.25">
      <c r="A52" s="138">
        <f t="shared" si="10"/>
        <v>11</v>
      </c>
      <c r="B52" s="151">
        <v>0</v>
      </c>
      <c r="C52" s="151">
        <v>1</v>
      </c>
      <c r="D52" s="151">
        <v>0</v>
      </c>
      <c r="E52" s="128">
        <f t="shared" si="11"/>
        <v>-4.9508500363367149</v>
      </c>
      <c r="F52" s="161">
        <f t="shared" si="12"/>
        <v>-0.7457149285382102</v>
      </c>
      <c r="G52" s="167">
        <f t="shared" si="13"/>
        <v>-0.7457149285382102</v>
      </c>
      <c r="H52" t="s">
        <v>168</v>
      </c>
      <c r="I52" t="s">
        <v>168</v>
      </c>
      <c r="K52" s="113">
        <f t="shared" si="14"/>
        <v>-0.9</v>
      </c>
      <c r="L52" t="s">
        <v>22</v>
      </c>
    </row>
    <row r="53" spans="1:13" ht="15.75" thickBot="1" x14ac:dyDescent="0.3">
      <c r="A53" s="139">
        <f>A52+1</f>
        <v>12</v>
      </c>
      <c r="B53" s="140">
        <v>0</v>
      </c>
      <c r="C53" s="140">
        <v>1</v>
      </c>
      <c r="D53" s="140">
        <v>0</v>
      </c>
      <c r="E53" s="156">
        <f t="shared" si="11"/>
        <v>-3.5045590064061303</v>
      </c>
      <c r="F53" s="162">
        <f t="shared" si="12"/>
        <v>3.5756220448416625</v>
      </c>
      <c r="G53" s="168">
        <f t="shared" si="13"/>
        <v>3.5756220448416625</v>
      </c>
      <c r="H53" t="s">
        <v>168</v>
      </c>
      <c r="I53" t="s">
        <v>168</v>
      </c>
      <c r="K53" s="114">
        <f t="shared" si="14"/>
        <v>0.2</v>
      </c>
      <c r="L53" t="s">
        <v>22</v>
      </c>
    </row>
    <row r="55" spans="1:13" x14ac:dyDescent="0.25">
      <c r="A55" t="s">
        <v>74</v>
      </c>
    </row>
    <row r="56" spans="1:13" x14ac:dyDescent="0.25">
      <c r="A56" s="83">
        <f t="array" ref="A56:L61">TRANSPOSE(B42:G53)</f>
        <v>1</v>
      </c>
      <c r="B56" s="83">
        <v>1</v>
      </c>
      <c r="C56" s="83">
        <v>1</v>
      </c>
      <c r="D56" s="83">
        <v>1</v>
      </c>
      <c r="E56" s="83">
        <v>1</v>
      </c>
      <c r="F56" s="83">
        <v>1</v>
      </c>
      <c r="G56" s="83">
        <v>0</v>
      </c>
      <c r="H56" s="83">
        <v>0</v>
      </c>
      <c r="I56" s="83">
        <v>0</v>
      </c>
      <c r="J56" s="83">
        <v>0</v>
      </c>
      <c r="K56" s="83">
        <v>0</v>
      </c>
      <c r="L56" s="83">
        <v>0</v>
      </c>
    </row>
    <row r="57" spans="1:13" x14ac:dyDescent="0.25">
      <c r="A57" s="83">
        <v>0</v>
      </c>
      <c r="B57" s="83">
        <v>0</v>
      </c>
      <c r="C57" s="83">
        <v>0</v>
      </c>
      <c r="D57" s="83">
        <v>0</v>
      </c>
      <c r="E57" s="83">
        <v>0</v>
      </c>
      <c r="F57" s="83">
        <v>0</v>
      </c>
      <c r="G57" s="83">
        <v>1</v>
      </c>
      <c r="H57" s="83">
        <v>1</v>
      </c>
      <c r="I57" s="83">
        <v>1</v>
      </c>
      <c r="J57" s="83">
        <v>1</v>
      </c>
      <c r="K57" s="83">
        <v>1</v>
      </c>
      <c r="L57" s="83">
        <v>1</v>
      </c>
    </row>
    <row r="58" spans="1:13" x14ac:dyDescent="0.25">
      <c r="A58" s="83">
        <v>3.8284867020237972</v>
      </c>
      <c r="B58" s="83">
        <v>-0.59211099663128186</v>
      </c>
      <c r="C58" s="83">
        <v>-4.7869078007026244</v>
      </c>
      <c r="D58" s="83">
        <v>-4.0421394807159174</v>
      </c>
      <c r="E58" s="83">
        <v>-0.7457149285382102</v>
      </c>
      <c r="F58" s="83">
        <v>3.5756220448416625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3">
        <v>0</v>
      </c>
    </row>
    <row r="59" spans="1:13" x14ac:dyDescent="0.25">
      <c r="A59" s="83">
        <v>0</v>
      </c>
      <c r="B59" s="83">
        <v>0</v>
      </c>
      <c r="C59" s="83">
        <v>0</v>
      </c>
      <c r="D59" s="83">
        <v>0</v>
      </c>
      <c r="E59" s="83">
        <v>0</v>
      </c>
      <c r="F59" s="83">
        <v>0</v>
      </c>
      <c r="G59" s="83">
        <v>3.226406113521195</v>
      </c>
      <c r="H59" s="83">
        <v>4.9715602585715795</v>
      </c>
      <c r="I59" s="83">
        <v>1.4671470766464971</v>
      </c>
      <c r="J59" s="83">
        <v>-2.9543383786184085</v>
      </c>
      <c r="K59" s="83">
        <v>-4.9508500363367149</v>
      </c>
      <c r="L59" s="83">
        <v>-3.5045590064061303</v>
      </c>
    </row>
    <row r="60" spans="1:13" x14ac:dyDescent="0.25">
      <c r="A60" s="83">
        <v>3.226406113521195</v>
      </c>
      <c r="B60" s="83">
        <v>4.9715602585715795</v>
      </c>
      <c r="C60" s="83">
        <v>1.4671470766464971</v>
      </c>
      <c r="D60" s="83">
        <v>-2.9543383786184085</v>
      </c>
      <c r="E60" s="83">
        <v>-4.9508500363367149</v>
      </c>
      <c r="F60" s="83">
        <v>-3.5045590064061303</v>
      </c>
      <c r="G60" s="83">
        <v>3.8284867020237972</v>
      </c>
      <c r="H60" s="83">
        <v>-0.59211099663128186</v>
      </c>
      <c r="I60" s="83">
        <v>-4.7869078007026244</v>
      </c>
      <c r="J60" s="83">
        <v>-4.0421394807159174</v>
      </c>
      <c r="K60" s="83">
        <v>-0.7457149285382102</v>
      </c>
      <c r="L60" s="83">
        <v>3.5756220448416625</v>
      </c>
    </row>
    <row r="61" spans="1:13" x14ac:dyDescent="0.25">
      <c r="A61" s="83">
        <v>-3.226406113521195</v>
      </c>
      <c r="B61" s="83">
        <v>-4.9715602585715795</v>
      </c>
      <c r="C61" s="83">
        <v>-1.4671470766464971</v>
      </c>
      <c r="D61" s="83">
        <v>2.9543383786184085</v>
      </c>
      <c r="E61" s="83">
        <v>4.9508500363367149</v>
      </c>
      <c r="F61" s="83">
        <v>3.5045590064061303</v>
      </c>
      <c r="G61" s="83">
        <v>3.8284867020237972</v>
      </c>
      <c r="H61" s="83">
        <v>-0.59211099663128186</v>
      </c>
      <c r="I61" s="83">
        <v>-4.7869078007026244</v>
      </c>
      <c r="J61" s="83">
        <v>-4.0421394807159174</v>
      </c>
      <c r="K61" s="83">
        <v>-0.7457149285382102</v>
      </c>
      <c r="L61" s="83">
        <v>3.5756220448416625</v>
      </c>
    </row>
    <row r="63" spans="1:13" x14ac:dyDescent="0.25">
      <c r="A63" t="s">
        <v>75</v>
      </c>
      <c r="H63" t="s">
        <v>76</v>
      </c>
    </row>
    <row r="64" spans="1:13" x14ac:dyDescent="0.25">
      <c r="A64" s="83">
        <f t="array" ref="A64:F69">MMULT(A56:L61,B42:G53)</f>
        <v>6</v>
      </c>
      <c r="B64" s="83">
        <v>0</v>
      </c>
      <c r="C64" s="83">
        <v>-2.762764459722574</v>
      </c>
      <c r="D64" s="83">
        <v>0</v>
      </c>
      <c r="E64" s="83">
        <v>-1.7446339726219806</v>
      </c>
      <c r="F64" s="83">
        <v>1.7446339726219806</v>
      </c>
      <c r="H64" s="83">
        <f t="array" ref="H64:M69">MINVERSE(A64:F69)</f>
        <v>0.17067686932010037</v>
      </c>
      <c r="I64" s="83">
        <v>0</v>
      </c>
      <c r="J64" s="83">
        <v>6.7193907683680892E-3</v>
      </c>
      <c r="K64" s="83">
        <v>1.807003620809174E-20</v>
      </c>
      <c r="L64" s="83">
        <v>1.5754370260557297E-3</v>
      </c>
      <c r="M64" s="83">
        <v>-1.5754370260557295E-3</v>
      </c>
    </row>
    <row r="65" spans="1:13" x14ac:dyDescent="0.25">
      <c r="A65" s="83">
        <v>0</v>
      </c>
      <c r="B65" s="83">
        <v>6</v>
      </c>
      <c r="C65" s="83">
        <v>0</v>
      </c>
      <c r="D65" s="83">
        <v>-1.7446339726219806</v>
      </c>
      <c r="E65" s="83">
        <v>-2.762764459722574</v>
      </c>
      <c r="F65" s="83">
        <v>-2.762764459722574</v>
      </c>
      <c r="H65" s="83">
        <v>0</v>
      </c>
      <c r="I65" s="83">
        <v>0.17067686932010032</v>
      </c>
      <c r="J65" s="83">
        <v>-3.6140072416183479E-20</v>
      </c>
      <c r="K65" s="83">
        <v>3.1508740521114594E-3</v>
      </c>
      <c r="L65" s="83">
        <v>3.3596953841840437E-3</v>
      </c>
      <c r="M65" s="83">
        <v>3.3596953841840433E-3</v>
      </c>
    </row>
    <row r="66" spans="1:13" x14ac:dyDescent="0.25">
      <c r="A66" s="83">
        <v>-2.762764459722574</v>
      </c>
      <c r="B66" s="83">
        <v>0</v>
      </c>
      <c r="C66" s="83">
        <v>67.602447496097156</v>
      </c>
      <c r="D66" s="83">
        <v>0</v>
      </c>
      <c r="E66" s="83">
        <v>5.4882317553555087</v>
      </c>
      <c r="F66" s="83">
        <v>-5.4882317553555087</v>
      </c>
      <c r="H66" s="83">
        <v>6.7193907683680875E-3</v>
      </c>
      <c r="I66" s="83">
        <v>0</v>
      </c>
      <c r="J66" s="83">
        <v>1.5136930483357297E-2</v>
      </c>
      <c r="K66" s="83">
        <v>-6.5382012429655148E-21</v>
      </c>
      <c r="L66" s="83">
        <v>-4.3087231536675019E-4</v>
      </c>
      <c r="M66" s="83">
        <v>4.3087231536675008E-4</v>
      </c>
    </row>
    <row r="67" spans="1:13" x14ac:dyDescent="0.25">
      <c r="A67" s="83">
        <v>0</v>
      </c>
      <c r="B67" s="83">
        <v>-1.7446339726219806</v>
      </c>
      <c r="C67" s="83">
        <v>0</v>
      </c>
      <c r="D67" s="83">
        <v>82.799593525542832</v>
      </c>
      <c r="E67" s="83">
        <v>5.4882317553555087</v>
      </c>
      <c r="F67" s="83">
        <v>5.4882317553555087</v>
      </c>
      <c r="H67" s="83">
        <v>0</v>
      </c>
      <c r="I67" s="83">
        <v>3.1508740521114598E-3</v>
      </c>
      <c r="J67" s="83">
        <v>0</v>
      </c>
      <c r="K67" s="83">
        <v>1.2200863955334767E-2</v>
      </c>
      <c r="L67" s="83">
        <v>-4.3087231536675019E-4</v>
      </c>
      <c r="M67" s="83">
        <v>-4.3087231536675008E-4</v>
      </c>
    </row>
    <row r="68" spans="1:13" x14ac:dyDescent="0.25">
      <c r="A68" s="83">
        <v>-1.7446339726219806</v>
      </c>
      <c r="B68" s="83">
        <v>-2.762764459722574</v>
      </c>
      <c r="C68" s="83">
        <v>5.4882317553555087</v>
      </c>
      <c r="D68" s="83">
        <v>5.4882317553555087</v>
      </c>
      <c r="E68" s="83">
        <v>150.40204102163997</v>
      </c>
      <c r="F68" s="83">
        <v>-15.197146029445685</v>
      </c>
      <c r="H68" s="83">
        <v>1.5754370260557297E-3</v>
      </c>
      <c r="I68" s="83">
        <v>3.3596953841840442E-3</v>
      </c>
      <c r="J68" s="83">
        <v>-4.3087231536675008E-4</v>
      </c>
      <c r="K68" s="83">
        <v>-4.3087231536675008E-4</v>
      </c>
      <c r="L68" s="83">
        <v>6.8344486096730151E-3</v>
      </c>
      <c r="M68" s="83">
        <v>7.3401663200563206E-4</v>
      </c>
    </row>
    <row r="69" spans="1:13" x14ac:dyDescent="0.25">
      <c r="A69" s="83">
        <v>1.7446339726219806</v>
      </c>
      <c r="B69" s="83">
        <v>-2.762764459722574</v>
      </c>
      <c r="C69" s="83">
        <v>-5.4882317553555087</v>
      </c>
      <c r="D69" s="83">
        <v>5.4882317553555087</v>
      </c>
      <c r="E69" s="83">
        <v>-15.197146029445685</v>
      </c>
      <c r="F69" s="83">
        <v>150.40204102163997</v>
      </c>
      <c r="H69" s="83">
        <v>-1.5754370260557297E-3</v>
      </c>
      <c r="I69" s="83">
        <v>3.3596953841840442E-3</v>
      </c>
      <c r="J69" s="83">
        <v>4.3087231536675003E-4</v>
      </c>
      <c r="K69" s="83">
        <v>-4.3087231536675013E-4</v>
      </c>
      <c r="L69" s="83">
        <v>7.3401663200563206E-4</v>
      </c>
      <c r="M69" s="83">
        <v>6.8344486096730142E-3</v>
      </c>
    </row>
    <row r="72" spans="1:13" x14ac:dyDescent="0.25">
      <c r="A72" t="s">
        <v>77</v>
      </c>
      <c r="D72" t="s">
        <v>165</v>
      </c>
    </row>
    <row r="73" spans="1:13" x14ac:dyDescent="0.25">
      <c r="A73" s="83">
        <f t="array" ref="A73:A78">MMULT(A56:L61,K42:K53)</f>
        <v>1.1999999999999997</v>
      </c>
      <c r="D73" s="103">
        <f t="array" ref="D73:D78">MMULT(H64:M69,A73:A78)</f>
        <v>0.18772629675307459</v>
      </c>
      <c r="E73" t="s">
        <v>80</v>
      </c>
    </row>
    <row r="74" spans="1:13" x14ac:dyDescent="0.25">
      <c r="A74" s="83">
        <v>-0.1999999999999999</v>
      </c>
      <c r="D74" s="103">
        <v>1.9961566494026486E-2</v>
      </c>
      <c r="E74" t="s">
        <v>81</v>
      </c>
    </row>
    <row r="75" spans="1:13" x14ac:dyDescent="0.25">
      <c r="A75" s="83">
        <v>-2.2304931817165445</v>
      </c>
      <c r="D75" s="103">
        <v>-2.5125654272095524E-2</v>
      </c>
      <c r="E75" t="s">
        <v>100</v>
      </c>
    </row>
    <row r="76" spans="1:13" x14ac:dyDescent="0.25">
      <c r="A76" s="83">
        <v>10.111875451968618</v>
      </c>
      <c r="D76" s="103">
        <v>0.1198917711431204</v>
      </c>
      <c r="E76" t="s">
        <v>101</v>
      </c>
    </row>
    <row r="77" spans="1:13" x14ac:dyDescent="0.25">
      <c r="A77" s="83">
        <v>2.643211975882406</v>
      </c>
      <c r="D77" s="103">
        <v>1.880544165743914E-2</v>
      </c>
      <c r="E77" t="s">
        <v>177</v>
      </c>
    </row>
    <row r="78" spans="1:13" x14ac:dyDescent="0.25">
      <c r="A78" s="83">
        <v>3.975154225688001</v>
      </c>
      <c r="D78" s="103">
        <v>2.122770036479376E-2</v>
      </c>
      <c r="E78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A30" sqref="A30"/>
    </sheetView>
  </sheetViews>
  <sheetFormatPr defaultRowHeight="15" x14ac:dyDescent="0.25"/>
  <sheetData>
    <row r="1" spans="1:9" x14ac:dyDescent="0.25">
      <c r="A1" s="8" t="s">
        <v>0</v>
      </c>
      <c r="B1" s="9" t="s">
        <v>1</v>
      </c>
      <c r="C1" s="9" t="s">
        <v>2</v>
      </c>
      <c r="D1" s="9">
        <v>1</v>
      </c>
      <c r="E1" s="9"/>
      <c r="F1" s="10"/>
    </row>
    <row r="2" spans="1:9" x14ac:dyDescent="0.25">
      <c r="A2" s="11"/>
      <c r="B2" s="12" t="s">
        <v>3</v>
      </c>
      <c r="C2" s="12" t="s">
        <v>4</v>
      </c>
      <c r="D2" s="12" t="s">
        <v>5</v>
      </c>
      <c r="E2" s="12">
        <v>31.457999999999998</v>
      </c>
      <c r="F2" s="13" t="s">
        <v>6</v>
      </c>
    </row>
    <row r="3" spans="1:9" x14ac:dyDescent="0.25">
      <c r="A3" s="11"/>
      <c r="B3" s="12" t="s">
        <v>7</v>
      </c>
      <c r="C3" s="12" t="s">
        <v>8</v>
      </c>
      <c r="D3" s="12" t="s">
        <v>9</v>
      </c>
      <c r="E3" s="12" t="s">
        <v>10</v>
      </c>
      <c r="F3" s="13" t="s">
        <v>11</v>
      </c>
      <c r="G3" s="12" t="s">
        <v>139</v>
      </c>
      <c r="H3" s="12" t="s">
        <v>19</v>
      </c>
      <c r="I3" s="12" t="s">
        <v>20</v>
      </c>
    </row>
    <row r="4" spans="1:9" x14ac:dyDescent="0.25">
      <c r="A4" s="11"/>
      <c r="B4" s="12">
        <v>1</v>
      </c>
      <c r="C4" s="12">
        <v>3.5059999999999998</v>
      </c>
      <c r="D4" s="12">
        <v>0.3</v>
      </c>
      <c r="E4" s="12">
        <v>0</v>
      </c>
      <c r="F4" s="13">
        <v>-0.5</v>
      </c>
      <c r="G4">
        <f>(C4*400)/(2*PI()*$E$11)</f>
        <v>44.58007502066247</v>
      </c>
      <c r="H4">
        <f>$E$11*COS(G4*PI()/200)</f>
        <v>3.8284867020237972</v>
      </c>
      <c r="I4">
        <f>$E$11*SIN(G4*PI()/200)</f>
        <v>3.226406113521195</v>
      </c>
    </row>
    <row r="5" spans="1:9" x14ac:dyDescent="0.25">
      <c r="A5" s="11"/>
      <c r="B5" s="12">
        <v>2</v>
      </c>
      <c r="C5" s="12">
        <v>8.4580000000000002</v>
      </c>
      <c r="D5" s="12">
        <v>0</v>
      </c>
      <c r="E5" s="12">
        <v>1.1000000000000001</v>
      </c>
      <c r="F5" s="13">
        <v>-1.3</v>
      </c>
      <c r="G5">
        <f t="shared" ref="G5:G9" si="0">(C5*400)/(2*PI()*$E$11)</f>
        <v>107.54657002988112</v>
      </c>
      <c r="H5">
        <f t="shared" ref="H5:H9" si="1">$E$11*COS(G5*PI()/200)</f>
        <v>-0.59211099663128186</v>
      </c>
      <c r="I5">
        <f t="shared" ref="I5:I9" si="2">$E$11*SIN(G5*PI()/200)</f>
        <v>4.9715602585715795</v>
      </c>
    </row>
    <row r="6" spans="1:9" x14ac:dyDescent="0.25">
      <c r="A6" s="11"/>
      <c r="B6" s="12">
        <v>3</v>
      </c>
      <c r="C6" s="12">
        <v>14.24</v>
      </c>
      <c r="D6" s="12">
        <v>0.4</v>
      </c>
      <c r="E6" s="12">
        <v>-0.2</v>
      </c>
      <c r="F6" s="13">
        <v>-1.1000000000000001</v>
      </c>
      <c r="G6">
        <f t="shared" si="0"/>
        <v>181.06681925106491</v>
      </c>
      <c r="H6">
        <f t="shared" si="1"/>
        <v>-4.7869078007026244</v>
      </c>
      <c r="I6">
        <f t="shared" si="2"/>
        <v>1.4671470766464971</v>
      </c>
    </row>
    <row r="7" spans="1:9" x14ac:dyDescent="0.25">
      <c r="A7" s="11"/>
      <c r="B7" s="12">
        <v>4</v>
      </c>
      <c r="C7" s="12">
        <v>18.888999999999999</v>
      </c>
      <c r="D7" s="12">
        <v>0.2</v>
      </c>
      <c r="E7" s="12">
        <v>-0.4</v>
      </c>
      <c r="F7" s="13">
        <v>-1.5</v>
      </c>
      <c r="G7">
        <f t="shared" si="0"/>
        <v>240.18055820459026</v>
      </c>
      <c r="H7">
        <f t="shared" si="1"/>
        <v>-4.0421394807159174</v>
      </c>
      <c r="I7">
        <f t="shared" si="2"/>
        <v>-2.9543383786184085</v>
      </c>
    </row>
    <row r="8" spans="1:9" x14ac:dyDescent="0.25">
      <c r="A8" s="11"/>
      <c r="B8" s="12">
        <v>5</v>
      </c>
      <c r="C8" s="12">
        <v>22.844999999999999</v>
      </c>
      <c r="D8" s="12">
        <v>0.4</v>
      </c>
      <c r="E8" s="12">
        <v>-0.9</v>
      </c>
      <c r="F8" s="13">
        <v>-1.2</v>
      </c>
      <c r="G8">
        <f t="shared" si="0"/>
        <v>290.48254815945069</v>
      </c>
      <c r="H8">
        <f t="shared" si="1"/>
        <v>-0.7457149285382102</v>
      </c>
      <c r="I8">
        <f t="shared" si="2"/>
        <v>-4.9508500363367149</v>
      </c>
    </row>
    <row r="9" spans="1:9" ht="15.75" thickBot="1" x14ac:dyDescent="0.3">
      <c r="A9" s="14"/>
      <c r="B9" s="15">
        <v>6</v>
      </c>
      <c r="C9" s="15">
        <v>27.576000000000001</v>
      </c>
      <c r="D9" s="15">
        <v>-0.1</v>
      </c>
      <c r="E9" s="15">
        <v>0.2</v>
      </c>
      <c r="F9" s="16">
        <v>-1.5</v>
      </c>
      <c r="G9">
        <f t="shared" si="0"/>
        <v>350.63894716765213</v>
      </c>
      <c r="H9">
        <f t="shared" si="1"/>
        <v>3.5756220448416625</v>
      </c>
      <c r="I9">
        <f t="shared" si="2"/>
        <v>-3.5045590064061303</v>
      </c>
    </row>
    <row r="11" spans="1:9" x14ac:dyDescent="0.25">
      <c r="D11" t="s">
        <v>106</v>
      </c>
      <c r="E11">
        <f>E2/(2*PI())</f>
        <v>5.0066961997848436</v>
      </c>
    </row>
    <row r="13" spans="1:9" x14ac:dyDescent="0.25">
      <c r="B13" s="169" t="s">
        <v>73</v>
      </c>
      <c r="C13" s="169"/>
      <c r="D13" s="169"/>
    </row>
    <row r="14" spans="1:9" x14ac:dyDescent="0.25">
      <c r="B14" t="s">
        <v>160</v>
      </c>
      <c r="C14" t="s">
        <v>161</v>
      </c>
      <c r="D14" t="s">
        <v>162</v>
      </c>
      <c r="F14" t="s">
        <v>71</v>
      </c>
      <c r="H14" t="s">
        <v>19</v>
      </c>
    </row>
    <row r="15" spans="1:9" x14ac:dyDescent="0.25">
      <c r="B15" s="83">
        <v>1</v>
      </c>
      <c r="C15" s="83">
        <f>I4</f>
        <v>3.226406113521195</v>
      </c>
      <c r="D15" s="83">
        <f>-H4</f>
        <v>-3.8284867020237972</v>
      </c>
      <c r="F15" s="83">
        <f>F4</f>
        <v>-0.5</v>
      </c>
      <c r="G15" t="s">
        <v>24</v>
      </c>
      <c r="H15" s="83">
        <f t="array" ref="H15:H17">MMULT(MINVERSE(MMULT(TRANSPOSE(B15:D20),B15:D20)),MMULT(TRANSPOSE(B15:D20),F15:F20))</f>
        <v>-1.1546856236230838</v>
      </c>
    </row>
    <row r="16" spans="1:9" x14ac:dyDescent="0.25">
      <c r="B16" s="83">
        <v>1</v>
      </c>
      <c r="C16" s="83">
        <f t="shared" ref="C16:C20" si="3">I5</f>
        <v>4.9715602585715795</v>
      </c>
      <c r="D16" s="83">
        <f t="shared" ref="D16:D20" si="4">-H5</f>
        <v>0.59211099663128186</v>
      </c>
      <c r="F16" s="83">
        <f t="shared" ref="F16:F20" si="5">F5</f>
        <v>-1.3</v>
      </c>
      <c r="G16" t="s">
        <v>161</v>
      </c>
      <c r="H16" s="83">
        <v>4.5167552677602134E-2</v>
      </c>
    </row>
    <row r="17" spans="2:12" x14ac:dyDescent="0.25">
      <c r="B17" s="83">
        <v>1</v>
      </c>
      <c r="C17" s="83">
        <f t="shared" si="3"/>
        <v>1.4671470766464971</v>
      </c>
      <c r="D17" s="83">
        <f t="shared" si="4"/>
        <v>4.7869078007026244</v>
      </c>
      <c r="F17" s="83">
        <f t="shared" si="5"/>
        <v>-1.1000000000000001</v>
      </c>
      <c r="G17" t="s">
        <v>162</v>
      </c>
      <c r="H17" s="83">
        <v>-3.3692851039971987E-2</v>
      </c>
    </row>
    <row r="18" spans="2:12" x14ac:dyDescent="0.25">
      <c r="B18" s="83">
        <v>1</v>
      </c>
      <c r="C18" s="83">
        <f t="shared" si="3"/>
        <v>-2.9543383786184085</v>
      </c>
      <c r="D18" s="83">
        <f t="shared" si="4"/>
        <v>4.0421394807159174</v>
      </c>
      <c r="F18" s="83">
        <f t="shared" si="5"/>
        <v>-1.5</v>
      </c>
    </row>
    <row r="19" spans="2:12" x14ac:dyDescent="0.25">
      <c r="B19" s="83">
        <v>1</v>
      </c>
      <c r="C19" s="83">
        <f t="shared" si="3"/>
        <v>-4.9508500363367149</v>
      </c>
      <c r="D19" s="83">
        <f t="shared" si="4"/>
        <v>0.7457149285382102</v>
      </c>
      <c r="F19" s="83">
        <f t="shared" si="5"/>
        <v>-1.2</v>
      </c>
    </row>
    <row r="20" spans="2:12" x14ac:dyDescent="0.25">
      <c r="B20" s="83">
        <v>1</v>
      </c>
      <c r="C20" s="83">
        <f t="shared" si="3"/>
        <v>-3.5045590064061303</v>
      </c>
      <c r="D20" s="83">
        <f t="shared" si="4"/>
        <v>-3.5756220448416625</v>
      </c>
      <c r="F20" s="83">
        <f t="shared" si="5"/>
        <v>-1.5</v>
      </c>
    </row>
    <row r="22" spans="2:12" x14ac:dyDescent="0.25">
      <c r="C22" t="s">
        <v>33</v>
      </c>
      <c r="D22" t="s">
        <v>34</v>
      </c>
      <c r="E22" t="s">
        <v>157</v>
      </c>
      <c r="F22" t="s">
        <v>158</v>
      </c>
      <c r="G22" t="s">
        <v>163</v>
      </c>
      <c r="H22" t="s">
        <v>164</v>
      </c>
      <c r="J22" t="s">
        <v>71</v>
      </c>
      <c r="L22" t="s">
        <v>19</v>
      </c>
    </row>
    <row r="23" spans="2:12" x14ac:dyDescent="0.25">
      <c r="C23" s="83">
        <v>1</v>
      </c>
      <c r="D23" s="83">
        <v>0</v>
      </c>
      <c r="E23" s="83">
        <f>H4</f>
        <v>3.8284867020237972</v>
      </c>
      <c r="F23" s="83">
        <v>0</v>
      </c>
      <c r="G23" s="83">
        <f>F29</f>
        <v>3.226406113521195</v>
      </c>
      <c r="H23" s="83">
        <f>-G23</f>
        <v>-3.226406113521195</v>
      </c>
      <c r="J23" s="83">
        <f>D4</f>
        <v>0.3</v>
      </c>
      <c r="L23" s="83">
        <f t="array" ref="L23:L28">MMULT(MINVERSE(MMULT(TRANSPOSE(C23:H34),C23:H34)),MMULT(TRANSPOSE(C23:H34),J23:J34))</f>
        <v>0.18772629675307459</v>
      </c>
    </row>
    <row r="24" spans="2:12" x14ac:dyDescent="0.25">
      <c r="C24" s="83">
        <v>1</v>
      </c>
      <c r="D24" s="83">
        <v>0</v>
      </c>
      <c r="E24" s="83">
        <f t="shared" ref="E24:E28" si="6">H5</f>
        <v>-0.59211099663128186</v>
      </c>
      <c r="F24" s="83">
        <v>0</v>
      </c>
      <c r="G24" s="83">
        <f t="shared" ref="G24:G28" si="7">F30</f>
        <v>4.9715602585715795</v>
      </c>
      <c r="H24" s="83">
        <f t="shared" ref="H24:H28" si="8">-G24</f>
        <v>-4.9715602585715795</v>
      </c>
      <c r="J24" s="83">
        <f t="shared" ref="J24:J28" si="9">D5</f>
        <v>0</v>
      </c>
      <c r="L24" s="83">
        <v>1.9961566494026486E-2</v>
      </c>
    </row>
    <row r="25" spans="2:12" x14ac:dyDescent="0.25">
      <c r="C25" s="83">
        <v>1</v>
      </c>
      <c r="D25" s="83">
        <v>0</v>
      </c>
      <c r="E25" s="83">
        <f t="shared" si="6"/>
        <v>-4.7869078007026244</v>
      </c>
      <c r="F25" s="83">
        <v>0</v>
      </c>
      <c r="G25" s="83">
        <f t="shared" si="7"/>
        <v>1.4671470766464971</v>
      </c>
      <c r="H25" s="83">
        <f t="shared" si="8"/>
        <v>-1.4671470766464971</v>
      </c>
      <c r="J25" s="83">
        <f t="shared" si="9"/>
        <v>0.4</v>
      </c>
      <c r="L25" s="83">
        <v>-2.5125654272095524E-2</v>
      </c>
    </row>
    <row r="26" spans="2:12" x14ac:dyDescent="0.25">
      <c r="C26" s="83">
        <v>1</v>
      </c>
      <c r="D26" s="83">
        <v>0</v>
      </c>
      <c r="E26" s="83">
        <f t="shared" si="6"/>
        <v>-4.0421394807159174</v>
      </c>
      <c r="F26" s="83">
        <v>0</v>
      </c>
      <c r="G26" s="83">
        <f t="shared" si="7"/>
        <v>-2.9543383786184085</v>
      </c>
      <c r="H26" s="83">
        <f t="shared" si="8"/>
        <v>2.9543383786184085</v>
      </c>
      <c r="J26" s="83">
        <f t="shared" si="9"/>
        <v>0.2</v>
      </c>
      <c r="L26" s="83">
        <v>0.1198917711431204</v>
      </c>
    </row>
    <row r="27" spans="2:12" x14ac:dyDescent="0.25">
      <c r="C27" s="83">
        <v>1</v>
      </c>
      <c r="D27" s="83">
        <v>0</v>
      </c>
      <c r="E27" s="83">
        <f t="shared" si="6"/>
        <v>-0.7457149285382102</v>
      </c>
      <c r="F27" s="83">
        <v>0</v>
      </c>
      <c r="G27" s="83">
        <f t="shared" si="7"/>
        <v>-4.9508500363367149</v>
      </c>
      <c r="H27" s="83">
        <f t="shared" si="8"/>
        <v>4.9508500363367149</v>
      </c>
      <c r="J27" s="83">
        <f t="shared" si="9"/>
        <v>0.4</v>
      </c>
      <c r="L27" s="83">
        <v>1.880544165743914E-2</v>
      </c>
    </row>
    <row r="28" spans="2:12" x14ac:dyDescent="0.25">
      <c r="C28" s="83">
        <v>1</v>
      </c>
      <c r="D28" s="83">
        <v>0</v>
      </c>
      <c r="E28" s="83">
        <f t="shared" si="6"/>
        <v>3.5756220448416625</v>
      </c>
      <c r="F28" s="83">
        <v>0</v>
      </c>
      <c r="G28" s="83">
        <f t="shared" si="7"/>
        <v>-3.5045590064061303</v>
      </c>
      <c r="H28" s="83">
        <f t="shared" si="8"/>
        <v>3.5045590064061303</v>
      </c>
      <c r="J28" s="83">
        <f t="shared" si="9"/>
        <v>-0.1</v>
      </c>
      <c r="L28" s="83">
        <v>2.122770036479376E-2</v>
      </c>
    </row>
    <row r="29" spans="2:12" x14ac:dyDescent="0.25">
      <c r="C29" s="83">
        <v>0</v>
      </c>
      <c r="D29" s="83">
        <v>1</v>
      </c>
      <c r="E29" s="83">
        <v>0</v>
      </c>
      <c r="F29" s="83">
        <f>I4</f>
        <v>3.226406113521195</v>
      </c>
      <c r="G29" s="83">
        <f>E23</f>
        <v>3.8284867020237972</v>
      </c>
      <c r="H29" s="83">
        <f>G29</f>
        <v>3.8284867020237972</v>
      </c>
      <c r="J29" s="83">
        <f>E4</f>
        <v>0</v>
      </c>
    </row>
    <row r="30" spans="2:12" x14ac:dyDescent="0.25">
      <c r="C30" s="83">
        <v>0</v>
      </c>
      <c r="D30" s="83">
        <v>1</v>
      </c>
      <c r="E30" s="83">
        <v>0</v>
      </c>
      <c r="F30" s="83">
        <f t="shared" ref="F30:F34" si="10">I5</f>
        <v>4.9715602585715795</v>
      </c>
      <c r="G30" s="83">
        <f t="shared" ref="G30:G34" si="11">E24</f>
        <v>-0.59211099663128186</v>
      </c>
      <c r="H30" s="83">
        <f t="shared" ref="H30:H34" si="12">G30</f>
        <v>-0.59211099663128186</v>
      </c>
      <c r="J30" s="83">
        <f t="shared" ref="J30:J34" si="13">E5</f>
        <v>1.1000000000000001</v>
      </c>
    </row>
    <row r="31" spans="2:12" x14ac:dyDescent="0.25">
      <c r="C31" s="83">
        <v>0</v>
      </c>
      <c r="D31" s="83">
        <v>1</v>
      </c>
      <c r="E31" s="83">
        <v>0</v>
      </c>
      <c r="F31" s="83">
        <f t="shared" si="10"/>
        <v>1.4671470766464971</v>
      </c>
      <c r="G31" s="83">
        <f t="shared" si="11"/>
        <v>-4.7869078007026244</v>
      </c>
      <c r="H31" s="83">
        <f t="shared" si="12"/>
        <v>-4.7869078007026244</v>
      </c>
      <c r="J31" s="83">
        <f t="shared" si="13"/>
        <v>-0.2</v>
      </c>
    </row>
    <row r="32" spans="2:12" x14ac:dyDescent="0.25">
      <c r="C32" s="83">
        <v>0</v>
      </c>
      <c r="D32" s="83">
        <v>1</v>
      </c>
      <c r="E32" s="83">
        <v>0</v>
      </c>
      <c r="F32" s="83">
        <f t="shared" si="10"/>
        <v>-2.9543383786184085</v>
      </c>
      <c r="G32" s="83">
        <f t="shared" si="11"/>
        <v>-4.0421394807159174</v>
      </c>
      <c r="H32" s="83">
        <f t="shared" si="12"/>
        <v>-4.0421394807159174</v>
      </c>
      <c r="J32" s="83">
        <f t="shared" si="13"/>
        <v>-0.4</v>
      </c>
    </row>
    <row r="33" spans="3:10" x14ac:dyDescent="0.25">
      <c r="C33" s="83">
        <v>0</v>
      </c>
      <c r="D33" s="83">
        <v>1</v>
      </c>
      <c r="E33" s="83">
        <v>0</v>
      </c>
      <c r="F33" s="83">
        <f t="shared" si="10"/>
        <v>-4.9508500363367149</v>
      </c>
      <c r="G33" s="83">
        <f t="shared" si="11"/>
        <v>-0.7457149285382102</v>
      </c>
      <c r="H33" s="83">
        <f t="shared" si="12"/>
        <v>-0.7457149285382102</v>
      </c>
      <c r="J33" s="83">
        <f t="shared" si="13"/>
        <v>-0.9</v>
      </c>
    </row>
    <row r="34" spans="3:10" x14ac:dyDescent="0.25">
      <c r="C34" s="83">
        <v>0</v>
      </c>
      <c r="D34" s="83">
        <v>1</v>
      </c>
      <c r="E34" s="83">
        <v>0</v>
      </c>
      <c r="F34" s="83">
        <f t="shared" si="10"/>
        <v>-3.5045590064061303</v>
      </c>
      <c r="G34" s="83">
        <f t="shared" si="11"/>
        <v>3.5756220448416625</v>
      </c>
      <c r="H34" s="83">
        <f t="shared" si="12"/>
        <v>3.5756220448416625</v>
      </c>
      <c r="J34" s="83">
        <f t="shared" si="13"/>
        <v>0.2</v>
      </c>
    </row>
  </sheetData>
  <mergeCells count="1">
    <mergeCell ref="B13:D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10" zoomScale="80" zoomScaleNormal="80" workbookViewId="0">
      <selection activeCell="M25" sqref="M25"/>
    </sheetView>
  </sheetViews>
  <sheetFormatPr defaultRowHeight="15" x14ac:dyDescent="0.25"/>
  <cols>
    <col min="9" max="9" width="9.140625" bestFit="1" customWidth="1"/>
  </cols>
  <sheetData>
    <row r="1" spans="1:16" x14ac:dyDescent="0.25">
      <c r="A1" s="8" t="s">
        <v>0</v>
      </c>
      <c r="B1" s="9" t="s">
        <v>1</v>
      </c>
      <c r="C1" s="9" t="s">
        <v>2</v>
      </c>
      <c r="D1" s="9">
        <v>1</v>
      </c>
      <c r="E1" s="9"/>
      <c r="F1" s="10"/>
    </row>
    <row r="2" spans="1:16" x14ac:dyDescent="0.25">
      <c r="A2" s="11"/>
      <c r="B2" s="12" t="s">
        <v>3</v>
      </c>
      <c r="C2" s="12" t="s">
        <v>4</v>
      </c>
      <c r="D2" s="12" t="s">
        <v>5</v>
      </c>
      <c r="E2" s="12">
        <v>31.457999999999998</v>
      </c>
      <c r="F2" s="13" t="s">
        <v>6</v>
      </c>
      <c r="G2" s="12" t="s">
        <v>106</v>
      </c>
      <c r="H2" s="135">
        <f>E2/(2*PI())</f>
        <v>5.0066961997848436</v>
      </c>
    </row>
    <row r="3" spans="1:16" x14ac:dyDescent="0.25">
      <c r="A3" s="11"/>
      <c r="B3" s="12" t="s">
        <v>7</v>
      </c>
      <c r="C3" s="12" t="s">
        <v>8</v>
      </c>
      <c r="D3" s="12" t="s">
        <v>9</v>
      </c>
      <c r="E3" s="12" t="s">
        <v>10</v>
      </c>
      <c r="F3" s="13" t="s">
        <v>11</v>
      </c>
      <c r="G3" s="12" t="s">
        <v>139</v>
      </c>
      <c r="H3" s="12" t="s">
        <v>19</v>
      </c>
      <c r="I3" s="12" t="s">
        <v>20</v>
      </c>
    </row>
    <row r="4" spans="1:16" x14ac:dyDescent="0.25">
      <c r="A4" s="11"/>
      <c r="B4" s="12">
        <v>1</v>
      </c>
      <c r="C4" s="12">
        <v>3.5059999999999998</v>
      </c>
      <c r="D4" s="12">
        <v>0.3</v>
      </c>
      <c r="E4" s="12">
        <v>0</v>
      </c>
      <c r="F4" s="13">
        <v>-0.5</v>
      </c>
      <c r="G4">
        <f>C4/$H$2*200/PI()</f>
        <v>44.58007502066247</v>
      </c>
      <c r="H4">
        <f>$H$2*COS(G4*PI()/200)</f>
        <v>3.8284867020237972</v>
      </c>
      <c r="I4">
        <f>$H$2*SIN(G4*PI()/200)</f>
        <v>3.226406113521195</v>
      </c>
    </row>
    <row r="5" spans="1:16" x14ac:dyDescent="0.25">
      <c r="A5" s="11"/>
      <c r="B5" s="12">
        <v>2</v>
      </c>
      <c r="C5" s="12">
        <v>8.4580000000000002</v>
      </c>
      <c r="D5" s="12">
        <v>0</v>
      </c>
      <c r="E5" s="12">
        <v>1.1000000000000001</v>
      </c>
      <c r="F5" s="13">
        <v>-1.3</v>
      </c>
      <c r="G5">
        <f t="shared" ref="G5:G9" si="0">C5/$H$2*200/PI()</f>
        <v>107.54657002988112</v>
      </c>
      <c r="H5">
        <f t="shared" ref="H5:H9" si="1">$H$2*COS(G5*PI()/200)</f>
        <v>-0.59211099663128186</v>
      </c>
      <c r="I5">
        <f t="shared" ref="I5:I9" si="2">$H$2*SIN(G5*PI()/200)</f>
        <v>4.9715602585715795</v>
      </c>
    </row>
    <row r="6" spans="1:16" x14ac:dyDescent="0.25">
      <c r="A6" s="11"/>
      <c r="B6" s="12">
        <v>3</v>
      </c>
      <c r="C6" s="12">
        <v>14.24</v>
      </c>
      <c r="D6" s="12">
        <v>0.4</v>
      </c>
      <c r="E6" s="12">
        <v>-0.2</v>
      </c>
      <c r="F6" s="13">
        <v>-1.1000000000000001</v>
      </c>
      <c r="G6">
        <f t="shared" si="0"/>
        <v>181.06681925106491</v>
      </c>
      <c r="H6">
        <f t="shared" si="1"/>
        <v>-4.7869078007026244</v>
      </c>
      <c r="I6">
        <f t="shared" si="2"/>
        <v>1.4671470766464971</v>
      </c>
    </row>
    <row r="7" spans="1:16" x14ac:dyDescent="0.25">
      <c r="A7" s="11"/>
      <c r="B7" s="12">
        <v>4</v>
      </c>
      <c r="C7" s="12">
        <v>18.888999999999999</v>
      </c>
      <c r="D7" s="12">
        <v>0.2</v>
      </c>
      <c r="E7" s="12">
        <v>-0.4</v>
      </c>
      <c r="F7" s="13">
        <v>-1.5</v>
      </c>
      <c r="G7">
        <f t="shared" si="0"/>
        <v>240.18055820459026</v>
      </c>
      <c r="H7">
        <f t="shared" si="1"/>
        <v>-4.0421394807159174</v>
      </c>
      <c r="I7">
        <f t="shared" si="2"/>
        <v>-2.9543383786184085</v>
      </c>
    </row>
    <row r="8" spans="1:16" x14ac:dyDescent="0.25">
      <c r="A8" s="11"/>
      <c r="B8" s="12">
        <v>5</v>
      </c>
      <c r="C8" s="12">
        <v>22.844999999999999</v>
      </c>
      <c r="D8" s="12">
        <v>0.4</v>
      </c>
      <c r="E8" s="12">
        <v>-0.9</v>
      </c>
      <c r="F8" s="13">
        <v>-1.2</v>
      </c>
      <c r="G8">
        <f t="shared" si="0"/>
        <v>290.48254815945074</v>
      </c>
      <c r="H8">
        <f t="shared" si="1"/>
        <v>-0.74571492853820576</v>
      </c>
      <c r="I8">
        <f t="shared" si="2"/>
        <v>-4.9508500363367149</v>
      </c>
    </row>
    <row r="9" spans="1:16" ht="15.75" thickBot="1" x14ac:dyDescent="0.3">
      <c r="A9" s="14"/>
      <c r="B9" s="15">
        <v>6</v>
      </c>
      <c r="C9" s="15">
        <v>27.576000000000001</v>
      </c>
      <c r="D9" s="15">
        <v>-0.1</v>
      </c>
      <c r="E9" s="15">
        <v>0.2</v>
      </c>
      <c r="F9" s="16">
        <v>-1.5</v>
      </c>
      <c r="G9">
        <f t="shared" si="0"/>
        <v>350.63894716765213</v>
      </c>
      <c r="H9">
        <f t="shared" si="1"/>
        <v>3.5756220448416625</v>
      </c>
      <c r="I9">
        <f t="shared" si="2"/>
        <v>-3.5045590064061303</v>
      </c>
    </row>
    <row r="10" spans="1:16" ht="15.75" thickBot="1" x14ac:dyDescent="0.3">
      <c r="A10" s="141" t="s">
        <v>73</v>
      </c>
      <c r="B10" t="s">
        <v>72</v>
      </c>
      <c r="C10" t="s">
        <v>25</v>
      </c>
      <c r="D10" t="s">
        <v>26</v>
      </c>
      <c r="F10" t="s">
        <v>71</v>
      </c>
      <c r="H10" t="s">
        <v>74</v>
      </c>
    </row>
    <row r="11" spans="1:16" ht="15.75" thickBot="1" x14ac:dyDescent="0.3">
      <c r="B11" s="76">
        <v>1</v>
      </c>
      <c r="C11" s="136">
        <f>I4</f>
        <v>3.226406113521195</v>
      </c>
      <c r="D11" s="137">
        <f>-H4</f>
        <v>-3.8284867020237972</v>
      </c>
      <c r="F11">
        <f>F4</f>
        <v>-0.5</v>
      </c>
      <c r="H11">
        <f t="array" ref="H11:M13">TRANSPOSE(B11:D16)</f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6" ht="15.75" thickBot="1" x14ac:dyDescent="0.3">
      <c r="B12" s="138">
        <f>B11</f>
        <v>1</v>
      </c>
      <c r="C12" s="83">
        <f t="shared" ref="C12:C16" si="3">I5</f>
        <v>4.9715602585715795</v>
      </c>
      <c r="D12" s="137">
        <f t="shared" ref="D12:D16" si="4">-H5</f>
        <v>0.59211099663128186</v>
      </c>
      <c r="F12">
        <f t="shared" ref="F12:F16" si="5">F5</f>
        <v>-1.3</v>
      </c>
      <c r="H12">
        <v>3.226406113521195</v>
      </c>
      <c r="I12">
        <v>4.9715602585715795</v>
      </c>
      <c r="J12">
        <v>1.4671470766464971</v>
      </c>
      <c r="K12">
        <v>-2.9543383786184085</v>
      </c>
      <c r="L12">
        <v>-4.9508500363367149</v>
      </c>
      <c r="M12">
        <v>-3.5045590064061303</v>
      </c>
    </row>
    <row r="13" spans="1:16" ht="15.75" thickBot="1" x14ac:dyDescent="0.3">
      <c r="B13" s="138">
        <f t="shared" ref="B13:B16" si="6">B12</f>
        <v>1</v>
      </c>
      <c r="C13" s="83">
        <f t="shared" si="3"/>
        <v>1.4671470766464971</v>
      </c>
      <c r="D13" s="137">
        <f t="shared" si="4"/>
        <v>4.7869078007026244</v>
      </c>
      <c r="F13">
        <f t="shared" si="5"/>
        <v>-1.1000000000000001</v>
      </c>
      <c r="H13">
        <v>-3.8284867020237972</v>
      </c>
      <c r="I13">
        <v>0.59211099663128186</v>
      </c>
      <c r="J13">
        <v>4.7869078007026244</v>
      </c>
      <c r="K13">
        <v>4.0421394807159174</v>
      </c>
      <c r="L13">
        <v>0.74571492853820576</v>
      </c>
      <c r="M13">
        <v>-3.5756220448416625</v>
      </c>
    </row>
    <row r="14" spans="1:16" ht="15.75" thickBot="1" x14ac:dyDescent="0.3">
      <c r="B14" s="138">
        <f t="shared" si="6"/>
        <v>1</v>
      </c>
      <c r="C14" s="83">
        <f t="shared" si="3"/>
        <v>-2.9543383786184085</v>
      </c>
      <c r="D14" s="137">
        <f t="shared" si="4"/>
        <v>4.0421394807159174</v>
      </c>
      <c r="F14">
        <f t="shared" si="5"/>
        <v>-1.5</v>
      </c>
      <c r="H14" t="s">
        <v>75</v>
      </c>
      <c r="L14" t="s">
        <v>76</v>
      </c>
      <c r="P14" t="s">
        <v>77</v>
      </c>
    </row>
    <row r="15" spans="1:16" ht="15.75" thickBot="1" x14ac:dyDescent="0.3">
      <c r="B15" s="138">
        <f t="shared" si="6"/>
        <v>1</v>
      </c>
      <c r="C15" s="83">
        <f t="shared" si="3"/>
        <v>-4.9508500363367149</v>
      </c>
      <c r="D15" s="137">
        <f t="shared" si="4"/>
        <v>0.74571492853820576</v>
      </c>
      <c r="F15">
        <f t="shared" si="5"/>
        <v>-1.2</v>
      </c>
      <c r="H15">
        <f t="array" ref="H15:J17">MMULT(H11:M13,B11:D16)</f>
        <v>6</v>
      </c>
      <c r="I15">
        <v>-1.7446339726219806</v>
      </c>
      <c r="J15">
        <v>2.7627644597225696</v>
      </c>
      <c r="L15">
        <f t="array" ref="L15:N17">MINVERSE(H15:J17)</f>
        <v>0.17067686932010037</v>
      </c>
      <c r="M15">
        <v>3.150874052111462E-3</v>
      </c>
      <c r="N15">
        <v>-6.7193907683680797E-3</v>
      </c>
      <c r="P15">
        <f t="array" ref="P15:P17">MMULT(H11:M13,F11:F16)</f>
        <v>-7.1000000000000005</v>
      </c>
    </row>
    <row r="16" spans="1:16" ht="15.75" thickBot="1" x14ac:dyDescent="0.3">
      <c r="B16" s="139">
        <f t="shared" si="6"/>
        <v>1</v>
      </c>
      <c r="C16" s="140">
        <f t="shared" si="3"/>
        <v>-3.5045590064061303</v>
      </c>
      <c r="D16" s="137">
        <f t="shared" si="4"/>
        <v>-3.5756220448416625</v>
      </c>
      <c r="F16">
        <f t="shared" si="5"/>
        <v>-1.5</v>
      </c>
      <c r="H16">
        <v>-1.7446339726219806</v>
      </c>
      <c r="I16">
        <v>82.799593525542832</v>
      </c>
      <c r="J16">
        <v>-5.4882317553554874</v>
      </c>
      <c r="L16">
        <v>3.1508740521114611E-3</v>
      </c>
      <c r="M16">
        <v>1.2200863955334765E-2</v>
      </c>
      <c r="N16">
        <v>8.6174463073349702E-4</v>
      </c>
      <c r="P16">
        <v>5.9392729439260679</v>
      </c>
    </row>
    <row r="17" spans="1:16" x14ac:dyDescent="0.25">
      <c r="H17">
        <v>2.7627644597225696</v>
      </c>
      <c r="I17">
        <v>-5.4882317553554874</v>
      </c>
      <c r="J17">
        <v>67.602447496097142</v>
      </c>
      <c r="L17">
        <v>-6.7193907683680797E-3</v>
      </c>
      <c r="M17">
        <v>8.6174463073349691E-4</v>
      </c>
      <c r="N17">
        <v>1.5136930483357298E-2</v>
      </c>
      <c r="P17">
        <v>-5.7157335934388849</v>
      </c>
    </row>
    <row r="18" spans="1:16" x14ac:dyDescent="0.25">
      <c r="B18" t="s">
        <v>156</v>
      </c>
    </row>
    <row r="19" spans="1:16" x14ac:dyDescent="0.25">
      <c r="B19" t="s">
        <v>72</v>
      </c>
      <c r="C19" s="142">
        <f t="array" ref="C19:C21">MMULT(L15:N17,P15:P17)</f>
        <v>-1.154685623623084</v>
      </c>
    </row>
    <row r="20" spans="1:16" x14ac:dyDescent="0.25">
      <c r="B20" t="s">
        <v>25</v>
      </c>
      <c r="C20" s="142">
        <v>4.5167552677602155E-2</v>
      </c>
    </row>
    <row r="21" spans="1:16" x14ac:dyDescent="0.25">
      <c r="B21" t="s">
        <v>26</v>
      </c>
      <c r="C21" s="142">
        <v>-3.3692851039972015E-2</v>
      </c>
    </row>
    <row r="24" spans="1:16" ht="15.75" thickBot="1" x14ac:dyDescent="0.3">
      <c r="A24" t="s">
        <v>73</v>
      </c>
      <c r="B24" t="s">
        <v>80</v>
      </c>
      <c r="C24" t="s">
        <v>81</v>
      </c>
      <c r="D24" t="s">
        <v>100</v>
      </c>
      <c r="E24" t="s">
        <v>101</v>
      </c>
      <c r="F24" t="s">
        <v>149</v>
      </c>
      <c r="G24" t="s">
        <v>38</v>
      </c>
      <c r="I24" t="s">
        <v>71</v>
      </c>
    </row>
    <row r="25" spans="1:16" ht="15.75" thickBot="1" x14ac:dyDescent="0.3">
      <c r="B25" s="118">
        <v>1</v>
      </c>
      <c r="C25" s="119">
        <v>0</v>
      </c>
      <c r="D25" s="119">
        <f>H4</f>
        <v>3.8284867020237972</v>
      </c>
      <c r="E25" s="119">
        <v>0</v>
      </c>
      <c r="F25" s="119">
        <f>I4</f>
        <v>3.226406113521195</v>
      </c>
      <c r="G25" s="120">
        <f>-I4</f>
        <v>-3.226406113521195</v>
      </c>
      <c r="I25" s="145"/>
      <c r="J25" s="143">
        <f>D4</f>
        <v>0.3</v>
      </c>
      <c r="L25" t="s">
        <v>80</v>
      </c>
      <c r="M25" s="146">
        <f t="array" ref="M25:M30">MMULT(MINVERSE(MMULT(TRANSPOSE(B25:G36),B25:G36)),MMULT(TRANSPOSE(B25:G36),J25:J36))</f>
        <v>0.18772629675307459</v>
      </c>
    </row>
    <row r="26" spans="1:16" ht="15.75" thickBot="1" x14ac:dyDescent="0.3">
      <c r="B26" s="107">
        <v>1</v>
      </c>
      <c r="C26" s="2">
        <f>C25</f>
        <v>0</v>
      </c>
      <c r="D26" s="2">
        <f t="shared" ref="D26:D30" si="7">H5</f>
        <v>-0.59211099663128186</v>
      </c>
      <c r="E26" s="2">
        <v>0</v>
      </c>
      <c r="F26" s="2">
        <f t="shared" ref="F26:F30" si="8">I5</f>
        <v>4.9715602585715795</v>
      </c>
      <c r="G26" s="108">
        <f t="shared" ref="G26:G30" si="9">-I5</f>
        <v>-4.9715602585715795</v>
      </c>
      <c r="I26" s="145"/>
      <c r="J26" s="143">
        <f t="shared" ref="J26:J30" si="10">D5</f>
        <v>0</v>
      </c>
      <c r="L26" t="s">
        <v>81</v>
      </c>
      <c r="M26" s="147">
        <v>1.9961566494026452E-2</v>
      </c>
    </row>
    <row r="27" spans="1:16" ht="15.75" thickBot="1" x14ac:dyDescent="0.3">
      <c r="B27" s="107">
        <v>1</v>
      </c>
      <c r="C27" s="2">
        <f t="shared" ref="C27:C30" si="11">C26</f>
        <v>0</v>
      </c>
      <c r="D27" s="2">
        <f t="shared" si="7"/>
        <v>-4.7869078007026244</v>
      </c>
      <c r="E27" s="2">
        <v>0</v>
      </c>
      <c r="F27" s="2">
        <f t="shared" si="8"/>
        <v>1.4671470766464971</v>
      </c>
      <c r="G27" s="108">
        <f t="shared" si="9"/>
        <v>-1.4671470766464971</v>
      </c>
      <c r="I27" s="145"/>
      <c r="J27" s="143">
        <f t="shared" si="10"/>
        <v>0.4</v>
      </c>
      <c r="L27" t="s">
        <v>83</v>
      </c>
      <c r="M27" s="147">
        <v>-2.5125654272095527E-2</v>
      </c>
    </row>
    <row r="28" spans="1:16" ht="15.75" thickBot="1" x14ac:dyDescent="0.3">
      <c r="B28" s="107">
        <v>1</v>
      </c>
      <c r="C28" s="2">
        <f t="shared" si="11"/>
        <v>0</v>
      </c>
      <c r="D28" s="2">
        <f t="shared" si="7"/>
        <v>-4.0421394807159174</v>
      </c>
      <c r="E28" s="2">
        <v>0</v>
      </c>
      <c r="F28" s="2">
        <f t="shared" si="8"/>
        <v>-2.9543383786184085</v>
      </c>
      <c r="G28" s="108">
        <f t="shared" si="9"/>
        <v>2.9543383786184085</v>
      </c>
      <c r="I28" s="145"/>
      <c r="J28" s="143">
        <f t="shared" si="10"/>
        <v>0.2</v>
      </c>
      <c r="L28" t="s">
        <v>84</v>
      </c>
      <c r="M28" s="147">
        <v>0.1198917711431204</v>
      </c>
    </row>
    <row r="29" spans="1:16" ht="15.75" thickBot="1" x14ac:dyDescent="0.3">
      <c r="B29" s="107">
        <v>1</v>
      </c>
      <c r="C29" s="2">
        <f t="shared" si="11"/>
        <v>0</v>
      </c>
      <c r="D29" s="2">
        <f t="shared" si="7"/>
        <v>-0.74571492853820576</v>
      </c>
      <c r="E29" s="2">
        <v>0</v>
      </c>
      <c r="F29" s="2">
        <f t="shared" si="8"/>
        <v>-4.9508500363367149</v>
      </c>
      <c r="G29" s="108">
        <f t="shared" si="9"/>
        <v>4.9508500363367149</v>
      </c>
      <c r="I29" s="145"/>
      <c r="J29" s="143">
        <f t="shared" si="10"/>
        <v>0.4</v>
      </c>
      <c r="L29" t="s">
        <v>37</v>
      </c>
      <c r="M29" s="147">
        <v>1.8805441657439123E-2</v>
      </c>
    </row>
    <row r="30" spans="1:16" ht="15.75" thickBot="1" x14ac:dyDescent="0.3">
      <c r="B30" s="107">
        <v>1</v>
      </c>
      <c r="C30" s="2">
        <f t="shared" si="11"/>
        <v>0</v>
      </c>
      <c r="D30" s="2">
        <f t="shared" si="7"/>
        <v>3.5756220448416625</v>
      </c>
      <c r="E30" s="2">
        <v>0</v>
      </c>
      <c r="F30" s="2">
        <f t="shared" si="8"/>
        <v>-3.5045590064061303</v>
      </c>
      <c r="G30" s="108">
        <f t="shared" si="9"/>
        <v>3.5045590064061303</v>
      </c>
      <c r="I30" s="145"/>
      <c r="J30" s="143">
        <f t="shared" si="10"/>
        <v>-0.1</v>
      </c>
      <c r="L30" t="s">
        <v>38</v>
      </c>
      <c r="M30" s="148">
        <v>2.1227700364793753E-2</v>
      </c>
    </row>
    <row r="31" spans="1:16" x14ac:dyDescent="0.25">
      <c r="B31" s="107">
        <v>0</v>
      </c>
      <c r="C31" s="2">
        <v>1</v>
      </c>
      <c r="D31" s="2">
        <v>0</v>
      </c>
      <c r="E31" s="2">
        <f>I4</f>
        <v>3.226406113521195</v>
      </c>
      <c r="F31" s="2">
        <f>H4</f>
        <v>3.8284867020237972</v>
      </c>
      <c r="G31" s="108">
        <f>H4</f>
        <v>3.8284867020237972</v>
      </c>
      <c r="J31" s="144">
        <f>E4</f>
        <v>0</v>
      </c>
    </row>
    <row r="32" spans="1:16" x14ac:dyDescent="0.25">
      <c r="B32" s="107">
        <v>0</v>
      </c>
      <c r="C32" s="2">
        <v>1</v>
      </c>
      <c r="D32" s="2">
        <v>0</v>
      </c>
      <c r="E32" s="2">
        <f t="shared" ref="E32:E36" si="12">I5</f>
        <v>4.9715602585715795</v>
      </c>
      <c r="F32" s="2">
        <f t="shared" ref="F32:F36" si="13">H5</f>
        <v>-0.59211099663128186</v>
      </c>
      <c r="G32" s="108">
        <f t="shared" ref="G32:G36" si="14">H5</f>
        <v>-0.59211099663128186</v>
      </c>
      <c r="J32" s="144">
        <f t="shared" ref="J32:J36" si="15">E5</f>
        <v>1.1000000000000001</v>
      </c>
    </row>
    <row r="33" spans="2:10" x14ac:dyDescent="0.25">
      <c r="B33" s="107">
        <v>0</v>
      </c>
      <c r="C33" s="2">
        <v>1</v>
      </c>
      <c r="D33" s="2">
        <v>0</v>
      </c>
      <c r="E33" s="2">
        <f t="shared" si="12"/>
        <v>1.4671470766464971</v>
      </c>
      <c r="F33" s="2">
        <f t="shared" si="13"/>
        <v>-4.7869078007026244</v>
      </c>
      <c r="G33" s="108">
        <f t="shared" si="14"/>
        <v>-4.7869078007026244</v>
      </c>
      <c r="J33" s="144">
        <f t="shared" si="15"/>
        <v>-0.2</v>
      </c>
    </row>
    <row r="34" spans="2:10" x14ac:dyDescent="0.25">
      <c r="B34" s="107">
        <v>0</v>
      </c>
      <c r="C34" s="2">
        <v>1</v>
      </c>
      <c r="D34" s="2">
        <v>0</v>
      </c>
      <c r="E34" s="2">
        <f t="shared" si="12"/>
        <v>-2.9543383786184085</v>
      </c>
      <c r="F34" s="2">
        <f t="shared" si="13"/>
        <v>-4.0421394807159174</v>
      </c>
      <c r="G34" s="108">
        <f t="shared" si="14"/>
        <v>-4.0421394807159174</v>
      </c>
      <c r="J34" s="144">
        <f t="shared" si="15"/>
        <v>-0.4</v>
      </c>
    </row>
    <row r="35" spans="2:10" x14ac:dyDescent="0.25">
      <c r="B35" s="107">
        <v>0</v>
      </c>
      <c r="C35" s="2">
        <v>1</v>
      </c>
      <c r="D35" s="2">
        <v>0</v>
      </c>
      <c r="E35" s="2">
        <f t="shared" si="12"/>
        <v>-4.9508500363367149</v>
      </c>
      <c r="F35" s="2">
        <f t="shared" si="13"/>
        <v>-0.74571492853820576</v>
      </c>
      <c r="G35" s="108">
        <f t="shared" si="14"/>
        <v>-0.74571492853820576</v>
      </c>
      <c r="J35" s="144">
        <f t="shared" si="15"/>
        <v>-0.9</v>
      </c>
    </row>
    <row r="36" spans="2:10" ht="15.75" thickBot="1" x14ac:dyDescent="0.3">
      <c r="B36" s="109">
        <v>0</v>
      </c>
      <c r="C36" s="110">
        <v>1</v>
      </c>
      <c r="D36" s="110">
        <v>0</v>
      </c>
      <c r="E36" s="110">
        <f t="shared" si="12"/>
        <v>-3.5045590064061303</v>
      </c>
      <c r="F36" s="110">
        <f t="shared" si="13"/>
        <v>3.5756220448416625</v>
      </c>
      <c r="G36" s="111">
        <f t="shared" si="14"/>
        <v>3.5756220448416625</v>
      </c>
      <c r="J36" s="144">
        <f t="shared" si="15"/>
        <v>0.2</v>
      </c>
    </row>
    <row r="39" spans="2:10" x14ac:dyDescent="0.25">
      <c r="H39">
        <f>M27</f>
        <v>-2.5125654272095527E-2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B1" workbookViewId="0">
      <selection activeCell="K53" sqref="K53"/>
    </sheetView>
  </sheetViews>
  <sheetFormatPr defaultRowHeight="15" x14ac:dyDescent="0.25"/>
  <sheetData>
    <row r="1" spans="1:16" x14ac:dyDescent="0.25">
      <c r="A1" s="8" t="s">
        <v>0</v>
      </c>
      <c r="B1" s="9" t="s">
        <v>1</v>
      </c>
      <c r="C1" s="9" t="s">
        <v>2</v>
      </c>
      <c r="D1" s="9">
        <v>1</v>
      </c>
      <c r="E1" s="9"/>
      <c r="F1" s="10"/>
    </row>
    <row r="2" spans="1:16" x14ac:dyDescent="0.25">
      <c r="A2" s="11"/>
      <c r="B2" s="12" t="s">
        <v>3</v>
      </c>
      <c r="C2" s="12" t="s">
        <v>4</v>
      </c>
      <c r="D2" s="12" t="s">
        <v>5</v>
      </c>
      <c r="E2" s="12">
        <v>31.457999999999998</v>
      </c>
      <c r="F2" s="13" t="s">
        <v>6</v>
      </c>
    </row>
    <row r="3" spans="1:16" x14ac:dyDescent="0.25">
      <c r="A3" s="11"/>
      <c r="B3" s="12" t="s">
        <v>7</v>
      </c>
      <c r="C3" s="12" t="s">
        <v>8</v>
      </c>
      <c r="D3" s="12" t="s">
        <v>9</v>
      </c>
      <c r="E3" s="12" t="s">
        <v>10</v>
      </c>
      <c r="F3" s="13" t="s">
        <v>11</v>
      </c>
      <c r="G3" s="12" t="s">
        <v>139</v>
      </c>
      <c r="H3" s="12" t="s">
        <v>19</v>
      </c>
      <c r="I3" s="12" t="s">
        <v>20</v>
      </c>
    </row>
    <row r="4" spans="1:16" x14ac:dyDescent="0.25">
      <c r="A4" s="11"/>
      <c r="B4" s="12">
        <v>1</v>
      </c>
      <c r="C4" s="12">
        <v>3.5059999999999998</v>
      </c>
      <c r="D4" s="12">
        <v>0.3</v>
      </c>
      <c r="E4" s="12">
        <v>0</v>
      </c>
      <c r="F4" s="13">
        <v>-0.5</v>
      </c>
      <c r="G4">
        <f>(400*C4)/(2*PI()*$D$11)</f>
        <v>44.58007502066247</v>
      </c>
      <c r="H4">
        <f>$D$11*COS(G4*PI()/200)</f>
        <v>3.8284867020237972</v>
      </c>
      <c r="I4">
        <f>$D$11*SIN(G4*PI()/200)</f>
        <v>3.226406113521195</v>
      </c>
    </row>
    <row r="5" spans="1:16" x14ac:dyDescent="0.25">
      <c r="A5" s="11"/>
      <c r="B5" s="12">
        <v>2</v>
      </c>
      <c r="C5" s="12">
        <v>8.4580000000000002</v>
      </c>
      <c r="D5" s="12">
        <v>0</v>
      </c>
      <c r="E5" s="12">
        <v>1.1000000000000001</v>
      </c>
      <c r="F5" s="13">
        <v>-1.3</v>
      </c>
      <c r="G5">
        <f t="shared" ref="G5:G9" si="0">(400*C5)/(2*PI()*$D$11)</f>
        <v>107.54657002988112</v>
      </c>
      <c r="H5">
        <f t="shared" ref="H5:H9" si="1">$D$11*COS(G5*PI()/200)</f>
        <v>-0.59211099663128186</v>
      </c>
      <c r="I5">
        <f t="shared" ref="I5:I9" si="2">$D$11*SIN(G5*PI()/200)</f>
        <v>4.9715602585715795</v>
      </c>
    </row>
    <row r="6" spans="1:16" x14ac:dyDescent="0.25">
      <c r="A6" s="11"/>
      <c r="B6" s="12">
        <v>3</v>
      </c>
      <c r="C6" s="12">
        <v>14.24</v>
      </c>
      <c r="D6" s="12">
        <v>0.4</v>
      </c>
      <c r="E6" s="12">
        <v>-0.2</v>
      </c>
      <c r="F6" s="13">
        <v>-1.1000000000000001</v>
      </c>
      <c r="G6">
        <f t="shared" si="0"/>
        <v>181.06681925106491</v>
      </c>
      <c r="H6">
        <f t="shared" si="1"/>
        <v>-4.7869078007026244</v>
      </c>
      <c r="I6">
        <f t="shared" si="2"/>
        <v>1.4671470766464971</v>
      </c>
    </row>
    <row r="7" spans="1:16" x14ac:dyDescent="0.25">
      <c r="A7" s="11"/>
      <c r="B7" s="12">
        <v>4</v>
      </c>
      <c r="C7" s="12">
        <v>18.888999999999999</v>
      </c>
      <c r="D7" s="12">
        <v>0.2</v>
      </c>
      <c r="E7" s="12">
        <v>-0.4</v>
      </c>
      <c r="F7" s="13">
        <v>-1.5</v>
      </c>
      <c r="G7">
        <f t="shared" si="0"/>
        <v>240.18055820459026</v>
      </c>
      <c r="H7">
        <f t="shared" si="1"/>
        <v>-4.0421394807159174</v>
      </c>
      <c r="I7">
        <f t="shared" si="2"/>
        <v>-2.9543383786184085</v>
      </c>
    </row>
    <row r="8" spans="1:16" x14ac:dyDescent="0.25">
      <c r="A8" s="11"/>
      <c r="B8" s="12">
        <v>5</v>
      </c>
      <c r="C8" s="12">
        <v>22.844999999999999</v>
      </c>
      <c r="D8" s="12">
        <v>0.4</v>
      </c>
      <c r="E8" s="12">
        <v>-0.9</v>
      </c>
      <c r="F8" s="13">
        <v>-1.2</v>
      </c>
      <c r="G8">
        <f t="shared" si="0"/>
        <v>290.48254815945069</v>
      </c>
      <c r="H8">
        <f t="shared" si="1"/>
        <v>-0.7457149285382102</v>
      </c>
      <c r="I8">
        <f t="shared" si="2"/>
        <v>-4.9508500363367149</v>
      </c>
    </row>
    <row r="9" spans="1:16" ht="15.75" thickBot="1" x14ac:dyDescent="0.3">
      <c r="A9" s="14"/>
      <c r="B9" s="15">
        <v>6</v>
      </c>
      <c r="C9" s="15">
        <v>27.576000000000001</v>
      </c>
      <c r="D9" s="15">
        <v>-0.1</v>
      </c>
      <c r="E9" s="15">
        <v>0.2</v>
      </c>
      <c r="F9" s="16">
        <v>-1.5</v>
      </c>
      <c r="G9">
        <f t="shared" si="0"/>
        <v>350.63894716765213</v>
      </c>
      <c r="H9">
        <f t="shared" si="1"/>
        <v>3.5756220448416625</v>
      </c>
      <c r="I9">
        <f t="shared" si="2"/>
        <v>-3.5045590064061303</v>
      </c>
    </row>
    <row r="11" spans="1:16" x14ac:dyDescent="0.25">
      <c r="C11" t="s">
        <v>106</v>
      </c>
      <c r="D11">
        <f>E2/(2*PI())</f>
        <v>5.0066961997848436</v>
      </c>
    </row>
    <row r="14" spans="1:16" x14ac:dyDescent="0.25">
      <c r="A14" t="s">
        <v>72</v>
      </c>
      <c r="B14" t="s">
        <v>25</v>
      </c>
      <c r="C14" t="s">
        <v>26</v>
      </c>
      <c r="E14" t="s">
        <v>140</v>
      </c>
      <c r="I14" t="s">
        <v>80</v>
      </c>
      <c r="J14" t="s">
        <v>81</v>
      </c>
      <c r="K14" t="s">
        <v>100</v>
      </c>
      <c r="L14" t="s">
        <v>101</v>
      </c>
      <c r="M14" t="s">
        <v>37</v>
      </c>
      <c r="N14" t="s">
        <v>38</v>
      </c>
      <c r="P14" t="s">
        <v>82</v>
      </c>
    </row>
    <row r="15" spans="1:16" x14ac:dyDescent="0.25">
      <c r="A15">
        <v>1</v>
      </c>
      <c r="B15">
        <f>I4</f>
        <v>3.226406113521195</v>
      </c>
      <c r="C15">
        <f>-H4</f>
        <v>-3.8284867020237972</v>
      </c>
      <c r="E15">
        <f>F4</f>
        <v>-0.5</v>
      </c>
      <c r="H15">
        <v>1</v>
      </c>
      <c r="I15">
        <v>1</v>
      </c>
      <c r="J15">
        <v>0</v>
      </c>
      <c r="K15">
        <f>H4</f>
        <v>3.8284867020237972</v>
      </c>
      <c r="L15">
        <v>0</v>
      </c>
      <c r="M15">
        <f>I4</f>
        <v>3.226406113521195</v>
      </c>
      <c r="N15">
        <f>-I4</f>
        <v>-3.226406113521195</v>
      </c>
      <c r="P15">
        <f>D4</f>
        <v>0.3</v>
      </c>
    </row>
    <row r="16" spans="1:16" x14ac:dyDescent="0.25">
      <c r="A16">
        <v>1</v>
      </c>
      <c r="B16">
        <f t="shared" ref="B16:B20" si="3">I5</f>
        <v>4.9715602585715795</v>
      </c>
      <c r="C16">
        <f t="shared" ref="C16:C20" si="4">-H5</f>
        <v>0.59211099663128186</v>
      </c>
      <c r="E16">
        <f t="shared" ref="E16:E20" si="5">F5</f>
        <v>-1.3</v>
      </c>
      <c r="H16">
        <v>2</v>
      </c>
      <c r="I16">
        <v>1</v>
      </c>
      <c r="J16">
        <v>0</v>
      </c>
      <c r="K16">
        <f t="shared" ref="K16:K20" si="6">H5</f>
        <v>-0.59211099663128186</v>
      </c>
      <c r="L16">
        <v>0</v>
      </c>
      <c r="M16">
        <f t="shared" ref="M16:M20" si="7">I5</f>
        <v>4.9715602585715795</v>
      </c>
      <c r="N16">
        <f t="shared" ref="N16:N20" si="8">-I5</f>
        <v>-4.9715602585715795</v>
      </c>
      <c r="P16">
        <f t="shared" ref="P16:P20" si="9">D5</f>
        <v>0</v>
      </c>
    </row>
    <row r="17" spans="1:19" x14ac:dyDescent="0.25">
      <c r="A17">
        <v>1</v>
      </c>
      <c r="B17">
        <f t="shared" si="3"/>
        <v>1.4671470766464971</v>
      </c>
      <c r="C17">
        <f t="shared" si="4"/>
        <v>4.7869078007026244</v>
      </c>
      <c r="E17">
        <f t="shared" si="5"/>
        <v>-1.1000000000000001</v>
      </c>
      <c r="H17">
        <v>3</v>
      </c>
      <c r="I17">
        <v>1</v>
      </c>
      <c r="J17">
        <v>0</v>
      </c>
      <c r="K17">
        <f t="shared" si="6"/>
        <v>-4.7869078007026244</v>
      </c>
      <c r="L17">
        <v>0</v>
      </c>
      <c r="M17">
        <f t="shared" si="7"/>
        <v>1.4671470766464971</v>
      </c>
      <c r="N17">
        <f t="shared" si="8"/>
        <v>-1.4671470766464971</v>
      </c>
      <c r="P17">
        <f t="shared" si="9"/>
        <v>0.4</v>
      </c>
    </row>
    <row r="18" spans="1:19" x14ac:dyDescent="0.25">
      <c r="A18">
        <v>1</v>
      </c>
      <c r="B18">
        <f t="shared" si="3"/>
        <v>-2.9543383786184085</v>
      </c>
      <c r="C18">
        <f t="shared" si="4"/>
        <v>4.0421394807159174</v>
      </c>
      <c r="E18">
        <f t="shared" si="5"/>
        <v>-1.5</v>
      </c>
      <c r="H18">
        <v>4</v>
      </c>
      <c r="I18">
        <v>1</v>
      </c>
      <c r="J18">
        <v>0</v>
      </c>
      <c r="K18">
        <f t="shared" si="6"/>
        <v>-4.0421394807159174</v>
      </c>
      <c r="L18">
        <v>0</v>
      </c>
      <c r="M18">
        <f t="shared" si="7"/>
        <v>-2.9543383786184085</v>
      </c>
      <c r="N18">
        <f t="shared" si="8"/>
        <v>2.9543383786184085</v>
      </c>
      <c r="P18">
        <f t="shared" si="9"/>
        <v>0.2</v>
      </c>
    </row>
    <row r="19" spans="1:19" x14ac:dyDescent="0.25">
      <c r="A19">
        <v>1</v>
      </c>
      <c r="B19">
        <f t="shared" si="3"/>
        <v>-4.9508500363367149</v>
      </c>
      <c r="C19">
        <f t="shared" si="4"/>
        <v>0.7457149285382102</v>
      </c>
      <c r="E19">
        <f t="shared" si="5"/>
        <v>-1.2</v>
      </c>
      <c r="H19">
        <v>5</v>
      </c>
      <c r="I19">
        <v>1</v>
      </c>
      <c r="J19">
        <v>0</v>
      </c>
      <c r="K19">
        <f t="shared" si="6"/>
        <v>-0.7457149285382102</v>
      </c>
      <c r="L19">
        <v>0</v>
      </c>
      <c r="M19">
        <f t="shared" si="7"/>
        <v>-4.9508500363367149</v>
      </c>
      <c r="N19">
        <f t="shared" si="8"/>
        <v>4.9508500363367149</v>
      </c>
      <c r="P19">
        <f t="shared" si="9"/>
        <v>0.4</v>
      </c>
    </row>
    <row r="20" spans="1:19" x14ac:dyDescent="0.25">
      <c r="A20">
        <v>1</v>
      </c>
      <c r="B20">
        <f t="shared" si="3"/>
        <v>-3.5045590064061303</v>
      </c>
      <c r="C20">
        <f t="shared" si="4"/>
        <v>-3.5756220448416625</v>
      </c>
      <c r="E20">
        <f t="shared" si="5"/>
        <v>-1.5</v>
      </c>
      <c r="H20">
        <v>6</v>
      </c>
      <c r="I20">
        <v>1</v>
      </c>
      <c r="J20">
        <v>0</v>
      </c>
      <c r="K20">
        <f t="shared" si="6"/>
        <v>3.5756220448416625</v>
      </c>
      <c r="L20">
        <v>0</v>
      </c>
      <c r="M20">
        <f t="shared" si="7"/>
        <v>-3.5045590064061303</v>
      </c>
      <c r="N20">
        <f t="shared" si="8"/>
        <v>3.5045590064061303</v>
      </c>
      <c r="P20">
        <f t="shared" si="9"/>
        <v>-0.1</v>
      </c>
    </row>
    <row r="21" spans="1:19" x14ac:dyDescent="0.25">
      <c r="H21">
        <v>7</v>
      </c>
      <c r="I21">
        <v>0</v>
      </c>
      <c r="J21">
        <v>1</v>
      </c>
      <c r="K21">
        <v>0</v>
      </c>
      <c r="L21">
        <f>I4</f>
        <v>3.226406113521195</v>
      </c>
      <c r="M21">
        <f>H4</f>
        <v>3.8284867020237972</v>
      </c>
      <c r="N21">
        <f>H4</f>
        <v>3.8284867020237972</v>
      </c>
      <c r="P21">
        <f>E4</f>
        <v>0</v>
      </c>
    </row>
    <row r="22" spans="1:19" x14ac:dyDescent="0.25">
      <c r="H22">
        <v>8</v>
      </c>
      <c r="I22">
        <v>0</v>
      </c>
      <c r="J22">
        <v>1</v>
      </c>
      <c r="K22">
        <v>0</v>
      </c>
      <c r="L22">
        <f t="shared" ref="L22:L26" si="10">I5</f>
        <v>4.9715602585715795</v>
      </c>
      <c r="M22">
        <f t="shared" ref="M22:M26" si="11">H5</f>
        <v>-0.59211099663128186</v>
      </c>
      <c r="N22">
        <f t="shared" ref="N22:N26" si="12">H5</f>
        <v>-0.59211099663128186</v>
      </c>
      <c r="P22">
        <f t="shared" ref="P22:P26" si="13">E5</f>
        <v>1.1000000000000001</v>
      </c>
    </row>
    <row r="23" spans="1:19" x14ac:dyDescent="0.25">
      <c r="A23" t="s">
        <v>74</v>
      </c>
      <c r="H23">
        <v>9</v>
      </c>
      <c r="I23">
        <v>0</v>
      </c>
      <c r="J23">
        <v>1</v>
      </c>
      <c r="K23">
        <v>0</v>
      </c>
      <c r="L23">
        <f t="shared" si="10"/>
        <v>1.4671470766464971</v>
      </c>
      <c r="M23">
        <f t="shared" si="11"/>
        <v>-4.7869078007026244</v>
      </c>
      <c r="N23">
        <f t="shared" si="12"/>
        <v>-4.7869078007026244</v>
      </c>
      <c r="P23">
        <f t="shared" si="13"/>
        <v>-0.2</v>
      </c>
    </row>
    <row r="24" spans="1:19" x14ac:dyDescent="0.25">
      <c r="A24">
        <f t="array" ref="A24:F26">TRANSPOSE(A15:C20)</f>
        <v>1</v>
      </c>
      <c r="B24">
        <v>1</v>
      </c>
      <c r="C24">
        <v>1</v>
      </c>
      <c r="D24">
        <v>1</v>
      </c>
      <c r="E24">
        <v>1</v>
      </c>
      <c r="F24">
        <v>1</v>
      </c>
      <c r="H24">
        <v>10</v>
      </c>
      <c r="I24">
        <v>0</v>
      </c>
      <c r="J24">
        <v>1</v>
      </c>
      <c r="K24">
        <v>0</v>
      </c>
      <c r="L24">
        <f t="shared" si="10"/>
        <v>-2.9543383786184085</v>
      </c>
      <c r="M24">
        <f t="shared" si="11"/>
        <v>-4.0421394807159174</v>
      </c>
      <c r="N24">
        <f t="shared" si="12"/>
        <v>-4.0421394807159174</v>
      </c>
      <c r="P24">
        <f t="shared" si="13"/>
        <v>-0.4</v>
      </c>
    </row>
    <row r="25" spans="1:19" x14ac:dyDescent="0.25">
      <c r="A25">
        <v>3.226406113521195</v>
      </c>
      <c r="B25">
        <v>4.9715602585715795</v>
      </c>
      <c r="C25">
        <v>1.4671470766464971</v>
      </c>
      <c r="D25">
        <v>-2.9543383786184085</v>
      </c>
      <c r="E25">
        <v>-4.9508500363367149</v>
      </c>
      <c r="F25">
        <v>-3.5045590064061303</v>
      </c>
      <c r="H25">
        <v>11</v>
      </c>
      <c r="I25">
        <v>0</v>
      </c>
      <c r="J25">
        <v>1</v>
      </c>
      <c r="K25">
        <v>0</v>
      </c>
      <c r="L25">
        <f t="shared" si="10"/>
        <v>-4.9508500363367149</v>
      </c>
      <c r="M25">
        <f t="shared" si="11"/>
        <v>-0.7457149285382102</v>
      </c>
      <c r="N25">
        <f t="shared" si="12"/>
        <v>-0.7457149285382102</v>
      </c>
      <c r="P25">
        <f t="shared" si="13"/>
        <v>-0.9</v>
      </c>
    </row>
    <row r="26" spans="1:19" x14ac:dyDescent="0.25">
      <c r="A26">
        <v>-3.8284867020237972</v>
      </c>
      <c r="B26">
        <v>0.59211099663128186</v>
      </c>
      <c r="C26">
        <v>4.7869078007026244</v>
      </c>
      <c r="D26">
        <v>4.0421394807159174</v>
      </c>
      <c r="E26">
        <v>0.7457149285382102</v>
      </c>
      <c r="F26">
        <v>-3.5756220448416625</v>
      </c>
      <c r="H26">
        <v>12</v>
      </c>
      <c r="I26">
        <v>0</v>
      </c>
      <c r="J26">
        <v>1</v>
      </c>
      <c r="K26">
        <v>0</v>
      </c>
      <c r="L26">
        <f t="shared" si="10"/>
        <v>-3.5045590064061303</v>
      </c>
      <c r="M26">
        <f t="shared" si="11"/>
        <v>3.5756220448416625</v>
      </c>
      <c r="N26">
        <f t="shared" si="12"/>
        <v>3.5756220448416625</v>
      </c>
      <c r="P26">
        <f t="shared" si="13"/>
        <v>0.2</v>
      </c>
    </row>
    <row r="28" spans="1:19" x14ac:dyDescent="0.25">
      <c r="A28">
        <f t="array" ref="A28:C30">MMULT(A24:F26,A15:C20)</f>
        <v>6</v>
      </c>
      <c r="B28">
        <v>-1.7446339726219806</v>
      </c>
      <c r="C28">
        <v>2.762764459722574</v>
      </c>
    </row>
    <row r="29" spans="1:19" x14ac:dyDescent="0.25">
      <c r="A29">
        <v>-1.7446339726219806</v>
      </c>
      <c r="B29">
        <v>82.799593525542832</v>
      </c>
      <c r="C29">
        <v>-5.4882317553555087</v>
      </c>
      <c r="H29">
        <f t="array" ref="H29:S34">TRANSPOSE(I15:N26)</f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2.762764459722574</v>
      </c>
      <c r="B30">
        <v>-5.4882317553555087</v>
      </c>
      <c r="C30">
        <v>67.602447496097156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 x14ac:dyDescent="0.25">
      <c r="H31">
        <v>3.8284867020237972</v>
      </c>
      <c r="I31">
        <v>-0.59211099663128186</v>
      </c>
      <c r="J31">
        <v>-4.7869078007026244</v>
      </c>
      <c r="K31">
        <v>-4.0421394807159174</v>
      </c>
      <c r="L31">
        <v>-0.7457149285382102</v>
      </c>
      <c r="M31">
        <v>3.5756220448416625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E32" t="s">
        <v>77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3.226406113521195</v>
      </c>
      <c r="O32">
        <v>4.9715602585715795</v>
      </c>
      <c r="P32">
        <v>1.4671470766464971</v>
      </c>
      <c r="Q32">
        <v>-2.9543383786184085</v>
      </c>
      <c r="R32">
        <v>-4.9508500363367149</v>
      </c>
      <c r="S32">
        <v>-3.5045590064061303</v>
      </c>
    </row>
    <row r="33" spans="1:19" x14ac:dyDescent="0.25">
      <c r="A33">
        <f t="array" ref="A33:C35">MINVERSE(A28:C30)</f>
        <v>0.17067686932010037</v>
      </c>
      <c r="B33">
        <v>3.1508740521114594E-3</v>
      </c>
      <c r="C33">
        <v>-6.7193907683680875E-3</v>
      </c>
      <c r="E33">
        <f t="array" ref="E33:E35">MMULT(A24:F26,E15:E20)</f>
        <v>-7.1000000000000005</v>
      </c>
      <c r="H33">
        <v>3.226406113521195</v>
      </c>
      <c r="I33">
        <v>4.9715602585715795</v>
      </c>
      <c r="J33">
        <v>1.4671470766464971</v>
      </c>
      <c r="K33">
        <v>-2.9543383786184085</v>
      </c>
      <c r="L33">
        <v>-4.9508500363367149</v>
      </c>
      <c r="M33">
        <v>-3.5045590064061303</v>
      </c>
      <c r="N33">
        <v>3.8284867020237972</v>
      </c>
      <c r="O33">
        <v>-0.59211099663128186</v>
      </c>
      <c r="P33">
        <v>-4.7869078007026244</v>
      </c>
      <c r="Q33">
        <v>-4.0421394807159174</v>
      </c>
      <c r="R33">
        <v>-0.7457149285382102</v>
      </c>
      <c r="S33">
        <v>3.5756220448416625</v>
      </c>
    </row>
    <row r="34" spans="1:19" x14ac:dyDescent="0.25">
      <c r="A34">
        <v>3.1508740521114594E-3</v>
      </c>
      <c r="B34">
        <v>1.2200863955334765E-2</v>
      </c>
      <c r="C34">
        <v>8.6174463073350038E-4</v>
      </c>
      <c r="E34">
        <v>5.9392729439260679</v>
      </c>
      <c r="H34">
        <v>-3.226406113521195</v>
      </c>
      <c r="I34">
        <v>-4.9715602585715795</v>
      </c>
      <c r="J34">
        <v>-1.4671470766464971</v>
      </c>
      <c r="K34">
        <v>2.9543383786184085</v>
      </c>
      <c r="L34">
        <v>4.9508500363367149</v>
      </c>
      <c r="M34">
        <v>3.5045590064061303</v>
      </c>
      <c r="N34">
        <v>3.8284867020237972</v>
      </c>
      <c r="O34">
        <v>-0.59211099663128186</v>
      </c>
      <c r="P34">
        <v>-4.7869078007026244</v>
      </c>
      <c r="Q34">
        <v>-4.0421394807159174</v>
      </c>
      <c r="R34">
        <v>-0.7457149285382102</v>
      </c>
      <c r="S34">
        <v>3.5756220448416625</v>
      </c>
    </row>
    <row r="35" spans="1:19" x14ac:dyDescent="0.25">
      <c r="A35">
        <v>-6.7193907683680892E-3</v>
      </c>
      <c r="B35">
        <v>8.6174463073350027E-4</v>
      </c>
      <c r="C35">
        <v>1.5136930483357295E-2</v>
      </c>
      <c r="E35">
        <v>-5.7157335934388902</v>
      </c>
    </row>
    <row r="37" spans="1:19" x14ac:dyDescent="0.25">
      <c r="A37">
        <f t="array" ref="A37:A39">MMULT(A33:C35,E33:E35)</f>
        <v>-1.1546856236230838</v>
      </c>
      <c r="B37" t="s">
        <v>72</v>
      </c>
      <c r="H37">
        <f t="array" ref="H37:M42">MMULT(H29:S34,I15:N26)</f>
        <v>6</v>
      </c>
      <c r="I37">
        <v>0</v>
      </c>
      <c r="J37">
        <v>-2.762764459722574</v>
      </c>
      <c r="K37">
        <v>0</v>
      </c>
      <c r="L37">
        <v>-1.7446339726219806</v>
      </c>
      <c r="M37">
        <v>1.7446339726219806</v>
      </c>
    </row>
    <row r="38" spans="1:19" x14ac:dyDescent="0.25">
      <c r="A38">
        <v>4.5167552677602134E-2</v>
      </c>
      <c r="B38" t="s">
        <v>141</v>
      </c>
      <c r="H38">
        <v>0</v>
      </c>
      <c r="I38">
        <v>6</v>
      </c>
      <c r="J38">
        <v>0</v>
      </c>
      <c r="K38">
        <v>-1.7446339726219806</v>
      </c>
      <c r="L38">
        <v>-2.762764459722574</v>
      </c>
      <c r="M38">
        <v>-2.762764459722574</v>
      </c>
    </row>
    <row r="39" spans="1:19" x14ac:dyDescent="0.25">
      <c r="A39">
        <v>-3.3692851039971987E-2</v>
      </c>
      <c r="B39" t="s">
        <v>26</v>
      </c>
      <c r="H39">
        <v>-2.762764459722574</v>
      </c>
      <c r="I39">
        <v>0</v>
      </c>
      <c r="J39">
        <v>67.602447496097156</v>
      </c>
      <c r="K39">
        <v>0</v>
      </c>
      <c r="L39">
        <v>5.4882317553555087</v>
      </c>
      <c r="M39">
        <v>-5.4882317553555087</v>
      </c>
    </row>
    <row r="40" spans="1:19" x14ac:dyDescent="0.25">
      <c r="H40">
        <v>0</v>
      </c>
      <c r="I40">
        <v>-1.7446339726219806</v>
      </c>
      <c r="J40">
        <v>0</v>
      </c>
      <c r="K40">
        <v>82.799593525542832</v>
      </c>
      <c r="L40">
        <v>5.4882317553555087</v>
      </c>
      <c r="M40">
        <v>5.4882317553555087</v>
      </c>
    </row>
    <row r="41" spans="1:19" x14ac:dyDescent="0.25">
      <c r="A41" t="s">
        <v>27</v>
      </c>
      <c r="B41">
        <f>SQRT(A38^2+A39^2)</f>
        <v>5.6349942556188158E-2</v>
      </c>
      <c r="H41">
        <v>-1.7446339726219806</v>
      </c>
      <c r="I41">
        <v>-2.762764459722574</v>
      </c>
      <c r="J41">
        <v>5.4882317553555087</v>
      </c>
      <c r="K41">
        <v>5.4882317553555087</v>
      </c>
      <c r="L41">
        <v>150.40204102163997</v>
      </c>
      <c r="M41">
        <v>-15.197146029445685</v>
      </c>
    </row>
    <row r="42" spans="1:19" x14ac:dyDescent="0.25">
      <c r="A42" t="s">
        <v>142</v>
      </c>
      <c r="B42">
        <f>ATAN(ABS(A39/A38))</f>
        <v>0.64090570350725429</v>
      </c>
      <c r="H42">
        <v>1.7446339726219806</v>
      </c>
      <c r="I42">
        <v>-2.762764459722574</v>
      </c>
      <c r="J42">
        <v>-5.4882317553555087</v>
      </c>
      <c r="K42">
        <v>5.4882317553555087</v>
      </c>
      <c r="L42">
        <v>-15.197146029445685</v>
      </c>
      <c r="M42">
        <v>150.40204102163997</v>
      </c>
    </row>
    <row r="43" spans="1:19" x14ac:dyDescent="0.25">
      <c r="B43">
        <f>B42*200/PI()</f>
        <v>40.801324307587279</v>
      </c>
      <c r="O43" t="s">
        <v>77</v>
      </c>
    </row>
    <row r="44" spans="1:19" x14ac:dyDescent="0.25">
      <c r="A44" t="s">
        <v>78</v>
      </c>
      <c r="B44">
        <f>400-B43</f>
        <v>359.19867569241273</v>
      </c>
      <c r="H44">
        <f t="array" ref="H44:M49">MINVERSE(H37:M42)</f>
        <v>0.17067686932010037</v>
      </c>
      <c r="I44">
        <v>0</v>
      </c>
      <c r="J44">
        <v>6.7193907683680892E-3</v>
      </c>
      <c r="K44">
        <v>1.807003620809174E-20</v>
      </c>
      <c r="L44">
        <v>1.5754370260557297E-3</v>
      </c>
      <c r="M44">
        <v>-1.5754370260557295E-3</v>
      </c>
      <c r="O44">
        <f t="array" ref="O44:O49">MMULT(H29:S34,P15:P26)</f>
        <v>1.1999999999999997</v>
      </c>
    </row>
    <row r="45" spans="1:19" x14ac:dyDescent="0.25">
      <c r="A45" t="s">
        <v>143</v>
      </c>
      <c r="B45">
        <f>B44-100</f>
        <v>259.19867569241273</v>
      </c>
      <c r="H45">
        <v>0</v>
      </c>
      <c r="I45">
        <v>0.17067686932010032</v>
      </c>
      <c r="J45">
        <v>-3.6140072416183479E-20</v>
      </c>
      <c r="K45">
        <v>3.1508740521114594E-3</v>
      </c>
      <c r="L45">
        <v>3.3596953841840437E-3</v>
      </c>
      <c r="M45">
        <v>3.3596953841840433E-3</v>
      </c>
      <c r="O45">
        <v>-0.1999999999999999</v>
      </c>
    </row>
    <row r="46" spans="1:19" x14ac:dyDescent="0.25">
      <c r="H46">
        <v>6.7193907683680875E-3</v>
      </c>
      <c r="I46">
        <v>0</v>
      </c>
      <c r="J46">
        <v>1.5136930483357297E-2</v>
      </c>
      <c r="K46">
        <v>-6.5382012429655148E-21</v>
      </c>
      <c r="L46">
        <v>-4.3087231536675019E-4</v>
      </c>
      <c r="M46">
        <v>4.3087231536675008E-4</v>
      </c>
      <c r="O46">
        <v>-2.2304931817165445</v>
      </c>
    </row>
    <row r="47" spans="1:19" x14ac:dyDescent="0.25">
      <c r="H47">
        <v>0</v>
      </c>
      <c r="I47">
        <v>3.1508740521114598E-3</v>
      </c>
      <c r="J47">
        <v>0</v>
      </c>
      <c r="K47">
        <v>1.2200863955334767E-2</v>
      </c>
      <c r="L47">
        <v>-4.3087231536675019E-4</v>
      </c>
      <c r="M47">
        <v>-4.3087231536675008E-4</v>
      </c>
      <c r="O47">
        <v>10.111875451968618</v>
      </c>
    </row>
    <row r="48" spans="1:19" x14ac:dyDescent="0.25">
      <c r="H48">
        <v>1.5754370260557297E-3</v>
      </c>
      <c r="I48">
        <v>3.3596953841840442E-3</v>
      </c>
      <c r="J48">
        <v>-4.3087231536675008E-4</v>
      </c>
      <c r="K48">
        <v>-4.3087231536675008E-4</v>
      </c>
      <c r="L48">
        <v>6.8344486096730151E-3</v>
      </c>
      <c r="M48">
        <v>7.3401663200563206E-4</v>
      </c>
      <c r="O48">
        <v>2.643211975882406</v>
      </c>
    </row>
    <row r="49" spans="8:15" x14ac:dyDescent="0.25">
      <c r="H49">
        <v>-1.5754370260557297E-3</v>
      </c>
      <c r="I49">
        <v>3.3596953841840442E-3</v>
      </c>
      <c r="J49">
        <v>4.3087231536675003E-4</v>
      </c>
      <c r="K49">
        <v>-4.3087231536675013E-4</v>
      </c>
      <c r="L49">
        <v>7.3401663200563206E-4</v>
      </c>
      <c r="M49">
        <v>6.8344486096730142E-3</v>
      </c>
      <c r="O49">
        <v>3.975154225688001</v>
      </c>
    </row>
    <row r="52" spans="8:15" x14ac:dyDescent="0.25">
      <c r="H52">
        <f t="array" ref="H52:H57">MMULT(H44:M49,O44:O49)</f>
        <v>0.18772629675307459</v>
      </c>
      <c r="I52" t="s">
        <v>80</v>
      </c>
    </row>
    <row r="53" spans="8:15" x14ac:dyDescent="0.25">
      <c r="H53">
        <v>1.9961566494026486E-2</v>
      </c>
      <c r="I53" t="s">
        <v>81</v>
      </c>
    </row>
    <row r="54" spans="8:15" x14ac:dyDescent="0.25">
      <c r="H54">
        <v>-2.5125654272095524E-2</v>
      </c>
      <c r="I54" t="s">
        <v>100</v>
      </c>
    </row>
    <row r="55" spans="8:15" x14ac:dyDescent="0.25">
      <c r="H55">
        <v>0.1198917711431204</v>
      </c>
      <c r="I55" t="s">
        <v>101</v>
      </c>
    </row>
    <row r="56" spans="8:15" x14ac:dyDescent="0.25">
      <c r="H56">
        <v>1.880544165743914E-2</v>
      </c>
      <c r="I56" t="s">
        <v>37</v>
      </c>
    </row>
    <row r="57" spans="8:15" x14ac:dyDescent="0.25">
      <c r="H57">
        <v>2.122770036479376E-2</v>
      </c>
      <c r="I57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B15" sqref="B15"/>
    </sheetView>
  </sheetViews>
  <sheetFormatPr defaultRowHeight="15" x14ac:dyDescent="0.25"/>
  <sheetData>
    <row r="1" spans="1:22" ht="15.75" thickBot="1" x14ac:dyDescent="0.3">
      <c r="A1" s="8" t="s">
        <v>0</v>
      </c>
      <c r="B1" s="9" t="s">
        <v>1</v>
      </c>
      <c r="C1" s="9" t="s">
        <v>2</v>
      </c>
      <c r="D1" s="9">
        <v>1</v>
      </c>
      <c r="E1" s="9"/>
      <c r="F1" s="10"/>
      <c r="G1" s="12"/>
    </row>
    <row r="2" spans="1:22" x14ac:dyDescent="0.25">
      <c r="A2" s="11"/>
      <c r="B2" s="12" t="s">
        <v>3</v>
      </c>
      <c r="C2" s="12" t="s">
        <v>4</v>
      </c>
      <c r="D2" s="12" t="s">
        <v>5</v>
      </c>
      <c r="E2" s="12">
        <v>31.457999999999998</v>
      </c>
      <c r="F2" s="13" t="s">
        <v>6</v>
      </c>
      <c r="G2" s="12"/>
      <c r="K2" s="50" t="s">
        <v>80</v>
      </c>
      <c r="L2" s="51" t="s">
        <v>81</v>
      </c>
      <c r="M2" s="51" t="s">
        <v>83</v>
      </c>
      <c r="N2" s="51" t="s">
        <v>84</v>
      </c>
      <c r="O2" s="51" t="s">
        <v>37</v>
      </c>
      <c r="P2" s="52" t="s">
        <v>38</v>
      </c>
      <c r="R2" s="65" t="s">
        <v>82</v>
      </c>
    </row>
    <row r="3" spans="1:22" x14ac:dyDescent="0.25">
      <c r="A3" s="11"/>
      <c r="B3" s="12" t="s">
        <v>7</v>
      </c>
      <c r="C3" s="12" t="s">
        <v>8</v>
      </c>
      <c r="D3" s="12" t="s">
        <v>9</v>
      </c>
      <c r="E3" s="12" t="s">
        <v>10</v>
      </c>
      <c r="F3" s="13" t="s">
        <v>11</v>
      </c>
      <c r="G3" s="12" t="s">
        <v>109</v>
      </c>
      <c r="H3" s="12" t="s">
        <v>107</v>
      </c>
      <c r="I3" s="12" t="s">
        <v>108</v>
      </c>
      <c r="K3" s="107">
        <v>1</v>
      </c>
      <c r="L3" s="2">
        <v>0</v>
      </c>
      <c r="M3" s="2">
        <v>3.8284867020237972</v>
      </c>
      <c r="N3" s="2">
        <v>0</v>
      </c>
      <c r="O3" s="2">
        <v>3.226406113521195</v>
      </c>
      <c r="P3" s="108">
        <f>O3*-1</f>
        <v>-3.226406113521195</v>
      </c>
      <c r="R3" s="116">
        <v>0.3</v>
      </c>
    </row>
    <row r="4" spans="1:22" x14ac:dyDescent="0.25">
      <c r="A4" s="11"/>
      <c r="B4" s="12">
        <v>1</v>
      </c>
      <c r="C4" s="12">
        <v>3.5059999999999998</v>
      </c>
      <c r="D4" s="12">
        <v>0.3</v>
      </c>
      <c r="E4" s="12">
        <v>0</v>
      </c>
      <c r="F4" s="13">
        <v>-0.5</v>
      </c>
      <c r="G4" s="12">
        <f>C4*400/(2*PI()*$C$12)</f>
        <v>44.58007502066247</v>
      </c>
      <c r="H4" s="106">
        <f>$C$12*COS(G4*PI()/200)</f>
        <v>3.8284867020237972</v>
      </c>
      <c r="I4" s="106">
        <f>$C$12*SIN(G4*PI()/200)</f>
        <v>3.226406113521195</v>
      </c>
      <c r="K4" s="107">
        <v>1</v>
      </c>
      <c r="L4" s="2">
        <v>0</v>
      </c>
      <c r="M4" s="2">
        <v>-0.59211099663128186</v>
      </c>
      <c r="N4" s="2">
        <v>0</v>
      </c>
      <c r="O4" s="2">
        <v>4.9715602585715795</v>
      </c>
      <c r="P4" s="108">
        <f t="shared" ref="P4:P8" si="0">O4*-1</f>
        <v>-4.9715602585715795</v>
      </c>
      <c r="R4" s="116">
        <v>0</v>
      </c>
    </row>
    <row r="5" spans="1:22" x14ac:dyDescent="0.25">
      <c r="A5" s="11"/>
      <c r="B5" s="12">
        <v>2</v>
      </c>
      <c r="C5" s="12">
        <v>8.4580000000000002</v>
      </c>
      <c r="D5" s="12">
        <v>0</v>
      </c>
      <c r="E5" s="12">
        <v>1.1000000000000001</v>
      </c>
      <c r="F5" s="13">
        <v>-1.3</v>
      </c>
      <c r="G5" s="12">
        <f t="shared" ref="G5:G9" si="1">C5*400/(2*PI()*$C$12)</f>
        <v>107.54657002988112</v>
      </c>
      <c r="H5" s="106">
        <f t="shared" ref="H5:H9" si="2">$C$12*COS(G5*PI()/200)</f>
        <v>-0.59211099663128186</v>
      </c>
      <c r="I5" s="106">
        <f t="shared" ref="I5:I9" si="3">$C$12*SIN(G5*PI()/200)</f>
        <v>4.9715602585715795</v>
      </c>
      <c r="K5" s="107">
        <v>1</v>
      </c>
      <c r="L5" s="2">
        <v>0</v>
      </c>
      <c r="M5" s="2">
        <v>-4.7869078007026244</v>
      </c>
      <c r="N5" s="2">
        <v>0</v>
      </c>
      <c r="O5" s="2">
        <v>1.4671470766464971</v>
      </c>
      <c r="P5" s="108">
        <f t="shared" si="0"/>
        <v>-1.4671470766464971</v>
      </c>
      <c r="R5" s="116">
        <v>0.4</v>
      </c>
    </row>
    <row r="6" spans="1:22" x14ac:dyDescent="0.25">
      <c r="A6" s="11"/>
      <c r="B6" s="12">
        <v>3</v>
      </c>
      <c r="C6" s="12">
        <v>14.24</v>
      </c>
      <c r="D6" s="12">
        <v>0.4</v>
      </c>
      <c r="E6" s="12">
        <v>-0.2</v>
      </c>
      <c r="F6" s="13">
        <v>-1.1000000000000001</v>
      </c>
      <c r="G6" s="12">
        <f t="shared" si="1"/>
        <v>181.06681925106491</v>
      </c>
      <c r="H6" s="106">
        <f t="shared" si="2"/>
        <v>-4.7869078007026244</v>
      </c>
      <c r="I6" s="106">
        <f t="shared" si="3"/>
        <v>1.4671470766464971</v>
      </c>
      <c r="K6" s="107">
        <v>1</v>
      </c>
      <c r="L6" s="2">
        <v>0</v>
      </c>
      <c r="M6" s="2">
        <v>-4.0421394807159174</v>
      </c>
      <c r="N6" s="2">
        <v>0</v>
      </c>
      <c r="O6" s="2">
        <v>-2.9543383786184085</v>
      </c>
      <c r="P6" s="108">
        <f t="shared" si="0"/>
        <v>2.9543383786184085</v>
      </c>
      <c r="R6" s="116">
        <v>0.2</v>
      </c>
    </row>
    <row r="7" spans="1:22" x14ac:dyDescent="0.25">
      <c r="A7" s="11"/>
      <c r="B7" s="12">
        <v>4</v>
      </c>
      <c r="C7" s="12">
        <v>18.888999999999999</v>
      </c>
      <c r="D7" s="12">
        <v>0.2</v>
      </c>
      <c r="E7" s="12">
        <v>-0.4</v>
      </c>
      <c r="F7" s="13">
        <v>-1.5</v>
      </c>
      <c r="G7" s="12">
        <f t="shared" si="1"/>
        <v>240.18055820459026</v>
      </c>
      <c r="H7" s="106">
        <f t="shared" si="2"/>
        <v>-4.0421394807159174</v>
      </c>
      <c r="I7" s="106">
        <f t="shared" si="3"/>
        <v>-2.9543383786184085</v>
      </c>
      <c r="K7" s="107">
        <v>1</v>
      </c>
      <c r="L7" s="2">
        <v>0</v>
      </c>
      <c r="M7" s="2">
        <v>-0.7457149285382102</v>
      </c>
      <c r="N7" s="2">
        <v>0</v>
      </c>
      <c r="O7" s="2">
        <v>-4.9508500363367149</v>
      </c>
      <c r="P7" s="108">
        <f t="shared" si="0"/>
        <v>4.9508500363367149</v>
      </c>
      <c r="R7" s="116">
        <v>0.4</v>
      </c>
    </row>
    <row r="8" spans="1:22" ht="15.75" thickBot="1" x14ac:dyDescent="0.3">
      <c r="A8" s="11"/>
      <c r="B8" s="12">
        <v>5</v>
      </c>
      <c r="C8" s="12">
        <v>22.844999999999999</v>
      </c>
      <c r="D8" s="12">
        <v>0.4</v>
      </c>
      <c r="E8" s="12">
        <v>-0.9</v>
      </c>
      <c r="F8" s="13">
        <v>-1.2</v>
      </c>
      <c r="G8" s="12">
        <f t="shared" si="1"/>
        <v>290.48254815945069</v>
      </c>
      <c r="H8" s="106">
        <f t="shared" si="2"/>
        <v>-0.7457149285382102</v>
      </c>
      <c r="I8" s="106">
        <f t="shared" si="3"/>
        <v>-4.9508500363367149</v>
      </c>
      <c r="K8" s="107">
        <v>1</v>
      </c>
      <c r="L8" s="2">
        <v>0</v>
      </c>
      <c r="M8" s="2">
        <v>3.5756220448416625</v>
      </c>
      <c r="N8" s="2">
        <v>0</v>
      </c>
      <c r="O8" s="2">
        <v>-3.5045590064061303</v>
      </c>
      <c r="P8" s="108">
        <f t="shared" si="0"/>
        <v>3.5045590064061303</v>
      </c>
      <c r="R8" s="66">
        <v>-0.1</v>
      </c>
    </row>
    <row r="9" spans="1:22" ht="15.75" thickBot="1" x14ac:dyDescent="0.3">
      <c r="A9" s="14"/>
      <c r="B9" s="15">
        <v>6</v>
      </c>
      <c r="C9" s="15">
        <v>27.576000000000001</v>
      </c>
      <c r="D9" s="15">
        <v>-0.1</v>
      </c>
      <c r="E9" s="15">
        <v>0.2</v>
      </c>
      <c r="F9" s="16">
        <v>-1.5</v>
      </c>
      <c r="G9" s="12">
        <f t="shared" si="1"/>
        <v>350.63894716765213</v>
      </c>
      <c r="H9" s="106">
        <f t="shared" si="2"/>
        <v>3.5756220448416625</v>
      </c>
      <c r="I9" s="106">
        <f t="shared" si="3"/>
        <v>-3.5045590064061303</v>
      </c>
      <c r="K9" s="107">
        <v>0</v>
      </c>
      <c r="L9" s="2">
        <v>1</v>
      </c>
      <c r="M9" s="2">
        <v>0</v>
      </c>
      <c r="N9" s="2">
        <v>3.226406113521195</v>
      </c>
      <c r="O9" s="2">
        <v>3.8284867020237972</v>
      </c>
      <c r="P9" s="108">
        <v>3.8284867020237972</v>
      </c>
      <c r="R9" s="116">
        <v>0</v>
      </c>
    </row>
    <row r="10" spans="1:22" x14ac:dyDescent="0.25">
      <c r="K10" s="107">
        <v>0</v>
      </c>
      <c r="L10" s="2">
        <v>1</v>
      </c>
      <c r="M10" s="2">
        <v>0</v>
      </c>
      <c r="N10" s="2">
        <v>4.9715602585715795</v>
      </c>
      <c r="O10" s="2">
        <v>-0.59211099663128186</v>
      </c>
      <c r="P10" s="108">
        <v>-0.59211099663128186</v>
      </c>
      <c r="R10" s="116">
        <v>1.1000000000000001</v>
      </c>
    </row>
    <row r="11" spans="1:22" x14ac:dyDescent="0.25">
      <c r="K11" s="107">
        <v>0</v>
      </c>
      <c r="L11" s="2">
        <v>1</v>
      </c>
      <c r="M11" s="2">
        <v>0</v>
      </c>
      <c r="N11" s="2">
        <v>1.4671470766464971</v>
      </c>
      <c r="O11" s="2">
        <v>-4.7869078007026244</v>
      </c>
      <c r="P11" s="108">
        <v>-4.7869078007026244</v>
      </c>
      <c r="R11" s="116">
        <v>-0.2</v>
      </c>
    </row>
    <row r="12" spans="1:22" x14ac:dyDescent="0.25">
      <c r="B12" t="s">
        <v>106</v>
      </c>
      <c r="C12" s="105">
        <f>E2/(2*PI())</f>
        <v>5.0066961997848436</v>
      </c>
      <c r="K12" s="107">
        <v>0</v>
      </c>
      <c r="L12" s="2">
        <v>1</v>
      </c>
      <c r="M12" s="2">
        <v>0</v>
      </c>
      <c r="N12" s="2">
        <v>-2.9543383786184085</v>
      </c>
      <c r="O12" s="2">
        <v>-4.0421394807159174</v>
      </c>
      <c r="P12" s="108">
        <v>-4.0421394807159174</v>
      </c>
      <c r="R12" s="116">
        <v>-0.4</v>
      </c>
    </row>
    <row r="13" spans="1:22" ht="15.75" thickBot="1" x14ac:dyDescent="0.3">
      <c r="K13" s="107">
        <v>0</v>
      </c>
      <c r="L13" s="2">
        <v>1</v>
      </c>
      <c r="M13" s="2">
        <v>0</v>
      </c>
      <c r="N13" s="2">
        <v>-4.9508500363367149</v>
      </c>
      <c r="O13" s="2">
        <v>-0.7457149285382102</v>
      </c>
      <c r="P13" s="108">
        <v>-0.7457149285382102</v>
      </c>
      <c r="R13" s="116">
        <v>-0.9</v>
      </c>
    </row>
    <row r="14" spans="1:22" ht="15.75" thickBot="1" x14ac:dyDescent="0.3">
      <c r="A14" s="50" t="s">
        <v>72</v>
      </c>
      <c r="B14" s="51" t="s">
        <v>25</v>
      </c>
      <c r="C14" s="52" t="s">
        <v>26</v>
      </c>
      <c r="D14" s="1"/>
      <c r="E14" s="65" t="s">
        <v>23</v>
      </c>
      <c r="K14" s="107">
        <v>0</v>
      </c>
      <c r="L14" s="2">
        <v>1</v>
      </c>
      <c r="M14" s="2">
        <v>0</v>
      </c>
      <c r="N14" s="2">
        <v>-3.5045590064061303</v>
      </c>
      <c r="O14" s="2">
        <v>3.5756220448416625</v>
      </c>
      <c r="P14" s="108">
        <v>3.5756220448416625</v>
      </c>
      <c r="R14" s="66">
        <v>0.2</v>
      </c>
    </row>
    <row r="15" spans="1:22" ht="15.75" thickBot="1" x14ac:dyDescent="0.3">
      <c r="A15">
        <v>1</v>
      </c>
      <c r="B15">
        <v>3.226406113521195</v>
      </c>
      <c r="C15">
        <f>H4*-1</f>
        <v>-3.8284867020237972</v>
      </c>
      <c r="E15">
        <v>-0.5</v>
      </c>
      <c r="K15" s="170" t="s">
        <v>73</v>
      </c>
      <c r="L15" s="171"/>
      <c r="M15" s="171"/>
      <c r="N15" s="171"/>
      <c r="O15" s="171"/>
      <c r="P15" s="172"/>
      <c r="R15" s="117" t="s">
        <v>71</v>
      </c>
    </row>
    <row r="16" spans="1:22" x14ac:dyDescent="0.25">
      <c r="A16">
        <v>1</v>
      </c>
      <c r="B16">
        <v>4.9715602585715795</v>
      </c>
      <c r="C16">
        <f t="shared" ref="C16:C20" si="4">H5*-1</f>
        <v>0.59211099663128186</v>
      </c>
      <c r="E16">
        <v>-1.3</v>
      </c>
      <c r="K16" s="173" t="s">
        <v>111</v>
      </c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5"/>
    </row>
    <row r="17" spans="1:22" x14ac:dyDescent="0.25">
      <c r="A17">
        <v>1</v>
      </c>
      <c r="B17">
        <v>1.4671470766464971</v>
      </c>
      <c r="C17">
        <f t="shared" si="4"/>
        <v>4.7869078007026244</v>
      </c>
      <c r="E17">
        <v>-1.1000000000000001</v>
      </c>
      <c r="K17" s="107">
        <f t="array" ref="K17:V22">TRANSPOSE(K3:P14)</f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108">
        <v>0</v>
      </c>
    </row>
    <row r="18" spans="1:22" x14ac:dyDescent="0.25">
      <c r="A18">
        <v>1</v>
      </c>
      <c r="B18">
        <v>-2.9543383786184085</v>
      </c>
      <c r="C18">
        <f t="shared" si="4"/>
        <v>4.0421394807159174</v>
      </c>
      <c r="E18">
        <v>-1.5</v>
      </c>
      <c r="K18" s="107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108">
        <v>1</v>
      </c>
    </row>
    <row r="19" spans="1:22" x14ac:dyDescent="0.25">
      <c r="A19">
        <v>1</v>
      </c>
      <c r="B19">
        <v>-4.9508500363367149</v>
      </c>
      <c r="C19">
        <f t="shared" si="4"/>
        <v>0.7457149285382102</v>
      </c>
      <c r="E19">
        <v>-1.2</v>
      </c>
      <c r="K19" s="107">
        <v>3.8284867020237972</v>
      </c>
      <c r="L19" s="2">
        <v>-0.59211099663128186</v>
      </c>
      <c r="M19" s="2">
        <v>-4.7869078007026244</v>
      </c>
      <c r="N19" s="2">
        <v>-4.0421394807159174</v>
      </c>
      <c r="O19" s="2">
        <v>-0.7457149285382102</v>
      </c>
      <c r="P19" s="2">
        <v>3.5756220448416625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108">
        <v>0</v>
      </c>
    </row>
    <row r="20" spans="1:22" x14ac:dyDescent="0.25">
      <c r="A20">
        <v>1</v>
      </c>
      <c r="B20">
        <v>-3.5045590064061303</v>
      </c>
      <c r="C20">
        <f t="shared" si="4"/>
        <v>-3.5756220448416625</v>
      </c>
      <c r="E20">
        <v>-1.5</v>
      </c>
      <c r="K20" s="107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3.226406113521195</v>
      </c>
      <c r="R20" s="2">
        <v>4.9715602585715795</v>
      </c>
      <c r="S20" s="2">
        <v>1.4671470766464971</v>
      </c>
      <c r="T20" s="2">
        <v>-2.9543383786184085</v>
      </c>
      <c r="U20" s="2">
        <v>-4.9508500363367149</v>
      </c>
      <c r="V20" s="108">
        <v>-3.5045590064061303</v>
      </c>
    </row>
    <row r="21" spans="1:22" x14ac:dyDescent="0.25">
      <c r="A21" s="169" t="s">
        <v>73</v>
      </c>
      <c r="B21" s="169"/>
      <c r="C21" s="169"/>
      <c r="E21" t="s">
        <v>71</v>
      </c>
      <c r="K21" s="107">
        <v>3.226406113521195</v>
      </c>
      <c r="L21" s="2">
        <v>4.9715602585715795</v>
      </c>
      <c r="M21" s="2">
        <v>1.4671470766464971</v>
      </c>
      <c r="N21" s="2">
        <v>-2.9543383786184085</v>
      </c>
      <c r="O21" s="2">
        <v>-4.9508500363367149</v>
      </c>
      <c r="P21" s="2">
        <v>-3.5045590064061303</v>
      </c>
      <c r="Q21" s="2">
        <v>3.8284867020237972</v>
      </c>
      <c r="R21" s="2">
        <v>-0.59211099663128186</v>
      </c>
      <c r="S21" s="2">
        <v>-4.7869078007026244</v>
      </c>
      <c r="T21" s="2">
        <v>-4.0421394807159174</v>
      </c>
      <c r="U21" s="2">
        <v>-0.7457149285382102</v>
      </c>
      <c r="V21" s="108">
        <v>3.5756220448416625</v>
      </c>
    </row>
    <row r="22" spans="1:22" ht="15.75" thickBot="1" x14ac:dyDescent="0.3">
      <c r="K22" s="109">
        <v>-3.226406113521195</v>
      </c>
      <c r="L22" s="110">
        <v>-4.9715602585715795</v>
      </c>
      <c r="M22" s="110">
        <v>-1.4671470766464971</v>
      </c>
      <c r="N22" s="110">
        <v>2.9543383786184085</v>
      </c>
      <c r="O22" s="110">
        <v>4.9508500363367149</v>
      </c>
      <c r="P22" s="110">
        <v>3.5045590064061303</v>
      </c>
      <c r="Q22" s="110">
        <v>3.8284867020237972</v>
      </c>
      <c r="R22" s="110">
        <v>-0.59211099663128186</v>
      </c>
      <c r="S22" s="110">
        <v>-4.7869078007026244</v>
      </c>
      <c r="T22" s="110">
        <v>-4.0421394807159174</v>
      </c>
      <c r="U22" s="110">
        <v>-0.7457149285382102</v>
      </c>
      <c r="V22" s="111">
        <v>3.5756220448416625</v>
      </c>
    </row>
    <row r="23" spans="1:22" x14ac:dyDescent="0.25">
      <c r="A23">
        <f t="array" ref="A23:F25">TRANSPOSE(A15:C20)</f>
        <v>1</v>
      </c>
      <c r="B23">
        <v>1</v>
      </c>
      <c r="C23">
        <v>1</v>
      </c>
      <c r="D23">
        <v>1</v>
      </c>
      <c r="E23">
        <v>1</v>
      </c>
      <c r="F23">
        <v>1</v>
      </c>
      <c r="K23" s="173" t="s">
        <v>110</v>
      </c>
      <c r="L23" s="174"/>
      <c r="M23" s="174"/>
      <c r="N23" s="174"/>
      <c r="O23" s="174"/>
      <c r="P23" s="175"/>
      <c r="R23" s="115" t="s">
        <v>112</v>
      </c>
    </row>
    <row r="24" spans="1:22" x14ac:dyDescent="0.25">
      <c r="A24">
        <v>3.226406113521195</v>
      </c>
      <c r="B24">
        <v>4.9715602585715795</v>
      </c>
      <c r="C24">
        <v>1.4671470766464971</v>
      </c>
      <c r="D24">
        <v>-2.9543383786184085</v>
      </c>
      <c r="E24">
        <v>-4.9508500363367149</v>
      </c>
      <c r="F24">
        <v>-3.5045590064061303</v>
      </c>
      <c r="K24" s="107">
        <f t="array" ref="K24:P29">MMULT(K17:V22,K3:P14)</f>
        <v>6</v>
      </c>
      <c r="L24" s="2">
        <v>0</v>
      </c>
      <c r="M24" s="2">
        <v>-2.762764459722574</v>
      </c>
      <c r="N24" s="2">
        <v>0</v>
      </c>
      <c r="O24" s="2">
        <v>-1.7446339726219806</v>
      </c>
      <c r="P24" s="108">
        <v>1.7446339726219806</v>
      </c>
      <c r="R24" s="113">
        <f t="array" ref="R24:R29">MMULT(K17:V22,R3:R14)</f>
        <v>1.1999999999999997</v>
      </c>
    </row>
    <row r="25" spans="1:22" x14ac:dyDescent="0.25">
      <c r="A25">
        <v>-3.8284867020237972</v>
      </c>
      <c r="B25">
        <v>0.59211099663128186</v>
      </c>
      <c r="C25">
        <v>4.7869078007026244</v>
      </c>
      <c r="D25">
        <v>4.0421394807159174</v>
      </c>
      <c r="E25">
        <v>0.7457149285382102</v>
      </c>
      <c r="F25">
        <v>-3.5756220448416625</v>
      </c>
      <c r="K25" s="107">
        <v>0</v>
      </c>
      <c r="L25" s="2">
        <v>6</v>
      </c>
      <c r="M25" s="2">
        <v>0</v>
      </c>
      <c r="N25" s="2">
        <v>-1.7446339726219806</v>
      </c>
      <c r="O25" s="2">
        <v>-2.762764459722574</v>
      </c>
      <c r="P25" s="108">
        <v>-2.762764459722574</v>
      </c>
      <c r="R25" s="113">
        <v>-0.1999999999999999</v>
      </c>
    </row>
    <row r="26" spans="1:22" x14ac:dyDescent="0.25">
      <c r="A26" s="169" t="s">
        <v>111</v>
      </c>
      <c r="B26" s="169"/>
      <c r="C26" s="169"/>
      <c r="D26" s="169"/>
      <c r="E26" s="169"/>
      <c r="F26" s="169"/>
      <c r="K26" s="107">
        <v>-2.762764459722574</v>
      </c>
      <c r="L26" s="2">
        <v>0</v>
      </c>
      <c r="M26" s="2">
        <v>67.602447496097156</v>
      </c>
      <c r="N26" s="2">
        <v>0</v>
      </c>
      <c r="O26" s="2">
        <v>5.4882317553555087</v>
      </c>
      <c r="P26" s="108">
        <v>-5.4882317553555087</v>
      </c>
      <c r="R26" s="113">
        <v>-2.2304931817165445</v>
      </c>
    </row>
    <row r="27" spans="1:22" ht="15.75" thickBot="1" x14ac:dyDescent="0.3">
      <c r="K27" s="107">
        <v>0</v>
      </c>
      <c r="L27" s="2">
        <v>-1.7446339726219806</v>
      </c>
      <c r="M27" s="2">
        <v>0</v>
      </c>
      <c r="N27" s="2">
        <v>82.799593525542832</v>
      </c>
      <c r="O27" s="2">
        <v>5.4882317553555087</v>
      </c>
      <c r="P27" s="108">
        <v>5.4882317553555087</v>
      </c>
      <c r="R27" s="113">
        <v>10.111875451968618</v>
      </c>
    </row>
    <row r="28" spans="1:22" x14ac:dyDescent="0.25">
      <c r="A28" s="118">
        <f t="array" ref="A28:C30">MMULT(A23:F25,A15:C20)</f>
        <v>6</v>
      </c>
      <c r="B28" s="119">
        <v>-1.7446339726219806</v>
      </c>
      <c r="C28" s="120">
        <v>2.762764459722574</v>
      </c>
      <c r="E28" s="112">
        <f t="array" ref="E28:E30">MMULT(A23:F25,E15:E20)</f>
        <v>-7.1000000000000005</v>
      </c>
      <c r="K28" s="107">
        <v>-1.7446339726219806</v>
      </c>
      <c r="L28" s="2">
        <v>-2.762764459722574</v>
      </c>
      <c r="M28" s="2">
        <v>5.4882317553555087</v>
      </c>
      <c r="N28" s="2">
        <v>5.4882317553555087</v>
      </c>
      <c r="O28" s="2">
        <v>150.40204102163997</v>
      </c>
      <c r="P28" s="108">
        <v>-15.197146029445685</v>
      </c>
      <c r="R28" s="113">
        <v>2.643211975882406</v>
      </c>
    </row>
    <row r="29" spans="1:22" ht="15.75" thickBot="1" x14ac:dyDescent="0.3">
      <c r="A29" s="107">
        <v>-1.7446339726219806</v>
      </c>
      <c r="B29" s="2">
        <v>82.799593525542832</v>
      </c>
      <c r="C29" s="108">
        <v>-5.4882317553555087</v>
      </c>
      <c r="E29" s="113">
        <v>5.9392729439260679</v>
      </c>
      <c r="K29" s="109">
        <v>1.7446339726219806</v>
      </c>
      <c r="L29" s="110">
        <v>-2.762764459722574</v>
      </c>
      <c r="M29" s="110">
        <v>-5.4882317553555087</v>
      </c>
      <c r="N29" s="110">
        <v>5.4882317553555087</v>
      </c>
      <c r="O29" s="110">
        <v>-15.197146029445685</v>
      </c>
      <c r="P29" s="111">
        <v>150.40204102163997</v>
      </c>
      <c r="R29" s="114">
        <v>3.975154225688001</v>
      </c>
    </row>
    <row r="30" spans="1:22" x14ac:dyDescent="0.25">
      <c r="A30" s="107">
        <v>2.762764459722574</v>
      </c>
      <c r="B30" s="2">
        <v>-5.4882317553555087</v>
      </c>
      <c r="C30" s="108">
        <v>67.602447496097156</v>
      </c>
      <c r="E30" s="113">
        <v>-5.7157335934388902</v>
      </c>
      <c r="K30" s="173" t="s">
        <v>113</v>
      </c>
      <c r="L30" s="174"/>
      <c r="M30" s="174"/>
      <c r="N30" s="174"/>
      <c r="O30" s="174"/>
      <c r="P30" s="175"/>
      <c r="R30" s="115" t="s">
        <v>88</v>
      </c>
    </row>
    <row r="31" spans="1:22" ht="15.75" thickBot="1" x14ac:dyDescent="0.3">
      <c r="A31" s="170" t="s">
        <v>110</v>
      </c>
      <c r="B31" s="171"/>
      <c r="C31" s="172"/>
      <c r="E31" s="114" t="s">
        <v>112</v>
      </c>
      <c r="K31" s="107">
        <f t="array" ref="K31:P36">MINVERSE(K24:P29)</f>
        <v>0.17067686932010037</v>
      </c>
      <c r="L31" s="2">
        <v>0</v>
      </c>
      <c r="M31" s="2">
        <v>6.7193907683680892E-3</v>
      </c>
      <c r="N31" s="2">
        <v>1.807003620809174E-20</v>
      </c>
      <c r="O31" s="2">
        <v>1.5754370260557297E-3</v>
      </c>
      <c r="P31" s="108">
        <v>-1.5754370260557295E-3</v>
      </c>
      <c r="R31" s="113">
        <f t="array" ref="R31:R36">MMULT(K31:P36,R24:R29)</f>
        <v>0.18772629675307459</v>
      </c>
      <c r="S31" t="s">
        <v>80</v>
      </c>
    </row>
    <row r="32" spans="1:22" ht="15.75" thickBot="1" x14ac:dyDescent="0.3">
      <c r="K32" s="107">
        <v>0</v>
      </c>
      <c r="L32" s="2">
        <v>0.17067686932010032</v>
      </c>
      <c r="M32" s="2">
        <v>-3.6140072416183479E-20</v>
      </c>
      <c r="N32" s="2">
        <v>3.1508740521114594E-3</v>
      </c>
      <c r="O32" s="2">
        <v>3.3596953841840437E-3</v>
      </c>
      <c r="P32" s="108">
        <v>3.3596953841840433E-3</v>
      </c>
      <c r="R32" s="113">
        <v>1.9961566494026486E-2</v>
      </c>
      <c r="S32" t="s">
        <v>81</v>
      </c>
    </row>
    <row r="33" spans="1:19" x14ac:dyDescent="0.25">
      <c r="A33" s="118">
        <f t="array" ref="A33:C35">MINVERSE(A28:C30)</f>
        <v>0.17067686932010037</v>
      </c>
      <c r="B33" s="119">
        <v>3.1508740521114594E-3</v>
      </c>
      <c r="C33" s="120">
        <v>-6.7193907683680875E-3</v>
      </c>
      <c r="E33" s="112">
        <f t="array" ref="E33:E35">MMULT(A33:C35,E28:E30)</f>
        <v>-1.1546856236230838</v>
      </c>
      <c r="F33" t="s">
        <v>24</v>
      </c>
      <c r="K33" s="107">
        <v>6.7193907683680875E-3</v>
      </c>
      <c r="L33" s="2">
        <v>0</v>
      </c>
      <c r="M33" s="2">
        <v>1.5136930483357297E-2</v>
      </c>
      <c r="N33" s="2">
        <v>-6.5382012429655148E-21</v>
      </c>
      <c r="O33" s="2">
        <v>-4.3087231536675019E-4</v>
      </c>
      <c r="P33" s="108">
        <v>4.3087231536675008E-4</v>
      </c>
      <c r="R33" s="113">
        <v>-2.5125654272095524E-2</v>
      </c>
      <c r="S33" t="s">
        <v>83</v>
      </c>
    </row>
    <row r="34" spans="1:19" x14ac:dyDescent="0.25">
      <c r="A34" s="107">
        <v>3.1508740521114594E-3</v>
      </c>
      <c r="B34" s="2">
        <v>1.2200863955334765E-2</v>
      </c>
      <c r="C34" s="108">
        <v>8.6174463073350038E-4</v>
      </c>
      <c r="E34" s="113">
        <v>4.5167552677602134E-2</v>
      </c>
      <c r="F34" t="s">
        <v>25</v>
      </c>
      <c r="K34" s="107">
        <v>0</v>
      </c>
      <c r="L34" s="2">
        <v>3.1508740521114598E-3</v>
      </c>
      <c r="M34" s="2">
        <v>0</v>
      </c>
      <c r="N34" s="2">
        <v>1.2200863955334767E-2</v>
      </c>
      <c r="O34" s="2">
        <v>-4.3087231536675019E-4</v>
      </c>
      <c r="P34" s="108">
        <v>-4.3087231536675008E-4</v>
      </c>
      <c r="R34" s="113">
        <v>0.1198917711431204</v>
      </c>
      <c r="S34" t="s">
        <v>84</v>
      </c>
    </row>
    <row r="35" spans="1:19" x14ac:dyDescent="0.25">
      <c r="A35" s="107">
        <v>-6.7193907683680892E-3</v>
      </c>
      <c r="B35" s="2">
        <v>8.6174463073350027E-4</v>
      </c>
      <c r="C35" s="108">
        <v>1.5136930483357295E-2</v>
      </c>
      <c r="E35" s="113">
        <v>-3.3692851039971987E-2</v>
      </c>
      <c r="F35" t="s">
        <v>26</v>
      </c>
      <c r="K35" s="107">
        <v>1.5754370260557297E-3</v>
      </c>
      <c r="L35" s="2">
        <v>3.3596953841840442E-3</v>
      </c>
      <c r="M35" s="2">
        <v>-4.3087231536675008E-4</v>
      </c>
      <c r="N35" s="2">
        <v>-4.3087231536675008E-4</v>
      </c>
      <c r="O35" s="2">
        <v>6.8344486096730151E-3</v>
      </c>
      <c r="P35" s="108">
        <v>7.3401663200563206E-4</v>
      </c>
      <c r="R35" s="113">
        <v>1.880544165743914E-2</v>
      </c>
      <c r="S35" t="s">
        <v>37</v>
      </c>
    </row>
    <row r="36" spans="1:19" ht="15.75" thickBot="1" x14ac:dyDescent="0.3">
      <c r="A36" s="170" t="s">
        <v>113</v>
      </c>
      <c r="B36" s="171"/>
      <c r="C36" s="172"/>
      <c r="E36" s="114" t="s">
        <v>88</v>
      </c>
      <c r="K36" s="109">
        <v>-1.5754370260557297E-3</v>
      </c>
      <c r="L36" s="110">
        <v>3.3596953841840442E-3</v>
      </c>
      <c r="M36" s="110">
        <v>4.3087231536675003E-4</v>
      </c>
      <c r="N36" s="110">
        <v>-4.3087231536675013E-4</v>
      </c>
      <c r="O36" s="110">
        <v>7.3401663200563206E-4</v>
      </c>
      <c r="P36" s="111">
        <v>6.8344486096730142E-3</v>
      </c>
      <c r="R36" s="114">
        <v>2.122770036479376E-2</v>
      </c>
      <c r="S36" t="s">
        <v>38</v>
      </c>
    </row>
  </sheetData>
  <mergeCells count="8">
    <mergeCell ref="A31:C31"/>
    <mergeCell ref="A36:C36"/>
    <mergeCell ref="K15:P15"/>
    <mergeCell ref="K16:V16"/>
    <mergeCell ref="K23:P23"/>
    <mergeCell ref="K30:P30"/>
    <mergeCell ref="A21:C21"/>
    <mergeCell ref="A26:F2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H23" zoomScale="130" zoomScaleNormal="130" workbookViewId="0">
      <selection activeCell="S32" sqref="S32"/>
    </sheetView>
  </sheetViews>
  <sheetFormatPr defaultRowHeight="15" x14ac:dyDescent="0.25"/>
  <sheetData>
    <row r="1" spans="1:15" x14ac:dyDescent="0.25">
      <c r="A1" s="8" t="s">
        <v>0</v>
      </c>
      <c r="B1" s="9" t="s">
        <v>1</v>
      </c>
      <c r="C1" s="9" t="s">
        <v>2</v>
      </c>
      <c r="D1" s="9">
        <v>1</v>
      </c>
      <c r="E1" s="9"/>
      <c r="F1" s="10"/>
    </row>
    <row r="2" spans="1:15" x14ac:dyDescent="0.25">
      <c r="A2" s="11"/>
      <c r="B2" s="12" t="s">
        <v>3</v>
      </c>
      <c r="C2" s="12" t="s">
        <v>4</v>
      </c>
      <c r="D2" s="12" t="s">
        <v>5</v>
      </c>
      <c r="E2" s="12">
        <v>31.457999999999998</v>
      </c>
      <c r="F2" s="13" t="s">
        <v>6</v>
      </c>
    </row>
    <row r="3" spans="1:15" x14ac:dyDescent="0.25">
      <c r="A3" s="11"/>
      <c r="B3" s="12" t="s">
        <v>7</v>
      </c>
      <c r="C3" s="12" t="s">
        <v>8</v>
      </c>
      <c r="D3" s="12" t="s">
        <v>9</v>
      </c>
      <c r="E3" s="12" t="s">
        <v>10</v>
      </c>
      <c r="F3" s="13" t="s">
        <v>11</v>
      </c>
      <c r="G3" s="12" t="s">
        <v>114</v>
      </c>
      <c r="H3" s="12" t="s">
        <v>115</v>
      </c>
      <c r="I3" s="12" t="s">
        <v>19</v>
      </c>
      <c r="J3" s="12" t="s">
        <v>20</v>
      </c>
    </row>
    <row r="4" spans="1:15" x14ac:dyDescent="0.25">
      <c r="A4" s="11"/>
      <c r="B4" s="12">
        <v>1</v>
      </c>
      <c r="C4" s="12">
        <v>3.5059999999999998</v>
      </c>
      <c r="D4" s="12">
        <v>0.3</v>
      </c>
      <c r="E4" s="12">
        <v>0</v>
      </c>
      <c r="F4" s="13">
        <v>-0.5</v>
      </c>
      <c r="G4">
        <f>C4/(2*PI()*$D$10)*400</f>
        <v>44.58007502066247</v>
      </c>
      <c r="I4">
        <f>$D$10*COS(G4*(PI()/200))</f>
        <v>3.8284867020237967</v>
      </c>
      <c r="J4">
        <f>$D$10*SIN(G4*(PI()/200))</f>
        <v>3.2264061135211959</v>
      </c>
    </row>
    <row r="5" spans="1:15" x14ac:dyDescent="0.25">
      <c r="A5" s="11"/>
      <c r="B5" s="12">
        <v>2</v>
      </c>
      <c r="C5" s="12">
        <v>8.4580000000000002</v>
      </c>
      <c r="D5" s="12">
        <v>0</v>
      </c>
      <c r="E5" s="12">
        <v>1.1000000000000001</v>
      </c>
      <c r="F5" s="13">
        <v>-1.3</v>
      </c>
      <c r="G5">
        <f t="shared" ref="G5:G9" si="0">C5/(2*PI()*$D$10)*400</f>
        <v>107.54657002988112</v>
      </c>
      <c r="I5">
        <f t="shared" ref="I5:I8" si="1">$D$10*COS(G5*(PI()/200))</f>
        <v>-0.59211099663128297</v>
      </c>
      <c r="J5">
        <f t="shared" ref="J5:J9" si="2">$D$10*SIN(G5*(PI()/200))</f>
        <v>4.9715602585715786</v>
      </c>
    </row>
    <row r="6" spans="1:15" x14ac:dyDescent="0.25">
      <c r="A6" s="11"/>
      <c r="B6" s="12">
        <v>3</v>
      </c>
      <c r="C6" s="12">
        <v>14.24</v>
      </c>
      <c r="D6" s="12">
        <v>0.4</v>
      </c>
      <c r="E6" s="12">
        <v>-0.2</v>
      </c>
      <c r="F6" s="13">
        <v>-1.1000000000000001</v>
      </c>
      <c r="G6">
        <f t="shared" si="0"/>
        <v>181.06681925106491</v>
      </c>
      <c r="I6">
        <f t="shared" si="1"/>
        <v>-4.7869078007026244</v>
      </c>
      <c r="J6">
        <f t="shared" si="2"/>
        <v>1.4671470766464971</v>
      </c>
    </row>
    <row r="7" spans="1:15" x14ac:dyDescent="0.25">
      <c r="A7" s="11"/>
      <c r="B7" s="12">
        <v>4</v>
      </c>
      <c r="C7" s="12">
        <v>18.888999999999999</v>
      </c>
      <c r="D7" s="12">
        <v>0.2</v>
      </c>
      <c r="E7" s="12">
        <v>-0.4</v>
      </c>
      <c r="F7" s="13">
        <v>-1.5</v>
      </c>
      <c r="G7">
        <f t="shared" si="0"/>
        <v>240.18055820459026</v>
      </c>
      <c r="I7">
        <f t="shared" si="1"/>
        <v>-4.0421394807159174</v>
      </c>
      <c r="J7">
        <f t="shared" si="2"/>
        <v>-2.9543383786184085</v>
      </c>
    </row>
    <row r="8" spans="1:15" x14ac:dyDescent="0.25">
      <c r="A8" s="11"/>
      <c r="B8" s="12">
        <v>5</v>
      </c>
      <c r="C8" s="12">
        <v>22.844999999999999</v>
      </c>
      <c r="D8" s="12">
        <v>0.4</v>
      </c>
      <c r="E8" s="12">
        <v>-0.9</v>
      </c>
      <c r="F8" s="13">
        <v>-1.2</v>
      </c>
      <c r="G8">
        <f t="shared" si="0"/>
        <v>290.48254815945074</v>
      </c>
      <c r="I8">
        <f t="shared" si="1"/>
        <v>-0.74571492853820576</v>
      </c>
      <c r="J8">
        <f t="shared" si="2"/>
        <v>-4.9508500363367149</v>
      </c>
    </row>
    <row r="9" spans="1:15" ht="15.75" thickBot="1" x14ac:dyDescent="0.3">
      <c r="A9" s="14"/>
      <c r="B9" s="15">
        <v>6</v>
      </c>
      <c r="C9" s="15">
        <v>27.576000000000001</v>
      </c>
      <c r="D9" s="15">
        <v>-0.1</v>
      </c>
      <c r="E9" s="15">
        <v>0.2</v>
      </c>
      <c r="F9" s="16">
        <v>-1.5</v>
      </c>
      <c r="G9">
        <f t="shared" si="0"/>
        <v>350.63894716765213</v>
      </c>
      <c r="I9">
        <f>$D$10*COS(G9*(PI()/200))</f>
        <v>3.5756220448416625</v>
      </c>
      <c r="J9">
        <f t="shared" si="2"/>
        <v>-3.5045590064061303</v>
      </c>
    </row>
    <row r="10" spans="1:15" x14ac:dyDescent="0.25">
      <c r="C10" t="s">
        <v>116</v>
      </c>
      <c r="D10">
        <f>E2/(2*PI())</f>
        <v>5.0066961997848436</v>
      </c>
    </row>
    <row r="11" spans="1:15" ht="15.75" thickBot="1" x14ac:dyDescent="0.3"/>
    <row r="12" spans="1:15" x14ac:dyDescent="0.25">
      <c r="A12" s="50" t="s">
        <v>80</v>
      </c>
      <c r="B12" s="51" t="s">
        <v>81</v>
      </c>
      <c r="C12" s="51" t="s">
        <v>83</v>
      </c>
      <c r="D12" s="51" t="s">
        <v>84</v>
      </c>
      <c r="E12" s="51" t="s">
        <v>37</v>
      </c>
      <c r="F12" s="52" t="s">
        <v>38</v>
      </c>
      <c r="H12" s="74" t="s">
        <v>82</v>
      </c>
      <c r="K12" s="50" t="s">
        <v>72</v>
      </c>
      <c r="L12" s="51" t="s">
        <v>25</v>
      </c>
      <c r="M12" s="52" t="s">
        <v>26</v>
      </c>
      <c r="N12" s="1"/>
      <c r="O12" s="65" t="s">
        <v>23</v>
      </c>
    </row>
    <row r="13" spans="1:15" x14ac:dyDescent="0.25">
      <c r="A13">
        <v>1</v>
      </c>
      <c r="B13">
        <v>0</v>
      </c>
      <c r="C13">
        <f>I4</f>
        <v>3.8284867020237967</v>
      </c>
      <c r="D13">
        <v>0</v>
      </c>
      <c r="E13">
        <f>J4</f>
        <v>3.2264061135211959</v>
      </c>
      <c r="F13">
        <f>-1*J4</f>
        <v>-3.2264061135211959</v>
      </c>
      <c r="H13">
        <f>D4</f>
        <v>0.3</v>
      </c>
      <c r="K13">
        <v>1</v>
      </c>
      <c r="L13">
        <f>J4</f>
        <v>3.2264061135211959</v>
      </c>
      <c r="M13">
        <f>-I4</f>
        <v>-3.8284867020237967</v>
      </c>
      <c r="O13">
        <f>F4</f>
        <v>-0.5</v>
      </c>
    </row>
    <row r="14" spans="1:15" x14ac:dyDescent="0.25">
      <c r="A14">
        <v>1</v>
      </c>
      <c r="B14">
        <v>0</v>
      </c>
      <c r="C14">
        <f t="shared" ref="C14:C18" si="3">I5</f>
        <v>-0.59211099663128297</v>
      </c>
      <c r="D14">
        <v>0</v>
      </c>
      <c r="E14">
        <f t="shared" ref="E14:E18" si="4">J5</f>
        <v>4.9715602585715786</v>
      </c>
      <c r="F14">
        <f t="shared" ref="F14:F18" si="5">-1*J5</f>
        <v>-4.9715602585715786</v>
      </c>
      <c r="H14">
        <f t="shared" ref="H14:H18" si="6">D5</f>
        <v>0</v>
      </c>
      <c r="K14">
        <v>1</v>
      </c>
      <c r="L14">
        <f t="shared" ref="L14:L18" si="7">J5</f>
        <v>4.9715602585715786</v>
      </c>
      <c r="M14">
        <f t="shared" ref="M14:M18" si="8">-I5</f>
        <v>0.59211099663128297</v>
      </c>
      <c r="O14">
        <f t="shared" ref="O14:O18" si="9">F5</f>
        <v>-1.3</v>
      </c>
    </row>
    <row r="15" spans="1:15" x14ac:dyDescent="0.25">
      <c r="A15">
        <v>1</v>
      </c>
      <c r="B15">
        <v>0</v>
      </c>
      <c r="C15">
        <f t="shared" si="3"/>
        <v>-4.7869078007026244</v>
      </c>
      <c r="D15">
        <v>0</v>
      </c>
      <c r="E15">
        <f t="shared" si="4"/>
        <v>1.4671470766464971</v>
      </c>
      <c r="F15">
        <f t="shared" si="5"/>
        <v>-1.4671470766464971</v>
      </c>
      <c r="H15">
        <f t="shared" si="6"/>
        <v>0.4</v>
      </c>
      <c r="K15">
        <v>1</v>
      </c>
      <c r="L15">
        <f t="shared" si="7"/>
        <v>1.4671470766464971</v>
      </c>
      <c r="M15">
        <f t="shared" si="8"/>
        <v>4.7869078007026244</v>
      </c>
      <c r="O15">
        <f t="shared" si="9"/>
        <v>-1.1000000000000001</v>
      </c>
    </row>
    <row r="16" spans="1:15" x14ac:dyDescent="0.25">
      <c r="A16">
        <v>1</v>
      </c>
      <c r="B16">
        <v>0</v>
      </c>
      <c r="C16">
        <f t="shared" si="3"/>
        <v>-4.0421394807159174</v>
      </c>
      <c r="D16">
        <v>0</v>
      </c>
      <c r="E16">
        <f t="shared" si="4"/>
        <v>-2.9543383786184085</v>
      </c>
      <c r="F16">
        <f t="shared" si="5"/>
        <v>2.9543383786184085</v>
      </c>
      <c r="H16">
        <f t="shared" si="6"/>
        <v>0.2</v>
      </c>
      <c r="K16">
        <v>1</v>
      </c>
      <c r="L16">
        <f t="shared" si="7"/>
        <v>-2.9543383786184085</v>
      </c>
      <c r="M16">
        <f t="shared" si="8"/>
        <v>4.0421394807159174</v>
      </c>
      <c r="O16">
        <f t="shared" si="9"/>
        <v>-1.5</v>
      </c>
    </row>
    <row r="17" spans="1:19" x14ac:dyDescent="0.25">
      <c r="A17">
        <v>1</v>
      </c>
      <c r="B17">
        <v>0</v>
      </c>
      <c r="C17">
        <f t="shared" si="3"/>
        <v>-0.74571492853820576</v>
      </c>
      <c r="D17">
        <v>0</v>
      </c>
      <c r="E17">
        <f t="shared" si="4"/>
        <v>-4.9508500363367149</v>
      </c>
      <c r="F17">
        <f t="shared" si="5"/>
        <v>4.9508500363367149</v>
      </c>
      <c r="H17">
        <f t="shared" si="6"/>
        <v>0.4</v>
      </c>
      <c r="K17">
        <v>1</v>
      </c>
      <c r="L17">
        <f t="shared" si="7"/>
        <v>-4.9508500363367149</v>
      </c>
      <c r="M17">
        <f t="shared" si="8"/>
        <v>0.74571492853820576</v>
      </c>
      <c r="O17">
        <f t="shared" si="9"/>
        <v>-1.2</v>
      </c>
    </row>
    <row r="18" spans="1:19" x14ac:dyDescent="0.25">
      <c r="A18">
        <v>1</v>
      </c>
      <c r="B18">
        <v>0</v>
      </c>
      <c r="C18">
        <f t="shared" si="3"/>
        <v>3.5756220448416625</v>
      </c>
      <c r="D18">
        <v>0</v>
      </c>
      <c r="E18">
        <f t="shared" si="4"/>
        <v>-3.5045590064061303</v>
      </c>
      <c r="F18">
        <f t="shared" si="5"/>
        <v>3.5045590064061303</v>
      </c>
      <c r="H18">
        <f t="shared" si="6"/>
        <v>-0.1</v>
      </c>
      <c r="K18">
        <v>1</v>
      </c>
      <c r="L18">
        <f t="shared" si="7"/>
        <v>-3.5045590064061303</v>
      </c>
      <c r="M18">
        <f t="shared" si="8"/>
        <v>-3.5756220448416625</v>
      </c>
      <c r="O18">
        <f t="shared" si="9"/>
        <v>-1.5</v>
      </c>
    </row>
    <row r="19" spans="1:19" x14ac:dyDescent="0.25">
      <c r="A19">
        <v>0</v>
      </c>
      <c r="B19">
        <v>1</v>
      </c>
      <c r="C19">
        <v>0</v>
      </c>
      <c r="D19">
        <f>J4</f>
        <v>3.2264061135211959</v>
      </c>
      <c r="E19">
        <f>I4</f>
        <v>3.8284867020237967</v>
      </c>
      <c r="F19">
        <f>I4</f>
        <v>3.8284867020237967</v>
      </c>
      <c r="H19">
        <f>E4</f>
        <v>0</v>
      </c>
    </row>
    <row r="20" spans="1:19" x14ac:dyDescent="0.25">
      <c r="A20">
        <v>0</v>
      </c>
      <c r="B20">
        <v>1</v>
      </c>
      <c r="C20">
        <v>0</v>
      </c>
      <c r="D20">
        <f t="shared" ref="D20:D24" si="10">J5</f>
        <v>4.9715602585715786</v>
      </c>
      <c r="E20">
        <f t="shared" ref="E20:E24" si="11">I5</f>
        <v>-0.59211099663128297</v>
      </c>
      <c r="F20">
        <f t="shared" ref="F20:F24" si="12">I5</f>
        <v>-0.59211099663128297</v>
      </c>
      <c r="H20">
        <f t="shared" ref="H20:H24" si="13">E5</f>
        <v>1.1000000000000001</v>
      </c>
      <c r="N20" t="s">
        <v>111</v>
      </c>
    </row>
    <row r="21" spans="1:19" x14ac:dyDescent="0.25">
      <c r="A21">
        <v>0</v>
      </c>
      <c r="B21">
        <v>1</v>
      </c>
      <c r="C21">
        <v>0</v>
      </c>
      <c r="D21">
        <f t="shared" si="10"/>
        <v>1.4671470766464971</v>
      </c>
      <c r="E21">
        <f t="shared" si="11"/>
        <v>-4.7869078007026244</v>
      </c>
      <c r="F21">
        <f t="shared" si="12"/>
        <v>-4.7869078007026244</v>
      </c>
      <c r="H21">
        <f t="shared" si="13"/>
        <v>-0.2</v>
      </c>
      <c r="N21">
        <f t="array" ref="N21:S23">TRANSPOSE(K13:M18)</f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25">
      <c r="A22">
        <v>0</v>
      </c>
      <c r="B22">
        <v>1</v>
      </c>
      <c r="C22">
        <v>0</v>
      </c>
      <c r="D22">
        <f t="shared" si="10"/>
        <v>-2.9543383786184085</v>
      </c>
      <c r="E22">
        <f t="shared" si="11"/>
        <v>-4.0421394807159174</v>
      </c>
      <c r="F22">
        <f t="shared" si="12"/>
        <v>-4.0421394807159174</v>
      </c>
      <c r="H22">
        <f t="shared" si="13"/>
        <v>-0.4</v>
      </c>
      <c r="N22">
        <v>3.2264061135211959</v>
      </c>
      <c r="O22">
        <v>4.9715602585715786</v>
      </c>
      <c r="P22">
        <v>1.4671470766464971</v>
      </c>
      <c r="Q22">
        <v>-2.9543383786184085</v>
      </c>
      <c r="R22">
        <v>-4.9508500363367149</v>
      </c>
      <c r="S22">
        <v>-3.5045590064061303</v>
      </c>
    </row>
    <row r="23" spans="1:19" x14ac:dyDescent="0.25">
      <c r="A23">
        <v>0</v>
      </c>
      <c r="B23">
        <v>1</v>
      </c>
      <c r="C23">
        <v>0</v>
      </c>
      <c r="D23">
        <f t="shared" si="10"/>
        <v>-4.9508500363367149</v>
      </c>
      <c r="E23">
        <f t="shared" si="11"/>
        <v>-0.74571492853820576</v>
      </c>
      <c r="F23">
        <f t="shared" si="12"/>
        <v>-0.74571492853820576</v>
      </c>
      <c r="H23">
        <f t="shared" si="13"/>
        <v>-0.9</v>
      </c>
      <c r="N23">
        <v>-3.8284867020237967</v>
      </c>
      <c r="O23">
        <v>0.59211099663128297</v>
      </c>
      <c r="P23">
        <v>4.7869078007026244</v>
      </c>
      <c r="Q23">
        <v>4.0421394807159174</v>
      </c>
      <c r="R23">
        <v>0.74571492853820576</v>
      </c>
      <c r="S23">
        <v>-3.5756220448416625</v>
      </c>
    </row>
    <row r="24" spans="1:19" x14ac:dyDescent="0.25">
      <c r="A24">
        <v>0</v>
      </c>
      <c r="B24">
        <v>1</v>
      </c>
      <c r="C24">
        <v>0</v>
      </c>
      <c r="D24">
        <f t="shared" si="10"/>
        <v>-3.5045590064061303</v>
      </c>
      <c r="E24">
        <f t="shared" si="11"/>
        <v>3.5756220448416625</v>
      </c>
      <c r="F24">
        <f t="shared" si="12"/>
        <v>3.5756220448416625</v>
      </c>
      <c r="H24">
        <f t="shared" si="13"/>
        <v>0.2</v>
      </c>
      <c r="N24" t="s">
        <v>110</v>
      </c>
      <c r="R24" t="s">
        <v>112</v>
      </c>
    </row>
    <row r="25" spans="1:19" x14ac:dyDescent="0.25">
      <c r="A25" t="s">
        <v>111</v>
      </c>
      <c r="N25">
        <f t="array" ref="N25:P27">MMULT(N21:S23,K13:M18)</f>
        <v>6</v>
      </c>
      <c r="O25">
        <v>-1.7446339726219806</v>
      </c>
      <c r="P25">
        <v>2.7627644597225713</v>
      </c>
      <c r="R25">
        <f t="array" ref="R25:R27">MMULT(N21:S23,O13:O18)</f>
        <v>-7.1000000000000005</v>
      </c>
    </row>
    <row r="26" spans="1:19" x14ac:dyDescent="0.25">
      <c r="A26">
        <f t="array" ref="A26:L31">TRANSPOSE(A13:F24)</f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>
        <v>-1.7446339726219806</v>
      </c>
      <c r="O26">
        <v>82.799593525542832</v>
      </c>
      <c r="P26">
        <v>-5.4882317553554874</v>
      </c>
      <c r="R26">
        <v>5.9392729439260679</v>
      </c>
    </row>
    <row r="27" spans="1:1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2.7627644597225713</v>
      </c>
      <c r="O27">
        <v>-5.4882317553554874</v>
      </c>
      <c r="P27">
        <v>67.602447496097142</v>
      </c>
      <c r="R27">
        <v>-5.7157335934388867</v>
      </c>
    </row>
    <row r="28" spans="1:19" x14ac:dyDescent="0.25">
      <c r="A28">
        <v>3.8284867020237967</v>
      </c>
      <c r="B28">
        <v>-0.59211099663128297</v>
      </c>
      <c r="C28">
        <v>-4.7869078007026244</v>
      </c>
      <c r="D28">
        <v>-4.0421394807159174</v>
      </c>
      <c r="E28">
        <v>-0.74571492853820576</v>
      </c>
      <c r="F28">
        <v>3.5756220448416625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 t="s">
        <v>118</v>
      </c>
      <c r="R28" t="s">
        <v>19</v>
      </c>
    </row>
    <row r="29" spans="1:1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3.2264061135211959</v>
      </c>
      <c r="H29">
        <v>4.9715602585715786</v>
      </c>
      <c r="I29">
        <v>1.4671470766464971</v>
      </c>
      <c r="J29">
        <v>-2.9543383786184085</v>
      </c>
      <c r="K29">
        <v>-4.9508500363367149</v>
      </c>
      <c r="L29">
        <v>-3.5045590064061303</v>
      </c>
      <c r="N29">
        <f t="array" ref="N29:P31">MINVERSE(N25:P27)</f>
        <v>0.17067686932010037</v>
      </c>
      <c r="O29">
        <v>3.1508740521114611E-3</v>
      </c>
      <c r="P29">
        <v>-6.719390768368084E-3</v>
      </c>
      <c r="R29">
        <f t="array" ref="R29:R31">MMULT(N29:P31,R25:R27)</f>
        <v>-1.1546856236230838</v>
      </c>
      <c r="S29" t="str">
        <f t="array" ref="S29:S31">TRANSPOSE(K12:M12)</f>
        <v>dZ0</v>
      </c>
    </row>
    <row r="30" spans="1:19" x14ac:dyDescent="0.25">
      <c r="A30">
        <v>3.2264061135211959</v>
      </c>
      <c r="B30">
        <v>4.9715602585715786</v>
      </c>
      <c r="C30">
        <v>1.4671470766464971</v>
      </c>
      <c r="D30">
        <v>-2.9543383786184085</v>
      </c>
      <c r="E30">
        <v>-4.9508500363367149</v>
      </c>
      <c r="F30">
        <v>-3.5045590064061303</v>
      </c>
      <c r="G30">
        <v>3.8284867020237967</v>
      </c>
      <c r="H30">
        <v>-0.59211099663128297</v>
      </c>
      <c r="I30">
        <v>-4.7869078007026244</v>
      </c>
      <c r="J30">
        <v>-4.0421394807159174</v>
      </c>
      <c r="K30">
        <v>-0.74571492853820576</v>
      </c>
      <c r="L30">
        <v>3.5756220448416625</v>
      </c>
      <c r="N30">
        <v>3.1508740521114611E-3</v>
      </c>
      <c r="O30">
        <v>1.2200863955334765E-2</v>
      </c>
      <c r="P30">
        <v>8.617446307334968E-4</v>
      </c>
      <c r="R30">
        <v>4.5167552677602155E-2</v>
      </c>
      <c r="S30" t="str">
        <v>wx</v>
      </c>
    </row>
    <row r="31" spans="1:19" x14ac:dyDescent="0.25">
      <c r="A31">
        <v>-3.2264061135211959</v>
      </c>
      <c r="B31">
        <v>-4.9715602585715786</v>
      </c>
      <c r="C31">
        <v>-1.4671470766464971</v>
      </c>
      <c r="D31">
        <v>2.9543383786184085</v>
      </c>
      <c r="E31">
        <v>4.9508500363367149</v>
      </c>
      <c r="F31">
        <v>3.5045590064061303</v>
      </c>
      <c r="G31">
        <v>3.8284867020237967</v>
      </c>
      <c r="H31">
        <v>-0.59211099663128297</v>
      </c>
      <c r="I31">
        <v>-4.7869078007026244</v>
      </c>
      <c r="J31">
        <v>-4.0421394807159174</v>
      </c>
      <c r="K31">
        <v>-0.74571492853820576</v>
      </c>
      <c r="L31">
        <v>3.5756220448416625</v>
      </c>
      <c r="N31">
        <v>-6.719390768368084E-3</v>
      </c>
      <c r="O31">
        <v>8.6174463073349669E-4</v>
      </c>
      <c r="P31">
        <v>1.5136930483357298E-2</v>
      </c>
      <c r="R31">
        <v>-3.3692851039972022E-2</v>
      </c>
      <c r="S31" t="str">
        <v>wy</v>
      </c>
    </row>
    <row r="33" spans="1:9" x14ac:dyDescent="0.25">
      <c r="A33" t="s">
        <v>110</v>
      </c>
      <c r="H33" t="s">
        <v>112</v>
      </c>
    </row>
    <row r="34" spans="1:9" x14ac:dyDescent="0.25">
      <c r="A34">
        <f t="array" ref="A34:F39">MMULT(A26:L31,A13:F24)</f>
        <v>6</v>
      </c>
      <c r="B34">
        <v>0</v>
      </c>
      <c r="C34">
        <v>-2.7627644597225713</v>
      </c>
      <c r="D34">
        <v>0</v>
      </c>
      <c r="E34">
        <v>-1.7446339726219806</v>
      </c>
      <c r="F34">
        <v>1.7446339726219806</v>
      </c>
      <c r="H34">
        <f t="array" ref="H34:H39">MMULT(A26:L31,H13:H24)</f>
        <v>1.1999999999999997</v>
      </c>
    </row>
    <row r="35" spans="1:9" x14ac:dyDescent="0.25">
      <c r="A35">
        <v>0</v>
      </c>
      <c r="B35">
        <v>6</v>
      </c>
      <c r="C35">
        <v>0</v>
      </c>
      <c r="D35">
        <v>-1.7446339726219806</v>
      </c>
      <c r="E35">
        <v>-2.7627644597225713</v>
      </c>
      <c r="F35">
        <v>-2.7627644597225713</v>
      </c>
      <c r="H35">
        <v>-0.1999999999999999</v>
      </c>
    </row>
    <row r="36" spans="1:9" x14ac:dyDescent="0.25">
      <c r="A36">
        <v>-2.7627644597225713</v>
      </c>
      <c r="B36">
        <v>0</v>
      </c>
      <c r="C36">
        <v>67.602447496097142</v>
      </c>
      <c r="D36">
        <v>0</v>
      </c>
      <c r="E36">
        <v>5.4882317553554874</v>
      </c>
      <c r="F36">
        <v>-5.4882317553554874</v>
      </c>
      <c r="H36">
        <v>-2.2304931817165428</v>
      </c>
    </row>
    <row r="37" spans="1:9" x14ac:dyDescent="0.25">
      <c r="A37">
        <v>0</v>
      </c>
      <c r="B37">
        <v>-1.7446339726219806</v>
      </c>
      <c r="C37">
        <v>0</v>
      </c>
      <c r="D37">
        <v>82.799593525542832</v>
      </c>
      <c r="E37">
        <v>5.4882317553554874</v>
      </c>
      <c r="F37">
        <v>5.4882317553554874</v>
      </c>
      <c r="H37">
        <v>10.111875451968618</v>
      </c>
    </row>
    <row r="38" spans="1:9" x14ac:dyDescent="0.25">
      <c r="A38">
        <v>-1.7446339726219806</v>
      </c>
      <c r="B38">
        <v>-2.7627644597225713</v>
      </c>
      <c r="C38">
        <v>5.4882317553554874</v>
      </c>
      <c r="D38">
        <v>5.4882317553554874</v>
      </c>
      <c r="E38">
        <v>150.40204102163997</v>
      </c>
      <c r="F38">
        <v>-15.197146029445692</v>
      </c>
      <c r="H38">
        <v>2.6432119758824011</v>
      </c>
    </row>
    <row r="39" spans="1:9" x14ac:dyDescent="0.25">
      <c r="A39">
        <v>1.7446339726219806</v>
      </c>
      <c r="B39">
        <v>-2.7627644597225713</v>
      </c>
      <c r="C39">
        <v>-5.4882317553554874</v>
      </c>
      <c r="D39">
        <v>5.4882317553554874</v>
      </c>
      <c r="E39">
        <v>-15.197146029445692</v>
      </c>
      <c r="F39">
        <v>150.40204102163997</v>
      </c>
      <c r="H39">
        <v>3.9751542256879957</v>
      </c>
    </row>
    <row r="40" spans="1:9" x14ac:dyDescent="0.25">
      <c r="A40" t="s">
        <v>117</v>
      </c>
      <c r="H40" s="1" t="s">
        <v>19</v>
      </c>
    </row>
    <row r="41" spans="1:9" x14ac:dyDescent="0.25">
      <c r="A41">
        <f t="array" ref="A41:F46">MINVERSE(A34:F39)</f>
        <v>0.17067686932010037</v>
      </c>
      <c r="B41">
        <v>0</v>
      </c>
      <c r="C41">
        <v>6.7193907683680857E-3</v>
      </c>
      <c r="D41">
        <v>0</v>
      </c>
      <c r="E41">
        <v>1.5754370260557306E-3</v>
      </c>
      <c r="F41">
        <v>-1.5754370260557303E-3</v>
      </c>
      <c r="H41">
        <f t="array" ref="H41:H46">MMULT(A41:F46,H34:H39)</f>
        <v>0.18772629675307459</v>
      </c>
      <c r="I41" s="1" t="str">
        <f t="array" ref="I41:I46">TRANSPOSE(A12:F12)</f>
        <v>dX0</v>
      </c>
    </row>
    <row r="42" spans="1:9" x14ac:dyDescent="0.25">
      <c r="A42">
        <v>0</v>
      </c>
      <c r="B42">
        <v>0.17067686932010032</v>
      </c>
      <c r="C42">
        <v>-3.6140072416183479E-20</v>
      </c>
      <c r="D42">
        <v>3.1508740521114611E-3</v>
      </c>
      <c r="E42">
        <v>3.3596953841840416E-3</v>
      </c>
      <c r="F42">
        <v>3.3596953841840411E-3</v>
      </c>
      <c r="H42">
        <v>1.9961566494026455E-2</v>
      </c>
      <c r="I42" s="1" t="str">
        <v>dY0</v>
      </c>
    </row>
    <row r="43" spans="1:9" x14ac:dyDescent="0.25">
      <c r="A43">
        <v>6.719390768368084E-3</v>
      </c>
      <c r="B43">
        <v>0</v>
      </c>
      <c r="C43">
        <v>1.51369304833573E-2</v>
      </c>
      <c r="D43">
        <v>0</v>
      </c>
      <c r="E43">
        <v>-4.3087231536674834E-4</v>
      </c>
      <c r="F43">
        <v>4.3087231536674829E-4</v>
      </c>
      <c r="H43">
        <v>-2.512565427209552E-2</v>
      </c>
      <c r="I43" s="1" t="str">
        <v>Exx</v>
      </c>
    </row>
    <row r="44" spans="1:9" x14ac:dyDescent="0.25">
      <c r="A44">
        <v>0</v>
      </c>
      <c r="B44">
        <v>3.1508740521114611E-3</v>
      </c>
      <c r="C44">
        <v>5.2700053003302132E-21</v>
      </c>
      <c r="D44">
        <v>1.2200863955334767E-2</v>
      </c>
      <c r="E44">
        <v>-4.3087231536674834E-4</v>
      </c>
      <c r="F44">
        <v>-4.3087231536674824E-4</v>
      </c>
      <c r="H44">
        <v>0.11989177114312041</v>
      </c>
      <c r="I44" s="1" t="str">
        <v>Eyy</v>
      </c>
    </row>
    <row r="45" spans="1:9" x14ac:dyDescent="0.25">
      <c r="A45">
        <v>1.5754370260557306E-3</v>
      </c>
      <c r="B45">
        <v>3.3596953841840411E-3</v>
      </c>
      <c r="C45">
        <v>-4.3087231536674829E-4</v>
      </c>
      <c r="D45">
        <v>-4.3087231536674824E-4</v>
      </c>
      <c r="E45">
        <v>6.8344486096730151E-3</v>
      </c>
      <c r="F45">
        <v>7.3401663200563228E-4</v>
      </c>
      <c r="H45">
        <v>1.8805441657439116E-2</v>
      </c>
      <c r="I45" s="1" t="str">
        <v>gxy</v>
      </c>
    </row>
    <row r="46" spans="1:9" x14ac:dyDescent="0.25">
      <c r="A46">
        <v>-1.5754370260557306E-3</v>
      </c>
      <c r="B46">
        <v>3.3596953841840411E-3</v>
      </c>
      <c r="C46">
        <v>4.3087231536674824E-4</v>
      </c>
      <c r="D46">
        <v>-4.3087231536674824E-4</v>
      </c>
      <c r="E46">
        <v>7.3401663200563228E-4</v>
      </c>
      <c r="F46">
        <v>6.8344486096730142E-3</v>
      </c>
      <c r="H46">
        <v>2.1227700364793742E-2</v>
      </c>
      <c r="I46" s="1" t="str">
        <v>wz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zoomScale="130" zoomScaleNormal="130" workbookViewId="0">
      <selection activeCell="G38" sqref="G38"/>
    </sheetView>
  </sheetViews>
  <sheetFormatPr defaultRowHeight="15" x14ac:dyDescent="0.25"/>
  <sheetData>
    <row r="1" spans="1:6" x14ac:dyDescent="0.25">
      <c r="A1" s="8" t="s">
        <v>0</v>
      </c>
      <c r="B1" s="9" t="s">
        <v>1</v>
      </c>
      <c r="C1" s="9" t="s">
        <v>2</v>
      </c>
      <c r="D1" s="9">
        <v>1</v>
      </c>
      <c r="E1" s="9"/>
      <c r="F1" s="10"/>
    </row>
    <row r="2" spans="1:6" x14ac:dyDescent="0.25">
      <c r="A2" s="11"/>
      <c r="B2" s="12" t="s">
        <v>3</v>
      </c>
      <c r="C2" s="12" t="s">
        <v>4</v>
      </c>
      <c r="D2" s="12" t="s">
        <v>5</v>
      </c>
      <c r="E2" s="12">
        <v>31.457999999999998</v>
      </c>
      <c r="F2" s="13" t="s">
        <v>6</v>
      </c>
    </row>
    <row r="3" spans="1:6" x14ac:dyDescent="0.25">
      <c r="A3" s="11"/>
      <c r="B3" s="12" t="s">
        <v>7</v>
      </c>
      <c r="C3" s="12" t="s">
        <v>8</v>
      </c>
      <c r="D3" s="12" t="s">
        <v>9</v>
      </c>
      <c r="E3" s="12" t="s">
        <v>10</v>
      </c>
      <c r="F3" s="13" t="s">
        <v>11</v>
      </c>
    </row>
    <row r="4" spans="1:6" x14ac:dyDescent="0.25">
      <c r="A4" s="11"/>
      <c r="B4" s="12">
        <v>1</v>
      </c>
      <c r="C4" s="12">
        <v>3.5059999999999998</v>
      </c>
      <c r="D4" s="12">
        <v>0.3</v>
      </c>
      <c r="E4" s="12">
        <v>0</v>
      </c>
      <c r="F4" s="13">
        <v>-0.5</v>
      </c>
    </row>
    <row r="5" spans="1:6" x14ac:dyDescent="0.25">
      <c r="A5" s="11"/>
      <c r="B5" s="12">
        <v>2</v>
      </c>
      <c r="C5" s="12">
        <v>8.4580000000000002</v>
      </c>
      <c r="D5" s="12">
        <v>0</v>
      </c>
      <c r="E5" s="12">
        <v>1.1000000000000001</v>
      </c>
      <c r="F5" s="13">
        <v>-1.3</v>
      </c>
    </row>
    <row r="6" spans="1:6" x14ac:dyDescent="0.25">
      <c r="A6" s="11"/>
      <c r="B6" s="12">
        <v>3</v>
      </c>
      <c r="C6" s="12">
        <v>14.24</v>
      </c>
      <c r="D6" s="12">
        <v>0.4</v>
      </c>
      <c r="E6" s="12">
        <v>-0.2</v>
      </c>
      <c r="F6" s="13">
        <v>-1.1000000000000001</v>
      </c>
    </row>
    <row r="7" spans="1:6" x14ac:dyDescent="0.25">
      <c r="A7" s="11"/>
      <c r="B7" s="12">
        <v>4</v>
      </c>
      <c r="C7" s="12">
        <v>18.888999999999999</v>
      </c>
      <c r="D7" s="12">
        <v>0.2</v>
      </c>
      <c r="E7" s="12">
        <v>-0.4</v>
      </c>
      <c r="F7" s="13">
        <v>-1.5</v>
      </c>
    </row>
    <row r="8" spans="1:6" x14ac:dyDescent="0.25">
      <c r="A8" s="11"/>
      <c r="B8" s="12">
        <v>5</v>
      </c>
      <c r="C8" s="12">
        <v>22.844999999999999</v>
      </c>
      <c r="D8" s="12">
        <v>0.4</v>
      </c>
      <c r="E8" s="12">
        <v>-0.9</v>
      </c>
      <c r="F8" s="13">
        <v>-1.2</v>
      </c>
    </row>
    <row r="9" spans="1:6" ht="15.75" thickBot="1" x14ac:dyDescent="0.3">
      <c r="A9" s="14"/>
      <c r="B9" s="15">
        <v>6</v>
      </c>
      <c r="C9" s="15">
        <v>27.576000000000001</v>
      </c>
      <c r="D9" s="15">
        <v>-0.1</v>
      </c>
      <c r="E9" s="15">
        <v>0.2</v>
      </c>
      <c r="F9" s="16">
        <v>-1.5</v>
      </c>
    </row>
    <row r="10" spans="1:6" x14ac:dyDescent="0.25">
      <c r="C10" t="s">
        <v>116</v>
      </c>
      <c r="D10">
        <f>E2/(2*PI())</f>
        <v>5.0066961997848436</v>
      </c>
    </row>
    <row r="11" spans="1:6" x14ac:dyDescent="0.25">
      <c r="C11" t="s">
        <v>119</v>
      </c>
      <c r="D11" t="s">
        <v>19</v>
      </c>
      <c r="E11" t="s">
        <v>20</v>
      </c>
    </row>
    <row r="12" spans="1:6" x14ac:dyDescent="0.25">
      <c r="A12">
        <v>1</v>
      </c>
      <c r="B12" s="12">
        <v>3.5059999999999998</v>
      </c>
      <c r="C12">
        <f>B12*400/(2*PI()*$D$10)</f>
        <v>44.58007502066247</v>
      </c>
      <c r="D12">
        <f>$D$10*COS(C12*PI()/200)</f>
        <v>3.8284867020237972</v>
      </c>
      <c r="E12">
        <f>$D$10*SIN(C12*PI()/200)</f>
        <v>3.226406113521195</v>
      </c>
    </row>
    <row r="13" spans="1:6" x14ac:dyDescent="0.25">
      <c r="A13">
        <v>2</v>
      </c>
      <c r="B13" s="12">
        <v>8.4580000000000002</v>
      </c>
      <c r="C13">
        <f t="shared" ref="C13:C17" si="0">B13*400/(2*PI()*$D$10)</f>
        <v>107.54657002988112</v>
      </c>
      <c r="D13">
        <f t="shared" ref="D13:D17" si="1">$D$10*COS(C13*PI()/200)</f>
        <v>-0.59211099663128186</v>
      </c>
      <c r="E13">
        <f t="shared" ref="E13:E17" si="2">$D$10*SIN(C13*PI()/200)</f>
        <v>4.9715602585715795</v>
      </c>
    </row>
    <row r="14" spans="1:6" x14ac:dyDescent="0.25">
      <c r="A14">
        <v>3</v>
      </c>
      <c r="B14" s="12">
        <v>14.24</v>
      </c>
      <c r="C14">
        <f t="shared" si="0"/>
        <v>181.06681925106491</v>
      </c>
      <c r="D14">
        <f t="shared" si="1"/>
        <v>-4.7869078007026244</v>
      </c>
      <c r="E14">
        <f t="shared" si="2"/>
        <v>1.4671470766464971</v>
      </c>
    </row>
    <row r="15" spans="1:6" x14ac:dyDescent="0.25">
      <c r="A15">
        <v>4</v>
      </c>
      <c r="B15" s="12">
        <v>18.888999999999999</v>
      </c>
      <c r="C15">
        <f t="shared" si="0"/>
        <v>240.18055820459026</v>
      </c>
      <c r="D15">
        <f t="shared" si="1"/>
        <v>-4.0421394807159174</v>
      </c>
      <c r="E15">
        <f t="shared" si="2"/>
        <v>-2.9543383786184085</v>
      </c>
    </row>
    <row r="16" spans="1:6" x14ac:dyDescent="0.25">
      <c r="A16">
        <v>5</v>
      </c>
      <c r="B16" s="12">
        <v>22.844999999999999</v>
      </c>
      <c r="C16">
        <f t="shared" si="0"/>
        <v>290.48254815945069</v>
      </c>
      <c r="D16">
        <f t="shared" si="1"/>
        <v>-0.7457149285382102</v>
      </c>
      <c r="E16">
        <f t="shared" si="2"/>
        <v>-4.9508500363367149</v>
      </c>
    </row>
    <row r="17" spans="1:15" ht="15.75" thickBot="1" x14ac:dyDescent="0.3">
      <c r="A17">
        <v>6</v>
      </c>
      <c r="B17" s="15">
        <v>27.576000000000001</v>
      </c>
      <c r="C17">
        <f t="shared" si="0"/>
        <v>350.63894716765213</v>
      </c>
      <c r="D17">
        <f t="shared" si="1"/>
        <v>3.5756220448416625</v>
      </c>
      <c r="E17">
        <f t="shared" si="2"/>
        <v>-3.5045590064061303</v>
      </c>
      <c r="J17" t="s">
        <v>129</v>
      </c>
    </row>
    <row r="18" spans="1:15" x14ac:dyDescent="0.25">
      <c r="H18" t="s">
        <v>33</v>
      </c>
      <c r="I18" t="s">
        <v>34</v>
      </c>
      <c r="J18" t="s">
        <v>125</v>
      </c>
      <c r="K18" t="s">
        <v>126</v>
      </c>
      <c r="L18" t="s">
        <v>127</v>
      </c>
      <c r="M18" t="s">
        <v>38</v>
      </c>
      <c r="O18" t="s">
        <v>128</v>
      </c>
    </row>
    <row r="19" spans="1:15" x14ac:dyDescent="0.25">
      <c r="A19" t="s">
        <v>24</v>
      </c>
      <c r="B19" t="s">
        <v>25</v>
      </c>
      <c r="C19" t="s">
        <v>26</v>
      </c>
      <c r="E19" t="s">
        <v>23</v>
      </c>
      <c r="H19">
        <v>1</v>
      </c>
      <c r="I19">
        <v>0</v>
      </c>
      <c r="J19">
        <f>D12</f>
        <v>3.8284867020237972</v>
      </c>
      <c r="K19">
        <v>0</v>
      </c>
      <c r="L19">
        <f>E12</f>
        <v>3.226406113521195</v>
      </c>
      <c r="M19">
        <f>-E12</f>
        <v>-3.226406113521195</v>
      </c>
      <c r="O19">
        <f>D4</f>
        <v>0.3</v>
      </c>
    </row>
    <row r="20" spans="1:15" x14ac:dyDescent="0.25">
      <c r="A20">
        <v>1</v>
      </c>
      <c r="B20">
        <f>E12</f>
        <v>3.226406113521195</v>
      </c>
      <c r="C20">
        <f>-D12</f>
        <v>-3.8284867020237972</v>
      </c>
      <c r="E20">
        <f>F4</f>
        <v>-0.5</v>
      </c>
      <c r="H20">
        <v>1</v>
      </c>
      <c r="I20">
        <v>0</v>
      </c>
      <c r="J20">
        <f t="shared" ref="J20:J24" si="3">D13</f>
        <v>-0.59211099663128186</v>
      </c>
      <c r="K20">
        <v>0</v>
      </c>
      <c r="L20">
        <f t="shared" ref="L20:L24" si="4">E13</f>
        <v>4.9715602585715795</v>
      </c>
      <c r="M20">
        <f t="shared" ref="M20:M24" si="5">-E13</f>
        <v>-4.9715602585715795</v>
      </c>
      <c r="O20">
        <f t="shared" ref="O20:O24" si="6">D5</f>
        <v>0</v>
      </c>
    </row>
    <row r="21" spans="1:15" x14ac:dyDescent="0.25">
      <c r="A21">
        <v>1</v>
      </c>
      <c r="B21">
        <f t="shared" ref="B21:B25" si="7">E13</f>
        <v>4.9715602585715795</v>
      </c>
      <c r="C21">
        <f t="shared" ref="C21:C25" si="8">-D13</f>
        <v>0.59211099663128186</v>
      </c>
      <c r="E21">
        <f t="shared" ref="E21:E25" si="9">F5</f>
        <v>-1.3</v>
      </c>
      <c r="H21">
        <v>1</v>
      </c>
      <c r="I21">
        <v>0</v>
      </c>
      <c r="J21">
        <f t="shared" si="3"/>
        <v>-4.7869078007026244</v>
      </c>
      <c r="K21">
        <v>0</v>
      </c>
      <c r="L21">
        <f t="shared" si="4"/>
        <v>1.4671470766464971</v>
      </c>
      <c r="M21">
        <f t="shared" si="5"/>
        <v>-1.4671470766464971</v>
      </c>
      <c r="O21">
        <f t="shared" si="6"/>
        <v>0.4</v>
      </c>
    </row>
    <row r="22" spans="1:15" x14ac:dyDescent="0.25">
      <c r="A22">
        <v>1</v>
      </c>
      <c r="B22">
        <f t="shared" si="7"/>
        <v>1.4671470766464971</v>
      </c>
      <c r="C22">
        <f t="shared" si="8"/>
        <v>4.7869078007026244</v>
      </c>
      <c r="E22">
        <f t="shared" si="9"/>
        <v>-1.1000000000000001</v>
      </c>
      <c r="H22">
        <v>1</v>
      </c>
      <c r="I22">
        <v>0</v>
      </c>
      <c r="J22">
        <f t="shared" si="3"/>
        <v>-4.0421394807159174</v>
      </c>
      <c r="K22">
        <v>0</v>
      </c>
      <c r="L22">
        <f t="shared" si="4"/>
        <v>-2.9543383786184085</v>
      </c>
      <c r="M22">
        <f t="shared" si="5"/>
        <v>2.9543383786184085</v>
      </c>
      <c r="O22">
        <f t="shared" si="6"/>
        <v>0.2</v>
      </c>
    </row>
    <row r="23" spans="1:15" x14ac:dyDescent="0.25">
      <c r="A23">
        <v>1</v>
      </c>
      <c r="B23">
        <f t="shared" si="7"/>
        <v>-2.9543383786184085</v>
      </c>
      <c r="C23">
        <f t="shared" si="8"/>
        <v>4.0421394807159174</v>
      </c>
      <c r="E23">
        <f t="shared" si="9"/>
        <v>-1.5</v>
      </c>
      <c r="H23">
        <v>1</v>
      </c>
      <c r="I23">
        <v>0</v>
      </c>
      <c r="J23">
        <f t="shared" si="3"/>
        <v>-0.7457149285382102</v>
      </c>
      <c r="K23">
        <v>0</v>
      </c>
      <c r="L23">
        <f t="shared" si="4"/>
        <v>-4.9508500363367149</v>
      </c>
      <c r="M23">
        <f t="shared" si="5"/>
        <v>4.9508500363367149</v>
      </c>
      <c r="O23">
        <f t="shared" si="6"/>
        <v>0.4</v>
      </c>
    </row>
    <row r="24" spans="1:15" x14ac:dyDescent="0.25">
      <c r="A24">
        <v>1</v>
      </c>
      <c r="B24">
        <f t="shared" si="7"/>
        <v>-4.9508500363367149</v>
      </c>
      <c r="C24">
        <f t="shared" si="8"/>
        <v>0.7457149285382102</v>
      </c>
      <c r="E24">
        <f t="shared" si="9"/>
        <v>-1.2</v>
      </c>
      <c r="H24">
        <v>1</v>
      </c>
      <c r="I24">
        <v>0</v>
      </c>
      <c r="J24">
        <f t="shared" si="3"/>
        <v>3.5756220448416625</v>
      </c>
      <c r="K24">
        <v>0</v>
      </c>
      <c r="L24">
        <f t="shared" si="4"/>
        <v>-3.5045590064061303</v>
      </c>
      <c r="M24">
        <f t="shared" si="5"/>
        <v>3.5045590064061303</v>
      </c>
      <c r="O24">
        <f t="shared" si="6"/>
        <v>-0.1</v>
      </c>
    </row>
    <row r="25" spans="1:15" x14ac:dyDescent="0.25">
      <c r="A25">
        <v>1</v>
      </c>
      <c r="B25">
        <f t="shared" si="7"/>
        <v>-3.5045590064061303</v>
      </c>
      <c r="C25">
        <f t="shared" si="8"/>
        <v>-3.5756220448416625</v>
      </c>
      <c r="E25">
        <f t="shared" si="9"/>
        <v>-1.5</v>
      </c>
      <c r="H25">
        <v>0</v>
      </c>
      <c r="I25">
        <v>1</v>
      </c>
      <c r="J25">
        <v>0</v>
      </c>
      <c r="K25">
        <f>E12</f>
        <v>3.226406113521195</v>
      </c>
      <c r="L25">
        <f>D12</f>
        <v>3.8284867020237972</v>
      </c>
      <c r="M25">
        <f>D12</f>
        <v>3.8284867020237972</v>
      </c>
      <c r="O25">
        <f>E4</f>
        <v>0</v>
      </c>
    </row>
    <row r="26" spans="1:15" x14ac:dyDescent="0.25">
      <c r="A26" t="s">
        <v>120</v>
      </c>
      <c r="H26">
        <v>0</v>
      </c>
      <c r="I26">
        <v>1</v>
      </c>
      <c r="J26">
        <v>0</v>
      </c>
      <c r="K26">
        <f t="shared" ref="K26:K30" si="10">E13</f>
        <v>4.9715602585715795</v>
      </c>
      <c r="L26">
        <f t="shared" ref="L26:L30" si="11">D13</f>
        <v>-0.59211099663128186</v>
      </c>
      <c r="M26">
        <f t="shared" ref="M26:M30" si="12">D13</f>
        <v>-0.59211099663128186</v>
      </c>
      <c r="O26">
        <f t="shared" ref="O26:O30" si="13">E5</f>
        <v>1.1000000000000001</v>
      </c>
    </row>
    <row r="27" spans="1:15" x14ac:dyDescent="0.25">
      <c r="A27">
        <f t="array" ref="A27:F29">TRANSPOSE(A20:C25)</f>
        <v>1</v>
      </c>
      <c r="B27">
        <v>1</v>
      </c>
      <c r="C27">
        <v>1</v>
      </c>
      <c r="D27">
        <v>1</v>
      </c>
      <c r="E27">
        <v>1</v>
      </c>
      <c r="F27">
        <v>1</v>
      </c>
      <c r="H27">
        <v>0</v>
      </c>
      <c r="I27">
        <v>1</v>
      </c>
      <c r="J27">
        <v>0</v>
      </c>
      <c r="K27">
        <f t="shared" si="10"/>
        <v>1.4671470766464971</v>
      </c>
      <c r="L27">
        <f t="shared" si="11"/>
        <v>-4.7869078007026244</v>
      </c>
      <c r="M27">
        <f t="shared" si="12"/>
        <v>-4.7869078007026244</v>
      </c>
      <c r="O27">
        <f t="shared" si="13"/>
        <v>-0.2</v>
      </c>
    </row>
    <row r="28" spans="1:15" x14ac:dyDescent="0.25">
      <c r="A28">
        <v>3.226406113521195</v>
      </c>
      <c r="B28">
        <v>4.9715602585715795</v>
      </c>
      <c r="C28">
        <v>1.4671470766464971</v>
      </c>
      <c r="D28">
        <v>-2.9543383786184085</v>
      </c>
      <c r="E28">
        <v>-4.9508500363367149</v>
      </c>
      <c r="F28">
        <v>-3.5045590064061303</v>
      </c>
      <c r="H28">
        <v>0</v>
      </c>
      <c r="I28">
        <v>1</v>
      </c>
      <c r="J28">
        <v>0</v>
      </c>
      <c r="K28">
        <f t="shared" si="10"/>
        <v>-2.9543383786184085</v>
      </c>
      <c r="L28">
        <f t="shared" si="11"/>
        <v>-4.0421394807159174</v>
      </c>
      <c r="M28">
        <f t="shared" si="12"/>
        <v>-4.0421394807159174</v>
      </c>
      <c r="O28">
        <f t="shared" si="13"/>
        <v>-0.4</v>
      </c>
    </row>
    <row r="29" spans="1:15" x14ac:dyDescent="0.25">
      <c r="A29">
        <v>-3.8284867020237972</v>
      </c>
      <c r="B29">
        <v>0.59211099663128186</v>
      </c>
      <c r="C29">
        <v>4.7869078007026244</v>
      </c>
      <c r="D29">
        <v>4.0421394807159174</v>
      </c>
      <c r="E29">
        <v>0.7457149285382102</v>
      </c>
      <c r="F29">
        <v>-3.5756220448416625</v>
      </c>
      <c r="H29">
        <v>0</v>
      </c>
      <c r="I29">
        <v>1</v>
      </c>
      <c r="J29">
        <v>0</v>
      </c>
      <c r="K29">
        <f t="shared" si="10"/>
        <v>-4.9508500363367149</v>
      </c>
      <c r="L29">
        <f t="shared" si="11"/>
        <v>-0.7457149285382102</v>
      </c>
      <c r="M29">
        <f t="shared" si="12"/>
        <v>-0.7457149285382102</v>
      </c>
      <c r="O29">
        <f t="shared" si="13"/>
        <v>-0.9</v>
      </c>
    </row>
    <row r="30" spans="1:15" x14ac:dyDescent="0.25">
      <c r="A30" t="s">
        <v>75</v>
      </c>
      <c r="H30">
        <v>0</v>
      </c>
      <c r="I30">
        <v>1</v>
      </c>
      <c r="J30">
        <v>0</v>
      </c>
      <c r="K30">
        <f t="shared" si="10"/>
        <v>-3.5045590064061303</v>
      </c>
      <c r="L30">
        <f t="shared" si="11"/>
        <v>3.5756220448416625</v>
      </c>
      <c r="M30">
        <f t="shared" si="12"/>
        <v>3.5756220448416625</v>
      </c>
      <c r="O30">
        <f t="shared" si="13"/>
        <v>0.2</v>
      </c>
    </row>
    <row r="31" spans="1:15" x14ac:dyDescent="0.25">
      <c r="A31">
        <f t="array" ref="A31:C33">MMULT(A27:F29,A20:C25)</f>
        <v>6</v>
      </c>
      <c r="B31">
        <v>-1.7446339726219806</v>
      </c>
      <c r="C31">
        <v>2.762764459722574</v>
      </c>
    </row>
    <row r="32" spans="1:15" x14ac:dyDescent="0.25">
      <c r="A32">
        <v>-1.7446339726219806</v>
      </c>
      <c r="B32">
        <v>82.799593525542832</v>
      </c>
      <c r="C32">
        <v>-5.4882317553555087</v>
      </c>
      <c r="G32" s="121">
        <f t="array" ref="G32:G34">MMULT(A35:C37,E35:E37)</f>
        <v>-1.1546856236230838</v>
      </c>
      <c r="H32" t="s">
        <v>24</v>
      </c>
      <c r="I32" t="s">
        <v>130</v>
      </c>
    </row>
    <row r="33" spans="1:20" x14ac:dyDescent="0.25">
      <c r="A33">
        <v>2.762764459722574</v>
      </c>
      <c r="B33">
        <v>-5.4882317553555087</v>
      </c>
      <c r="C33">
        <v>67.602447496097156</v>
      </c>
      <c r="G33" s="121">
        <v>4.5167552677602134E-2</v>
      </c>
      <c r="H33" t="s">
        <v>25</v>
      </c>
      <c r="I33">
        <f t="array" ref="I33:T38">TRANSPOSE(H19:M30)</f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121</v>
      </c>
      <c r="E34" t="s">
        <v>77</v>
      </c>
      <c r="G34" s="121">
        <v>-3.3692851039971987E-2</v>
      </c>
      <c r="H34" t="s">
        <v>26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5">
      <c r="A35">
        <f t="array" ref="A35:C37">MINVERSE(A31:C33)</f>
        <v>0.17067686932010037</v>
      </c>
      <c r="B35">
        <v>3.1508740521114594E-3</v>
      </c>
      <c r="C35">
        <v>-6.7193907683680875E-3</v>
      </c>
      <c r="E35">
        <f t="array" ref="E35:E37">MMULT(A27:F29,E20:E25)</f>
        <v>-7.1000000000000005</v>
      </c>
      <c r="I35">
        <v>3.8284867020237972</v>
      </c>
      <c r="J35">
        <v>-0.59211099663128186</v>
      </c>
      <c r="K35">
        <v>-4.7869078007026244</v>
      </c>
      <c r="L35">
        <v>-4.0421394807159174</v>
      </c>
      <c r="M35">
        <v>-0.7457149285382102</v>
      </c>
      <c r="N35">
        <v>3.5756220448416625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3.1508740521114594E-3</v>
      </c>
      <c r="B36">
        <v>1.2200863955334765E-2</v>
      </c>
      <c r="C36">
        <v>8.6174463073350038E-4</v>
      </c>
      <c r="E36">
        <v>5.9392729439260679</v>
      </c>
      <c r="G36">
        <f>SQRT(G33^2+G34^2)</f>
        <v>5.6349942556188158E-2</v>
      </c>
      <c r="H36" t="s">
        <v>122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3.226406113521195</v>
      </c>
      <c r="P36">
        <v>4.9715602585715795</v>
      </c>
      <c r="Q36">
        <v>1.4671470766464971</v>
      </c>
      <c r="R36">
        <v>-2.9543383786184085</v>
      </c>
      <c r="S36">
        <v>-4.9508500363367149</v>
      </c>
      <c r="T36">
        <v>-3.5045590064061303</v>
      </c>
    </row>
    <row r="37" spans="1:20" x14ac:dyDescent="0.25">
      <c r="A37">
        <v>-6.7193907683680892E-3</v>
      </c>
      <c r="B37">
        <v>8.6174463073350027E-4</v>
      </c>
      <c r="C37">
        <v>1.5136930483357295E-2</v>
      </c>
      <c r="E37">
        <v>-5.7157335934388902</v>
      </c>
      <c r="G37">
        <f>ATAN(G34/G33)*200/PI()+400</f>
        <v>359.19867569241273</v>
      </c>
      <c r="H37" t="s">
        <v>123</v>
      </c>
      <c r="I37">
        <v>3.226406113521195</v>
      </c>
      <c r="J37">
        <v>4.9715602585715795</v>
      </c>
      <c r="K37">
        <v>1.4671470766464971</v>
      </c>
      <c r="L37">
        <v>-2.9543383786184085</v>
      </c>
      <c r="M37">
        <v>-4.9508500363367149</v>
      </c>
      <c r="N37">
        <v>-3.5045590064061303</v>
      </c>
      <c r="O37">
        <v>3.8284867020237972</v>
      </c>
      <c r="P37">
        <v>-0.59211099663128186</v>
      </c>
      <c r="Q37">
        <v>-4.7869078007026244</v>
      </c>
      <c r="R37">
        <v>-4.0421394807159174</v>
      </c>
      <c r="S37">
        <v>-0.7457149285382102</v>
      </c>
      <c r="T37">
        <v>3.5756220448416625</v>
      </c>
    </row>
    <row r="38" spans="1:20" x14ac:dyDescent="0.25">
      <c r="G38">
        <f>G37-100</f>
        <v>259.19867569241273</v>
      </c>
      <c r="H38" t="s">
        <v>124</v>
      </c>
      <c r="I38">
        <v>-3.226406113521195</v>
      </c>
      <c r="J38">
        <v>-4.9715602585715795</v>
      </c>
      <c r="K38">
        <v>-1.4671470766464971</v>
      </c>
      <c r="L38">
        <v>2.9543383786184085</v>
      </c>
      <c r="M38">
        <v>4.9508500363367149</v>
      </c>
      <c r="N38">
        <v>3.5045590064061303</v>
      </c>
      <c r="O38">
        <v>3.8284867020237972</v>
      </c>
      <c r="P38">
        <v>-0.59211099663128186</v>
      </c>
      <c r="Q38">
        <v>-4.7869078007026244</v>
      </c>
      <c r="R38">
        <v>-4.0421394807159174</v>
      </c>
      <c r="S38">
        <v>-0.7457149285382102</v>
      </c>
      <c r="T38">
        <v>3.5756220448416625</v>
      </c>
    </row>
    <row r="39" spans="1:20" x14ac:dyDescent="0.25">
      <c r="I39" t="s">
        <v>110</v>
      </c>
    </row>
    <row r="40" spans="1:20" x14ac:dyDescent="0.25">
      <c r="I40">
        <f t="array" ref="I40:N45">MMULT(I33:T38,H19:M30)</f>
        <v>6</v>
      </c>
      <c r="J40">
        <v>0</v>
      </c>
      <c r="K40">
        <v>-2.762764459722574</v>
      </c>
      <c r="L40">
        <v>0</v>
      </c>
      <c r="M40">
        <v>-1.7446339726219806</v>
      </c>
      <c r="N40">
        <v>1.7446339726219806</v>
      </c>
      <c r="P40" t="s">
        <v>132</v>
      </c>
    </row>
    <row r="41" spans="1:20" x14ac:dyDescent="0.25">
      <c r="I41">
        <v>0</v>
      </c>
      <c r="J41">
        <v>6</v>
      </c>
      <c r="K41">
        <v>0</v>
      </c>
      <c r="L41">
        <v>-1.7446339726219806</v>
      </c>
      <c r="M41">
        <v>-2.762764459722574</v>
      </c>
      <c r="N41">
        <v>-2.762764459722574</v>
      </c>
      <c r="P41">
        <f t="array" ref="P41:P46">MMULT(I33:T38,O19:O30)</f>
        <v>1.1999999999999997</v>
      </c>
    </row>
    <row r="42" spans="1:20" x14ac:dyDescent="0.25">
      <c r="I42">
        <v>-2.762764459722574</v>
      </c>
      <c r="J42">
        <v>0</v>
      </c>
      <c r="K42">
        <v>67.602447496097156</v>
      </c>
      <c r="L42">
        <v>0</v>
      </c>
      <c r="M42">
        <v>5.4882317553555087</v>
      </c>
      <c r="N42">
        <v>-5.4882317553555087</v>
      </c>
      <c r="P42">
        <v>-0.1999999999999999</v>
      </c>
    </row>
    <row r="43" spans="1:20" x14ac:dyDescent="0.25">
      <c r="I43">
        <v>0</v>
      </c>
      <c r="J43">
        <v>-1.7446339726219806</v>
      </c>
      <c r="K43">
        <v>0</v>
      </c>
      <c r="L43">
        <v>82.799593525542832</v>
      </c>
      <c r="M43">
        <v>5.4882317553555087</v>
      </c>
      <c r="N43">
        <v>5.4882317553555087</v>
      </c>
      <c r="P43">
        <v>-2.2304931817165445</v>
      </c>
    </row>
    <row r="44" spans="1:20" x14ac:dyDescent="0.25">
      <c r="I44">
        <v>-1.7446339726219806</v>
      </c>
      <c r="J44">
        <v>-2.762764459722574</v>
      </c>
      <c r="K44">
        <v>5.4882317553555087</v>
      </c>
      <c r="L44">
        <v>5.4882317553555087</v>
      </c>
      <c r="M44">
        <v>150.40204102163997</v>
      </c>
      <c r="N44">
        <v>-15.197146029445685</v>
      </c>
      <c r="P44">
        <v>10.111875451968618</v>
      </c>
    </row>
    <row r="45" spans="1:20" x14ac:dyDescent="0.25">
      <c r="I45">
        <v>1.7446339726219806</v>
      </c>
      <c r="J45">
        <v>-2.762764459722574</v>
      </c>
      <c r="K45">
        <v>-5.4882317553555087</v>
      </c>
      <c r="L45">
        <v>5.4882317553555087</v>
      </c>
      <c r="M45">
        <v>-15.197146029445685</v>
      </c>
      <c r="N45">
        <v>150.40204102163997</v>
      </c>
      <c r="P45">
        <v>2.643211975882406</v>
      </c>
    </row>
    <row r="46" spans="1:20" x14ac:dyDescent="0.25">
      <c r="P46">
        <v>3.975154225688001</v>
      </c>
    </row>
    <row r="47" spans="1:20" x14ac:dyDescent="0.25">
      <c r="I47" t="s">
        <v>131</v>
      </c>
    </row>
    <row r="48" spans="1:20" x14ac:dyDescent="0.25">
      <c r="I48">
        <f t="array" ref="I48:N53">MINVERSE(I40:N45)</f>
        <v>0.17067686932010037</v>
      </c>
      <c r="J48">
        <v>0</v>
      </c>
      <c r="K48">
        <v>6.7193907683680892E-3</v>
      </c>
      <c r="L48">
        <v>1.807003620809174E-20</v>
      </c>
      <c r="M48">
        <v>1.5754370260557297E-3</v>
      </c>
      <c r="N48">
        <v>-1.5754370260557295E-3</v>
      </c>
    </row>
    <row r="49" spans="9:17" x14ac:dyDescent="0.25">
      <c r="I49">
        <v>0</v>
      </c>
      <c r="J49">
        <v>0.17067686932010032</v>
      </c>
      <c r="K49">
        <v>-3.6140072416183479E-20</v>
      </c>
      <c r="L49">
        <v>3.1508740521114594E-3</v>
      </c>
      <c r="M49">
        <v>3.3596953841840437E-3</v>
      </c>
      <c r="N49">
        <v>3.3596953841840433E-3</v>
      </c>
      <c r="P49">
        <f t="array" ref="P49:P54">MMULT(I48:N53,P41:P46)</f>
        <v>0.18772629675307459</v>
      </c>
      <c r="Q49" t="s">
        <v>133</v>
      </c>
    </row>
    <row r="50" spans="9:17" x14ac:dyDescent="0.25">
      <c r="I50">
        <v>6.7193907683680875E-3</v>
      </c>
      <c r="J50">
        <v>0</v>
      </c>
      <c r="K50">
        <v>1.5136930483357297E-2</v>
      </c>
      <c r="L50">
        <v>-6.5382012429655148E-21</v>
      </c>
      <c r="M50">
        <v>-4.3087231536675019E-4</v>
      </c>
      <c r="N50">
        <v>4.3087231536675008E-4</v>
      </c>
      <c r="P50">
        <v>1.9961566494026486E-2</v>
      </c>
      <c r="Q50" t="s">
        <v>134</v>
      </c>
    </row>
    <row r="51" spans="9:17" x14ac:dyDescent="0.25">
      <c r="I51">
        <v>0</v>
      </c>
      <c r="J51">
        <v>3.1508740521114598E-3</v>
      </c>
      <c r="K51">
        <v>0</v>
      </c>
      <c r="L51">
        <v>1.2200863955334767E-2</v>
      </c>
      <c r="M51">
        <v>-4.3087231536675019E-4</v>
      </c>
      <c r="N51">
        <v>-4.3087231536675008E-4</v>
      </c>
      <c r="P51">
        <v>-2.5125654272095524E-2</v>
      </c>
      <c r="Q51" t="s">
        <v>135</v>
      </c>
    </row>
    <row r="52" spans="9:17" x14ac:dyDescent="0.25">
      <c r="I52">
        <v>1.5754370260557297E-3</v>
      </c>
      <c r="J52">
        <v>3.3596953841840442E-3</v>
      </c>
      <c r="K52">
        <v>-4.3087231536675008E-4</v>
      </c>
      <c r="L52">
        <v>-4.3087231536675008E-4</v>
      </c>
      <c r="M52">
        <v>6.8344486096730151E-3</v>
      </c>
      <c r="N52">
        <v>7.3401663200563206E-4</v>
      </c>
      <c r="P52">
        <v>0.1198917711431204</v>
      </c>
      <c r="Q52" t="s">
        <v>136</v>
      </c>
    </row>
    <row r="53" spans="9:17" x14ac:dyDescent="0.25">
      <c r="I53">
        <v>-1.5754370260557297E-3</v>
      </c>
      <c r="J53">
        <v>3.3596953841840442E-3</v>
      </c>
      <c r="K53">
        <v>4.3087231536675003E-4</v>
      </c>
      <c r="L53">
        <v>-4.3087231536675013E-4</v>
      </c>
      <c r="M53">
        <v>7.3401663200563206E-4</v>
      </c>
      <c r="N53">
        <v>6.8344486096730142E-3</v>
      </c>
      <c r="P53">
        <v>1.880544165743914E-2</v>
      </c>
      <c r="Q53" t="s">
        <v>137</v>
      </c>
    </row>
    <row r="54" spans="9:17" x14ac:dyDescent="0.25">
      <c r="P54">
        <v>2.122770036479376E-2</v>
      </c>
      <c r="Q54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4" zoomScale="140" zoomScaleNormal="140" workbookViewId="0">
      <selection activeCell="L31" sqref="L31"/>
    </sheetView>
  </sheetViews>
  <sheetFormatPr defaultRowHeight="15" x14ac:dyDescent="0.25"/>
  <cols>
    <col min="1" max="1" width="12.42578125" customWidth="1"/>
  </cols>
  <sheetData>
    <row r="1" spans="1:9" x14ac:dyDescent="0.25">
      <c r="A1" s="8" t="s">
        <v>0</v>
      </c>
      <c r="B1" s="9" t="s">
        <v>1</v>
      </c>
      <c r="C1" s="9" t="s">
        <v>2</v>
      </c>
      <c r="D1" s="9">
        <v>1</v>
      </c>
      <c r="E1" s="9"/>
      <c r="F1" s="10"/>
    </row>
    <row r="2" spans="1:9" x14ac:dyDescent="0.25">
      <c r="A2" s="11"/>
      <c r="B2" s="12" t="s">
        <v>3</v>
      </c>
      <c r="C2" s="12" t="s">
        <v>4</v>
      </c>
      <c r="D2" s="12" t="s">
        <v>5</v>
      </c>
      <c r="E2" s="12">
        <v>31.457999999999998</v>
      </c>
      <c r="F2" s="13" t="s">
        <v>6</v>
      </c>
    </row>
    <row r="3" spans="1:9" x14ac:dyDescent="0.25">
      <c r="A3" s="11"/>
      <c r="B3" s="12" t="s">
        <v>7</v>
      </c>
      <c r="C3" s="12" t="s">
        <v>8</v>
      </c>
      <c r="D3" s="12" t="s">
        <v>9</v>
      </c>
      <c r="E3" s="12" t="s">
        <v>10</v>
      </c>
      <c r="F3" s="13" t="s">
        <v>11</v>
      </c>
      <c r="G3" s="12" t="s">
        <v>119</v>
      </c>
      <c r="H3" s="12" t="s">
        <v>19</v>
      </c>
      <c r="I3" s="12" t="s">
        <v>20</v>
      </c>
    </row>
    <row r="4" spans="1:9" x14ac:dyDescent="0.25">
      <c r="A4" s="11"/>
      <c r="B4" s="12">
        <v>1</v>
      </c>
      <c r="C4" s="12">
        <v>3.5059999999999998</v>
      </c>
      <c r="D4" s="12">
        <v>0.3</v>
      </c>
      <c r="E4" s="12">
        <v>0</v>
      </c>
      <c r="F4" s="13">
        <v>-0.5</v>
      </c>
      <c r="G4">
        <f>(C4*400)/(2*PI()*$B$11)</f>
        <v>44.58007502066247</v>
      </c>
      <c r="H4">
        <f>$B$11*COS(G4*PI()/200)</f>
        <v>3.8284867020237972</v>
      </c>
      <c r="I4">
        <f>$B$11*SIN(G4*PI()/200)</f>
        <v>3.226406113521195</v>
      </c>
    </row>
    <row r="5" spans="1:9" x14ac:dyDescent="0.25">
      <c r="A5" s="11"/>
      <c r="B5" s="12">
        <v>2</v>
      </c>
      <c r="C5" s="12">
        <v>8.4580000000000002</v>
      </c>
      <c r="D5" s="12">
        <v>0</v>
      </c>
      <c r="E5" s="12">
        <v>1.1000000000000001</v>
      </c>
      <c r="F5" s="13">
        <v>-1.3</v>
      </c>
      <c r="G5">
        <f t="shared" ref="G5:G9" si="0">(C5*400)/(2*PI()*$B$11)</f>
        <v>107.54657002988112</v>
      </c>
      <c r="H5">
        <f t="shared" ref="H5:H9" si="1">$B$11*COS(G5*PI()/200)</f>
        <v>-0.59211099663128186</v>
      </c>
      <c r="I5">
        <f t="shared" ref="I5:I9" si="2">$B$11*SIN(G5*PI()/200)</f>
        <v>4.9715602585715795</v>
      </c>
    </row>
    <row r="6" spans="1:9" x14ac:dyDescent="0.25">
      <c r="A6" s="11"/>
      <c r="B6" s="12">
        <v>3</v>
      </c>
      <c r="C6" s="12">
        <v>14.24</v>
      </c>
      <c r="D6" s="12">
        <v>0.4</v>
      </c>
      <c r="E6" s="12">
        <v>-0.2</v>
      </c>
      <c r="F6" s="13">
        <v>-1.1000000000000001</v>
      </c>
      <c r="G6">
        <f t="shared" si="0"/>
        <v>181.06681925106491</v>
      </c>
      <c r="H6">
        <f t="shared" si="1"/>
        <v>-4.7869078007026244</v>
      </c>
      <c r="I6">
        <f t="shared" si="2"/>
        <v>1.4671470766464971</v>
      </c>
    </row>
    <row r="7" spans="1:9" x14ac:dyDescent="0.25">
      <c r="A7" s="11"/>
      <c r="B7" s="12">
        <v>4</v>
      </c>
      <c r="C7" s="12">
        <v>18.888999999999999</v>
      </c>
      <c r="D7" s="12">
        <v>0.2</v>
      </c>
      <c r="E7" s="12">
        <v>-0.4</v>
      </c>
      <c r="F7" s="13">
        <v>-1.5</v>
      </c>
      <c r="G7">
        <f t="shared" si="0"/>
        <v>240.18055820459026</v>
      </c>
      <c r="H7">
        <f t="shared" si="1"/>
        <v>-4.0421394807159174</v>
      </c>
      <c r="I7">
        <f t="shared" si="2"/>
        <v>-2.9543383786184085</v>
      </c>
    </row>
    <row r="8" spans="1:9" x14ac:dyDescent="0.25">
      <c r="A8" s="11"/>
      <c r="B8" s="12">
        <v>5</v>
      </c>
      <c r="C8" s="12">
        <v>22.844999999999999</v>
      </c>
      <c r="D8" s="12">
        <v>0.4</v>
      </c>
      <c r="E8" s="12">
        <v>-0.9</v>
      </c>
      <c r="F8" s="13">
        <v>-1.2</v>
      </c>
      <c r="G8">
        <f t="shared" si="0"/>
        <v>290.48254815945069</v>
      </c>
      <c r="H8">
        <f t="shared" si="1"/>
        <v>-0.7457149285382102</v>
      </c>
      <c r="I8">
        <f t="shared" si="2"/>
        <v>-4.9508500363367149</v>
      </c>
    </row>
    <row r="9" spans="1:9" ht="15.75" thickBot="1" x14ac:dyDescent="0.3">
      <c r="A9" s="14"/>
      <c r="B9" s="15">
        <v>6</v>
      </c>
      <c r="C9" s="15">
        <v>27.576000000000001</v>
      </c>
      <c r="D9" s="15">
        <v>-0.1</v>
      </c>
      <c r="E9" s="15">
        <v>0.2</v>
      </c>
      <c r="F9" s="16">
        <v>-1.5</v>
      </c>
      <c r="G9">
        <f t="shared" si="0"/>
        <v>350.63894716765213</v>
      </c>
      <c r="H9">
        <f t="shared" si="1"/>
        <v>3.5756220448416625</v>
      </c>
      <c r="I9">
        <f t="shared" si="2"/>
        <v>-3.5045590064061303</v>
      </c>
    </row>
    <row r="11" spans="1:9" x14ac:dyDescent="0.25">
      <c r="A11" t="s">
        <v>66</v>
      </c>
      <c r="B11">
        <f>E2/(2*PI())</f>
        <v>5.0066961997848436</v>
      </c>
    </row>
    <row r="13" spans="1:9" x14ac:dyDescent="0.25">
      <c r="A13" t="s">
        <v>73</v>
      </c>
      <c r="E13" t="s">
        <v>71</v>
      </c>
    </row>
    <row r="14" spans="1:9" x14ac:dyDescent="0.25">
      <c r="A14">
        <v>1</v>
      </c>
      <c r="B14">
        <f>I4</f>
        <v>3.226406113521195</v>
      </c>
      <c r="C14">
        <f>-H4</f>
        <v>-3.8284867020237972</v>
      </c>
      <c r="E14">
        <f>F4</f>
        <v>-0.5</v>
      </c>
    </row>
    <row r="15" spans="1:9" x14ac:dyDescent="0.25">
      <c r="A15">
        <v>1</v>
      </c>
      <c r="B15">
        <f t="shared" ref="B15:B19" si="3">I5</f>
        <v>4.9715602585715795</v>
      </c>
      <c r="C15">
        <f t="shared" ref="C15:C19" si="4">-H5</f>
        <v>0.59211099663128186</v>
      </c>
      <c r="E15">
        <f t="shared" ref="E15:E19" si="5">F5</f>
        <v>-1.3</v>
      </c>
    </row>
    <row r="16" spans="1:9" x14ac:dyDescent="0.25">
      <c r="A16">
        <v>1</v>
      </c>
      <c r="B16">
        <f t="shared" si="3"/>
        <v>1.4671470766464971</v>
      </c>
      <c r="C16">
        <f t="shared" si="4"/>
        <v>4.7869078007026244</v>
      </c>
      <c r="E16">
        <f t="shared" si="5"/>
        <v>-1.1000000000000001</v>
      </c>
    </row>
    <row r="17" spans="1:9" x14ac:dyDescent="0.25">
      <c r="A17">
        <v>1</v>
      </c>
      <c r="B17">
        <f t="shared" si="3"/>
        <v>-2.9543383786184085</v>
      </c>
      <c r="C17">
        <f t="shared" si="4"/>
        <v>4.0421394807159174</v>
      </c>
      <c r="E17">
        <f t="shared" si="5"/>
        <v>-1.5</v>
      </c>
    </row>
    <row r="18" spans="1:9" x14ac:dyDescent="0.25">
      <c r="A18">
        <v>1</v>
      </c>
      <c r="B18">
        <f t="shared" si="3"/>
        <v>-4.9508500363367149</v>
      </c>
      <c r="C18">
        <f t="shared" si="4"/>
        <v>0.7457149285382102</v>
      </c>
      <c r="E18">
        <f t="shared" si="5"/>
        <v>-1.2</v>
      </c>
    </row>
    <row r="19" spans="1:9" x14ac:dyDescent="0.25">
      <c r="A19">
        <v>1</v>
      </c>
      <c r="B19">
        <f t="shared" si="3"/>
        <v>-3.5045590064061303</v>
      </c>
      <c r="C19">
        <f t="shared" si="4"/>
        <v>-3.5756220448416625</v>
      </c>
      <c r="E19">
        <f t="shared" si="5"/>
        <v>-1.5</v>
      </c>
    </row>
    <row r="21" spans="1:9" x14ac:dyDescent="0.25">
      <c r="A21">
        <f t="array" ref="A21:A23">MMULT(MINVERSE(MMULT(TRANSPOSE(A14:C19),A14:C19)),MMULT(TRANSPOSE(A14:C19),E14:E19))</f>
        <v>-1.1546856236230838</v>
      </c>
      <c r="B21" t="s">
        <v>24</v>
      </c>
    </row>
    <row r="22" spans="1:9" x14ac:dyDescent="0.25">
      <c r="A22">
        <v>4.5167552677602134E-2</v>
      </c>
      <c r="B22" t="s">
        <v>25</v>
      </c>
    </row>
    <row r="23" spans="1:9" x14ac:dyDescent="0.25">
      <c r="A23">
        <v>-3.3692851039971987E-2</v>
      </c>
      <c r="B23" t="s">
        <v>26</v>
      </c>
    </row>
    <row r="25" spans="1:9" x14ac:dyDescent="0.25">
      <c r="A25" t="s">
        <v>73</v>
      </c>
      <c r="B25" t="s">
        <v>33</v>
      </c>
      <c r="C25" t="s">
        <v>34</v>
      </c>
      <c r="D25" t="s">
        <v>157</v>
      </c>
      <c r="E25" t="s">
        <v>158</v>
      </c>
      <c r="F25" t="s">
        <v>159</v>
      </c>
      <c r="G25" t="s">
        <v>38</v>
      </c>
      <c r="I25" t="s">
        <v>71</v>
      </c>
    </row>
    <row r="26" spans="1:9" x14ac:dyDescent="0.25">
      <c r="A26">
        <v>1</v>
      </c>
      <c r="B26">
        <v>1</v>
      </c>
      <c r="C26">
        <v>0</v>
      </c>
      <c r="D26">
        <f>H4</f>
        <v>3.8284867020237972</v>
      </c>
      <c r="E26">
        <v>0</v>
      </c>
      <c r="F26">
        <f>I4</f>
        <v>3.226406113521195</v>
      </c>
      <c r="G26">
        <f>-I4</f>
        <v>-3.226406113521195</v>
      </c>
      <c r="I26">
        <f>D4</f>
        <v>0.3</v>
      </c>
    </row>
    <row r="27" spans="1:9" x14ac:dyDescent="0.25">
      <c r="A27">
        <v>2</v>
      </c>
      <c r="B27">
        <v>1</v>
      </c>
      <c r="C27">
        <v>0</v>
      </c>
      <c r="D27">
        <f t="shared" ref="D27:D31" si="6">H5</f>
        <v>-0.59211099663128186</v>
      </c>
      <c r="E27">
        <v>0</v>
      </c>
      <c r="F27">
        <f t="shared" ref="F27:F31" si="7">I5</f>
        <v>4.9715602585715795</v>
      </c>
      <c r="G27">
        <f t="shared" ref="G27:G31" si="8">-I5</f>
        <v>-4.9715602585715795</v>
      </c>
      <c r="I27">
        <f t="shared" ref="I27:I31" si="9">D5</f>
        <v>0</v>
      </c>
    </row>
    <row r="28" spans="1:9" x14ac:dyDescent="0.25">
      <c r="A28">
        <v>3</v>
      </c>
      <c r="B28">
        <v>1</v>
      </c>
      <c r="C28">
        <v>0</v>
      </c>
      <c r="D28">
        <f t="shared" si="6"/>
        <v>-4.7869078007026244</v>
      </c>
      <c r="E28">
        <v>0</v>
      </c>
      <c r="F28">
        <f t="shared" si="7"/>
        <v>1.4671470766464971</v>
      </c>
      <c r="G28">
        <f t="shared" si="8"/>
        <v>-1.4671470766464971</v>
      </c>
      <c r="I28">
        <f t="shared" si="9"/>
        <v>0.4</v>
      </c>
    </row>
    <row r="29" spans="1:9" x14ac:dyDescent="0.25">
      <c r="A29">
        <v>4</v>
      </c>
      <c r="B29">
        <v>1</v>
      </c>
      <c r="C29">
        <v>0</v>
      </c>
      <c r="D29">
        <f t="shared" si="6"/>
        <v>-4.0421394807159174</v>
      </c>
      <c r="E29">
        <v>0</v>
      </c>
      <c r="F29">
        <f t="shared" si="7"/>
        <v>-2.9543383786184085</v>
      </c>
      <c r="G29">
        <f t="shared" si="8"/>
        <v>2.9543383786184085</v>
      </c>
      <c r="I29">
        <f t="shared" si="9"/>
        <v>0.2</v>
      </c>
    </row>
    <row r="30" spans="1:9" x14ac:dyDescent="0.25">
      <c r="A30">
        <v>5</v>
      </c>
      <c r="B30">
        <v>1</v>
      </c>
      <c r="C30">
        <v>0</v>
      </c>
      <c r="D30">
        <f t="shared" si="6"/>
        <v>-0.7457149285382102</v>
      </c>
      <c r="E30">
        <v>0</v>
      </c>
      <c r="F30">
        <f t="shared" si="7"/>
        <v>-4.9508500363367149</v>
      </c>
      <c r="G30">
        <f t="shared" si="8"/>
        <v>4.9508500363367149</v>
      </c>
      <c r="I30">
        <f t="shared" si="9"/>
        <v>0.4</v>
      </c>
    </row>
    <row r="31" spans="1:9" x14ac:dyDescent="0.25">
      <c r="A31">
        <v>6</v>
      </c>
      <c r="B31">
        <v>1</v>
      </c>
      <c r="C31">
        <v>0</v>
      </c>
      <c r="D31">
        <f t="shared" si="6"/>
        <v>3.5756220448416625</v>
      </c>
      <c r="E31">
        <v>0</v>
      </c>
      <c r="F31">
        <f t="shared" si="7"/>
        <v>-3.5045590064061303</v>
      </c>
      <c r="G31">
        <f t="shared" si="8"/>
        <v>3.5045590064061303</v>
      </c>
      <c r="I31">
        <f t="shared" si="9"/>
        <v>-0.1</v>
      </c>
    </row>
    <row r="32" spans="1:9" x14ac:dyDescent="0.25">
      <c r="A32">
        <v>7</v>
      </c>
      <c r="B32">
        <v>0</v>
      </c>
      <c r="C32">
        <v>1</v>
      </c>
      <c r="D32">
        <v>0</v>
      </c>
      <c r="E32">
        <f>I4</f>
        <v>3.226406113521195</v>
      </c>
      <c r="F32">
        <f>H4</f>
        <v>3.8284867020237972</v>
      </c>
      <c r="G32">
        <f>H4</f>
        <v>3.8284867020237972</v>
      </c>
      <c r="I32">
        <f>E4</f>
        <v>0</v>
      </c>
    </row>
    <row r="33" spans="1:9" x14ac:dyDescent="0.25">
      <c r="A33">
        <v>8</v>
      </c>
      <c r="B33">
        <v>0</v>
      </c>
      <c r="C33">
        <v>1</v>
      </c>
      <c r="D33">
        <v>0</v>
      </c>
      <c r="E33">
        <f t="shared" ref="E33:E37" si="10">I5</f>
        <v>4.9715602585715795</v>
      </c>
      <c r="F33">
        <f t="shared" ref="F33:F37" si="11">H5</f>
        <v>-0.59211099663128186</v>
      </c>
      <c r="G33">
        <f t="shared" ref="G33:G37" si="12">H5</f>
        <v>-0.59211099663128186</v>
      </c>
      <c r="I33">
        <f t="shared" ref="I33:I37" si="13">E5</f>
        <v>1.1000000000000001</v>
      </c>
    </row>
    <row r="34" spans="1:9" x14ac:dyDescent="0.25">
      <c r="A34">
        <v>9</v>
      </c>
      <c r="B34">
        <v>0</v>
      </c>
      <c r="C34">
        <v>1</v>
      </c>
      <c r="D34">
        <v>0</v>
      </c>
      <c r="E34">
        <f t="shared" si="10"/>
        <v>1.4671470766464971</v>
      </c>
      <c r="F34">
        <f t="shared" si="11"/>
        <v>-4.7869078007026244</v>
      </c>
      <c r="G34">
        <f t="shared" si="12"/>
        <v>-4.7869078007026244</v>
      </c>
      <c r="I34">
        <f t="shared" si="13"/>
        <v>-0.2</v>
      </c>
    </row>
    <row r="35" spans="1:9" x14ac:dyDescent="0.25">
      <c r="A35">
        <v>10</v>
      </c>
      <c r="B35">
        <v>0</v>
      </c>
      <c r="C35">
        <v>1</v>
      </c>
      <c r="D35">
        <v>0</v>
      </c>
      <c r="E35">
        <f t="shared" si="10"/>
        <v>-2.9543383786184085</v>
      </c>
      <c r="F35">
        <f t="shared" si="11"/>
        <v>-4.0421394807159174</v>
      </c>
      <c r="G35">
        <f t="shared" si="12"/>
        <v>-4.0421394807159174</v>
      </c>
      <c r="I35">
        <f t="shared" si="13"/>
        <v>-0.4</v>
      </c>
    </row>
    <row r="36" spans="1:9" x14ac:dyDescent="0.25">
      <c r="A36">
        <v>11</v>
      </c>
      <c r="B36">
        <v>0</v>
      </c>
      <c r="C36">
        <v>1</v>
      </c>
      <c r="D36">
        <v>0</v>
      </c>
      <c r="E36">
        <f t="shared" si="10"/>
        <v>-4.9508500363367149</v>
      </c>
      <c r="F36">
        <f t="shared" si="11"/>
        <v>-0.7457149285382102</v>
      </c>
      <c r="G36">
        <f t="shared" si="12"/>
        <v>-0.7457149285382102</v>
      </c>
      <c r="I36">
        <f t="shared" si="13"/>
        <v>-0.9</v>
      </c>
    </row>
    <row r="37" spans="1:9" x14ac:dyDescent="0.25">
      <c r="A37">
        <v>12</v>
      </c>
      <c r="B37">
        <v>0</v>
      </c>
      <c r="C37">
        <v>1</v>
      </c>
      <c r="D37">
        <v>0</v>
      </c>
      <c r="E37">
        <f t="shared" si="10"/>
        <v>-3.5045590064061303</v>
      </c>
      <c r="F37">
        <f t="shared" si="11"/>
        <v>3.5756220448416625</v>
      </c>
      <c r="G37">
        <f t="shared" si="12"/>
        <v>3.5756220448416625</v>
      </c>
      <c r="I37">
        <f t="shared" si="13"/>
        <v>0.2</v>
      </c>
    </row>
    <row r="39" spans="1:9" x14ac:dyDescent="0.25">
      <c r="A39" t="s">
        <v>19</v>
      </c>
    </row>
    <row r="40" spans="1:9" x14ac:dyDescent="0.25">
      <c r="B40">
        <f t="array" ref="B40:B45">MMULT(MINVERSE(MMULT(TRANSPOSE(B26:G37),B26:G37)),MMULT(TRANSPOSE(B26:G37),I26:I37))</f>
        <v>0.18772629675307459</v>
      </c>
    </row>
    <row r="41" spans="1:9" x14ac:dyDescent="0.25">
      <c r="B41">
        <v>1.9961566494026486E-2</v>
      </c>
    </row>
    <row r="42" spans="1:9" x14ac:dyDescent="0.25">
      <c r="B42">
        <v>-2.5125654272095524E-2</v>
      </c>
    </row>
    <row r="43" spans="1:9" x14ac:dyDescent="0.25">
      <c r="B43">
        <v>0.1198917711431204</v>
      </c>
    </row>
    <row r="44" spans="1:9" x14ac:dyDescent="0.25">
      <c r="B44">
        <v>1.880544165743914E-2</v>
      </c>
    </row>
    <row r="45" spans="1:9" x14ac:dyDescent="0.25">
      <c r="B45">
        <v>2.122770036479376E-2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zoomScale="60" zoomScaleNormal="60" workbookViewId="0">
      <selection activeCell="S12" sqref="S12"/>
    </sheetView>
  </sheetViews>
  <sheetFormatPr defaultRowHeight="15" x14ac:dyDescent="0.25"/>
  <cols>
    <col min="17" max="17" width="11.140625" customWidth="1"/>
  </cols>
  <sheetData>
    <row r="1" spans="1:22" x14ac:dyDescent="0.25">
      <c r="A1" s="8" t="s">
        <v>0</v>
      </c>
      <c r="B1" s="9" t="s">
        <v>1</v>
      </c>
      <c r="C1" s="9" t="s">
        <v>2</v>
      </c>
      <c r="D1" s="9">
        <v>1</v>
      </c>
      <c r="E1" s="9"/>
      <c r="F1" s="10"/>
      <c r="I1" s="169" t="s">
        <v>73</v>
      </c>
      <c r="J1" s="169"/>
      <c r="K1" s="169"/>
      <c r="M1" t="s">
        <v>71</v>
      </c>
    </row>
    <row r="2" spans="1:22" x14ac:dyDescent="0.25">
      <c r="A2" s="11"/>
      <c r="B2" s="12" t="s">
        <v>3</v>
      </c>
      <c r="C2" s="12" t="s">
        <v>4</v>
      </c>
      <c r="D2" s="12" t="s">
        <v>5</v>
      </c>
      <c r="E2" s="12">
        <v>31.457999999999998</v>
      </c>
      <c r="F2" s="13" t="s">
        <v>6</v>
      </c>
      <c r="I2" t="s">
        <v>72</v>
      </c>
      <c r="J2" t="s">
        <v>25</v>
      </c>
      <c r="K2" t="s">
        <v>26</v>
      </c>
      <c r="M2" t="s">
        <v>140</v>
      </c>
      <c r="O2" s="177" t="s">
        <v>19</v>
      </c>
      <c r="P2" s="178"/>
    </row>
    <row r="3" spans="1:22" x14ac:dyDescent="0.25">
      <c r="A3" s="11"/>
      <c r="B3" s="12" t="s">
        <v>7</v>
      </c>
      <c r="C3" s="12" t="s">
        <v>8</v>
      </c>
      <c r="D3" s="12" t="s">
        <v>9</v>
      </c>
      <c r="E3" s="12" t="s">
        <v>10</v>
      </c>
      <c r="F3" s="13" t="s">
        <v>11</v>
      </c>
      <c r="I3" s="132">
        <v>1</v>
      </c>
      <c r="J3" s="130">
        <f>F14</f>
        <v>3.226406113521195</v>
      </c>
      <c r="K3" s="130">
        <f>-E14</f>
        <v>-3.8284867020237972</v>
      </c>
      <c r="M3" s="131">
        <f>F4</f>
        <v>-0.5</v>
      </c>
      <c r="O3" s="83" t="s">
        <v>140</v>
      </c>
      <c r="P3" s="129">
        <f t="array" ref="P3:P5">MMULT(MINVERSE(MMULT(TRANSPOSE(I3:K8),I3:K8)),MMULT(TRANSPOSE(I3:K8),M3:M8))</f>
        <v>-1.1546856236230838</v>
      </c>
      <c r="R3" s="83" t="s">
        <v>146</v>
      </c>
      <c r="S3" s="128">
        <f>ATAN2(P4,P5)*200/PI()+400</f>
        <v>359.19867569241268</v>
      </c>
    </row>
    <row r="4" spans="1:22" x14ac:dyDescent="0.25">
      <c r="A4" s="11"/>
      <c r="B4" s="12">
        <v>1</v>
      </c>
      <c r="C4" s="122">
        <v>3.5059999999999998</v>
      </c>
      <c r="D4" s="124">
        <v>0.3</v>
      </c>
      <c r="E4" s="124">
        <v>0</v>
      </c>
      <c r="F4" s="125">
        <v>-0.5</v>
      </c>
      <c r="I4" s="132">
        <v>1</v>
      </c>
      <c r="J4" s="130">
        <f t="shared" ref="J4:J8" si="0">F15</f>
        <v>4.9715602585715795</v>
      </c>
      <c r="K4" s="130">
        <f t="shared" ref="K4:K8" si="1">-E15</f>
        <v>0.59211099663128186</v>
      </c>
      <c r="M4" s="131">
        <f t="shared" ref="M4:M8" si="2">F5</f>
        <v>-1.3</v>
      </c>
      <c r="O4" s="83" t="s">
        <v>25</v>
      </c>
      <c r="P4" s="129">
        <v>4.5167552677602134E-2</v>
      </c>
      <c r="R4" s="83" t="s">
        <v>148</v>
      </c>
      <c r="S4" s="128">
        <f>S3-100</f>
        <v>259.19867569241268</v>
      </c>
    </row>
    <row r="5" spans="1:22" x14ac:dyDescent="0.25">
      <c r="A5" s="11"/>
      <c r="B5" s="12">
        <v>2</v>
      </c>
      <c r="C5" s="122">
        <v>8.4580000000000002</v>
      </c>
      <c r="D5" s="124">
        <v>0</v>
      </c>
      <c r="E5" s="124">
        <v>1.1000000000000001</v>
      </c>
      <c r="F5" s="125">
        <v>-1.3</v>
      </c>
      <c r="I5" s="132">
        <v>1</v>
      </c>
      <c r="J5" s="130">
        <f t="shared" si="0"/>
        <v>1.4671470766464971</v>
      </c>
      <c r="K5" s="130">
        <f t="shared" si="1"/>
        <v>4.7869078007026244</v>
      </c>
      <c r="M5" s="131">
        <f t="shared" si="2"/>
        <v>-1.1000000000000001</v>
      </c>
      <c r="O5" s="83" t="s">
        <v>26</v>
      </c>
      <c r="P5" s="129">
        <v>-3.3692851039972015E-2</v>
      </c>
      <c r="R5" s="83" t="s">
        <v>147</v>
      </c>
      <c r="S5" s="129">
        <f>SQRT(SUMSQ(P4:P5))</f>
        <v>5.6349942556188179E-2</v>
      </c>
    </row>
    <row r="6" spans="1:22" x14ac:dyDescent="0.25">
      <c r="A6" s="11"/>
      <c r="B6" s="12">
        <v>3</v>
      </c>
      <c r="C6" s="122">
        <v>14.24</v>
      </c>
      <c r="D6" s="124">
        <v>0.4</v>
      </c>
      <c r="E6" s="124">
        <v>-0.2</v>
      </c>
      <c r="F6" s="125">
        <v>-1.1000000000000001</v>
      </c>
      <c r="I6" s="132">
        <v>1</v>
      </c>
      <c r="J6" s="130">
        <f t="shared" si="0"/>
        <v>-2.9543383786184068</v>
      </c>
      <c r="K6" s="130">
        <f t="shared" si="1"/>
        <v>4.0421394807159192</v>
      </c>
      <c r="M6" s="131">
        <f t="shared" si="2"/>
        <v>-1.5</v>
      </c>
    </row>
    <row r="7" spans="1:22" x14ac:dyDescent="0.25">
      <c r="A7" s="11"/>
      <c r="B7" s="12">
        <v>4</v>
      </c>
      <c r="C7" s="122">
        <v>18.888999999999999</v>
      </c>
      <c r="D7" s="124">
        <v>0.2</v>
      </c>
      <c r="E7" s="124">
        <v>-0.4</v>
      </c>
      <c r="F7" s="125">
        <v>-1.5</v>
      </c>
      <c r="I7" s="132">
        <v>1</v>
      </c>
      <c r="J7" s="130">
        <f t="shared" si="0"/>
        <v>-4.9508500363367149</v>
      </c>
      <c r="K7" s="130">
        <f t="shared" si="1"/>
        <v>0.7457149285382102</v>
      </c>
      <c r="M7" s="131">
        <f t="shared" si="2"/>
        <v>-1.2</v>
      </c>
    </row>
    <row r="8" spans="1:22" x14ac:dyDescent="0.25">
      <c r="A8" s="11"/>
      <c r="B8" s="12">
        <v>5</v>
      </c>
      <c r="C8" s="122">
        <v>22.844999999999999</v>
      </c>
      <c r="D8" s="124">
        <v>0.4</v>
      </c>
      <c r="E8" s="124">
        <v>-0.9</v>
      </c>
      <c r="F8" s="125">
        <v>-1.2</v>
      </c>
      <c r="I8" s="132">
        <v>1</v>
      </c>
      <c r="J8" s="130">
        <f t="shared" si="0"/>
        <v>-3.5045590064061303</v>
      </c>
      <c r="K8" s="130">
        <f t="shared" si="1"/>
        <v>-3.5756220448416625</v>
      </c>
      <c r="M8" s="131">
        <f t="shared" si="2"/>
        <v>-1.5</v>
      </c>
    </row>
    <row r="9" spans="1:22" ht="15.75" thickBot="1" x14ac:dyDescent="0.3">
      <c r="A9" s="14"/>
      <c r="B9" s="15">
        <v>6</v>
      </c>
      <c r="C9" s="123">
        <v>27.576000000000001</v>
      </c>
      <c r="D9" s="126">
        <v>-0.1</v>
      </c>
      <c r="E9" s="126">
        <v>0.2</v>
      </c>
      <c r="F9" s="127">
        <v>-1.5</v>
      </c>
    </row>
    <row r="10" spans="1:22" ht="15.75" thickBot="1" x14ac:dyDescent="0.3">
      <c r="I10" s="169" t="s">
        <v>73</v>
      </c>
      <c r="J10" s="169"/>
      <c r="K10" s="169"/>
      <c r="L10" s="169"/>
      <c r="M10" s="169"/>
      <c r="N10" s="169"/>
      <c r="P10" t="s">
        <v>71</v>
      </c>
    </row>
    <row r="11" spans="1:22" ht="15.75" thickBot="1" x14ac:dyDescent="0.3">
      <c r="C11" s="87" t="s">
        <v>106</v>
      </c>
      <c r="D11" s="68">
        <f>E2/(2*PI())</f>
        <v>5.0066961997848436</v>
      </c>
      <c r="I11" s="83" t="s">
        <v>80</v>
      </c>
      <c r="J11" s="83" t="s">
        <v>81</v>
      </c>
      <c r="K11" s="83" t="s">
        <v>100</v>
      </c>
      <c r="L11" s="83" t="s">
        <v>101</v>
      </c>
      <c r="M11" s="83" t="s">
        <v>149</v>
      </c>
      <c r="N11" s="83" t="s">
        <v>38</v>
      </c>
      <c r="P11" t="s">
        <v>150</v>
      </c>
      <c r="S11" t="s">
        <v>19</v>
      </c>
    </row>
    <row r="12" spans="1:22" x14ac:dyDescent="0.25">
      <c r="I12" s="132">
        <v>1</v>
      </c>
      <c r="J12" s="83">
        <v>0</v>
      </c>
      <c r="K12" s="129">
        <f t="shared" ref="K12:K17" si="3">E14</f>
        <v>3.8284867020237972</v>
      </c>
      <c r="L12" s="83">
        <v>0</v>
      </c>
      <c r="M12" s="129">
        <f t="shared" ref="M12:M17" si="4">F14</f>
        <v>3.226406113521195</v>
      </c>
      <c r="N12" s="129">
        <f t="shared" ref="N12:N17" si="5">-F14</f>
        <v>-3.226406113521195</v>
      </c>
      <c r="P12" s="131">
        <f>D4</f>
        <v>0.3</v>
      </c>
      <c r="R12" s="83" t="s">
        <v>80</v>
      </c>
      <c r="S12" s="129">
        <f t="array" ref="S12:S17">MMULT(MINVERSE(MMULT(TRANSPOSE(I12:N23),I12:N23)),MMULT(TRANSPOSE(I12:N23),P12:P23))</f>
        <v>0.18772629675307456</v>
      </c>
      <c r="U12" s="169" t="s">
        <v>151</v>
      </c>
      <c r="V12" s="169"/>
    </row>
    <row r="13" spans="1:22" x14ac:dyDescent="0.25">
      <c r="B13" s="83"/>
      <c r="C13" s="83" t="s">
        <v>139</v>
      </c>
      <c r="D13" s="83" t="s">
        <v>145</v>
      </c>
      <c r="E13" s="83" t="s">
        <v>19</v>
      </c>
      <c r="F13" s="83" t="s">
        <v>20</v>
      </c>
      <c r="I13" s="132">
        <v>1</v>
      </c>
      <c r="J13" s="83">
        <v>0</v>
      </c>
      <c r="K13" s="129">
        <f t="shared" si="3"/>
        <v>-0.59211099663128186</v>
      </c>
      <c r="L13" s="83">
        <v>0</v>
      </c>
      <c r="M13" s="129">
        <f t="shared" si="4"/>
        <v>4.9715602585715795</v>
      </c>
      <c r="N13" s="129">
        <f t="shared" si="5"/>
        <v>-4.9715602585715795</v>
      </c>
      <c r="P13" s="131">
        <f t="shared" ref="P13:P17" si="6">D5</f>
        <v>0</v>
      </c>
      <c r="R13" s="83" t="s">
        <v>81</v>
      </c>
      <c r="S13" s="129">
        <v>1.9961566494026466E-2</v>
      </c>
      <c r="U13" s="129">
        <f>S14</f>
        <v>-2.512565427209552E-2</v>
      </c>
      <c r="V13" s="129">
        <f>S16</f>
        <v>1.880544165743913E-2</v>
      </c>
    </row>
    <row r="14" spans="1:22" x14ac:dyDescent="0.25">
      <c r="B14" s="75">
        <v>1</v>
      </c>
      <c r="C14" s="83">
        <f t="shared" ref="C14:C19" si="7">(C4/$D$11)</f>
        <v>0.70026218090697523</v>
      </c>
      <c r="D14" s="128">
        <f>C14*200/PI()</f>
        <v>44.58007502066247</v>
      </c>
      <c r="E14" s="129">
        <f t="shared" ref="E14:E19" si="8">$D$11*COS(C14)</f>
        <v>3.8284867020237972</v>
      </c>
      <c r="F14" s="129">
        <f t="shared" ref="F14:F19" si="9">$D$11*SIN(C14)</f>
        <v>3.226406113521195</v>
      </c>
      <c r="I14" s="132">
        <v>1</v>
      </c>
      <c r="J14" s="83">
        <v>0</v>
      </c>
      <c r="K14" s="129">
        <f t="shared" si="3"/>
        <v>-4.7869078007026244</v>
      </c>
      <c r="L14" s="83">
        <v>0</v>
      </c>
      <c r="M14" s="129">
        <f t="shared" si="4"/>
        <v>1.4671470766464971</v>
      </c>
      <c r="N14" s="129">
        <f t="shared" si="5"/>
        <v>-1.4671470766464971</v>
      </c>
      <c r="P14" s="131">
        <f t="shared" si="6"/>
        <v>0.4</v>
      </c>
      <c r="R14" s="83" t="s">
        <v>100</v>
      </c>
      <c r="S14" s="129">
        <v>-2.512565427209552E-2</v>
      </c>
      <c r="U14" s="129">
        <f>S16</f>
        <v>1.880544165743913E-2</v>
      </c>
      <c r="V14" s="129">
        <f>S15</f>
        <v>0.1198917711431204</v>
      </c>
    </row>
    <row r="15" spans="1:22" x14ac:dyDescent="0.25">
      <c r="B15" s="75">
        <v>2</v>
      </c>
      <c r="C15" s="83">
        <f t="shared" si="7"/>
        <v>1.6893375716232737</v>
      </c>
      <c r="D15" s="128">
        <f t="shared" ref="D15:D19" si="10">C15*200/PI()</f>
        <v>107.54657002988112</v>
      </c>
      <c r="E15" s="129">
        <f t="shared" si="8"/>
        <v>-0.59211099663128186</v>
      </c>
      <c r="F15" s="129">
        <f t="shared" si="9"/>
        <v>4.9715602585715795</v>
      </c>
      <c r="I15" s="132">
        <v>1</v>
      </c>
      <c r="J15" s="83">
        <v>0</v>
      </c>
      <c r="K15" s="129">
        <f t="shared" si="3"/>
        <v>-4.0421394807159192</v>
      </c>
      <c r="L15" s="83">
        <v>0</v>
      </c>
      <c r="M15" s="129">
        <f t="shared" si="4"/>
        <v>-2.9543383786184068</v>
      </c>
      <c r="N15" s="129">
        <f t="shared" si="5"/>
        <v>2.9543383786184068</v>
      </c>
      <c r="P15" s="131">
        <f t="shared" si="6"/>
        <v>0.2</v>
      </c>
      <c r="R15" s="83" t="s">
        <v>101</v>
      </c>
      <c r="S15" s="129">
        <v>0.1198917711431204</v>
      </c>
    </row>
    <row r="16" spans="1:22" x14ac:dyDescent="0.25">
      <c r="B16" s="75">
        <v>3</v>
      </c>
      <c r="C16" s="83">
        <f t="shared" si="7"/>
        <v>2.8441909458400825</v>
      </c>
      <c r="D16" s="128">
        <f t="shared" si="10"/>
        <v>181.06681925106491</v>
      </c>
      <c r="E16" s="129">
        <f t="shared" si="8"/>
        <v>-4.7869078007026244</v>
      </c>
      <c r="F16" s="129">
        <f t="shared" si="9"/>
        <v>1.4671470766464971</v>
      </c>
      <c r="I16" s="132">
        <v>1</v>
      </c>
      <c r="J16" s="83">
        <v>0</v>
      </c>
      <c r="K16" s="129">
        <f t="shared" si="3"/>
        <v>-0.7457149285382102</v>
      </c>
      <c r="L16" s="83">
        <v>0</v>
      </c>
      <c r="M16" s="129">
        <f t="shared" si="4"/>
        <v>-4.9508500363367149</v>
      </c>
      <c r="N16" s="129">
        <f t="shared" si="5"/>
        <v>4.9508500363367149</v>
      </c>
      <c r="P16" s="131">
        <f t="shared" si="6"/>
        <v>0.4</v>
      </c>
      <c r="R16" s="83" t="s">
        <v>149</v>
      </c>
      <c r="S16" s="129">
        <v>1.880544165743913E-2</v>
      </c>
      <c r="U16" t="s">
        <v>154</v>
      </c>
    </row>
    <row r="17" spans="2:21" x14ac:dyDescent="0.25">
      <c r="B17" s="75">
        <v>4</v>
      </c>
      <c r="C17" s="83">
        <f t="shared" si="7"/>
        <v>3.7727473859531822</v>
      </c>
      <c r="D17" s="128">
        <f t="shared" si="10"/>
        <v>240.18055820459026</v>
      </c>
      <c r="E17" s="129">
        <f t="shared" si="8"/>
        <v>-4.0421394807159192</v>
      </c>
      <c r="F17" s="129">
        <f t="shared" si="9"/>
        <v>-2.9543383786184068</v>
      </c>
      <c r="I17" s="132">
        <v>1</v>
      </c>
      <c r="J17" s="83">
        <v>0</v>
      </c>
      <c r="K17" s="129">
        <f t="shared" si="3"/>
        <v>3.5756220448416625</v>
      </c>
      <c r="L17" s="83">
        <v>0</v>
      </c>
      <c r="M17" s="129">
        <f t="shared" si="4"/>
        <v>-3.5045590064061303</v>
      </c>
      <c r="N17" s="129">
        <f t="shared" si="5"/>
        <v>3.5045590064061303</v>
      </c>
      <c r="P17" s="131">
        <f t="shared" si="6"/>
        <v>-0.1</v>
      </c>
      <c r="R17" s="83" t="s">
        <v>38</v>
      </c>
      <c r="S17" s="129">
        <v>2.1227700364793763E-2</v>
      </c>
      <c r="U17" t="s">
        <v>155</v>
      </c>
    </row>
    <row r="18" spans="2:21" x14ac:dyDescent="0.25">
      <c r="B18" s="75">
        <v>5</v>
      </c>
      <c r="C18" s="83">
        <f t="shared" si="7"/>
        <v>4.562889196468868</v>
      </c>
      <c r="D18" s="128">
        <f t="shared" si="10"/>
        <v>290.48254815945074</v>
      </c>
      <c r="E18" s="129">
        <f t="shared" si="8"/>
        <v>-0.7457149285382102</v>
      </c>
      <c r="F18" s="129">
        <f t="shared" si="9"/>
        <v>-4.9508500363367149</v>
      </c>
      <c r="I18" s="83">
        <v>0</v>
      </c>
      <c r="J18" s="132">
        <v>1</v>
      </c>
      <c r="K18" s="83">
        <v>0</v>
      </c>
      <c r="L18" s="129">
        <f t="shared" ref="L18:L23" si="11">F14</f>
        <v>3.226406113521195</v>
      </c>
      <c r="M18" s="129">
        <f t="shared" ref="M18:M23" si="12">E14</f>
        <v>3.8284867020237972</v>
      </c>
      <c r="N18" s="129">
        <f t="shared" ref="N18:N23" si="13">E14</f>
        <v>3.8284867020237972</v>
      </c>
      <c r="P18" s="131">
        <f>E4</f>
        <v>0</v>
      </c>
    </row>
    <row r="19" spans="2:21" x14ac:dyDescent="0.25">
      <c r="B19" s="75">
        <v>6</v>
      </c>
      <c r="C19" s="83">
        <f t="shared" si="7"/>
        <v>5.5078237024217778</v>
      </c>
      <c r="D19" s="128">
        <f t="shared" si="10"/>
        <v>350.63894716765213</v>
      </c>
      <c r="E19" s="129">
        <f t="shared" si="8"/>
        <v>3.5756220448416625</v>
      </c>
      <c r="F19" s="129">
        <f t="shared" si="9"/>
        <v>-3.5045590064061303</v>
      </c>
      <c r="I19" s="83">
        <v>0</v>
      </c>
      <c r="J19" s="132">
        <v>1</v>
      </c>
      <c r="K19" s="83">
        <v>0</v>
      </c>
      <c r="L19" s="129">
        <f t="shared" si="11"/>
        <v>4.9715602585715795</v>
      </c>
      <c r="M19" s="129">
        <f t="shared" si="12"/>
        <v>-0.59211099663128186</v>
      </c>
      <c r="N19" s="129">
        <f t="shared" si="13"/>
        <v>-0.59211099663128186</v>
      </c>
      <c r="P19" s="131">
        <f t="shared" ref="P19:P23" si="14">E5</f>
        <v>1.1000000000000001</v>
      </c>
      <c r="Q19" s="176" t="s">
        <v>152</v>
      </c>
      <c r="R19" s="169"/>
      <c r="S19" s="105">
        <f>SQRT(SUMSQ(S12:S13))</f>
        <v>0.18878460379363263</v>
      </c>
    </row>
    <row r="20" spans="2:21" x14ac:dyDescent="0.25">
      <c r="I20" s="83">
        <v>0</v>
      </c>
      <c r="J20" s="132">
        <v>1</v>
      </c>
      <c r="K20" s="83">
        <v>0</v>
      </c>
      <c r="L20" s="129">
        <f t="shared" si="11"/>
        <v>1.4671470766464971</v>
      </c>
      <c r="M20" s="129">
        <f t="shared" si="12"/>
        <v>-4.7869078007026244</v>
      </c>
      <c r="N20" s="129">
        <f t="shared" si="13"/>
        <v>-4.7869078007026244</v>
      </c>
      <c r="P20" s="131">
        <f t="shared" si="14"/>
        <v>-0.2</v>
      </c>
      <c r="Q20" s="176" t="s">
        <v>153</v>
      </c>
      <c r="R20" s="169"/>
      <c r="S20" s="106">
        <f>ATAN2(S12,S13)*200/PI()</f>
        <v>6.7440498233965771</v>
      </c>
    </row>
    <row r="21" spans="2:21" x14ac:dyDescent="0.25">
      <c r="I21" s="83">
        <v>0</v>
      </c>
      <c r="J21" s="132">
        <v>1</v>
      </c>
      <c r="K21" s="83">
        <v>0</v>
      </c>
      <c r="L21" s="129">
        <f t="shared" si="11"/>
        <v>-2.9543383786184068</v>
      </c>
      <c r="M21" s="129">
        <f t="shared" si="12"/>
        <v>-4.0421394807159192</v>
      </c>
      <c r="N21" s="129">
        <f t="shared" si="13"/>
        <v>-4.0421394807159192</v>
      </c>
      <c r="P21" s="131">
        <f t="shared" si="14"/>
        <v>-0.4</v>
      </c>
      <c r="Q21" s="133"/>
      <c r="R21" s="134"/>
      <c r="S21" s="105"/>
    </row>
    <row r="22" spans="2:21" x14ac:dyDescent="0.25">
      <c r="I22" s="83">
        <v>0</v>
      </c>
      <c r="J22" s="132">
        <v>1</v>
      </c>
      <c r="K22" s="83">
        <v>0</v>
      </c>
      <c r="L22" s="129">
        <f t="shared" si="11"/>
        <v>-4.9508500363367149</v>
      </c>
      <c r="M22" s="129">
        <f t="shared" si="12"/>
        <v>-0.7457149285382102</v>
      </c>
      <c r="N22" s="129">
        <f t="shared" si="13"/>
        <v>-0.7457149285382102</v>
      </c>
      <c r="P22" s="131">
        <f t="shared" si="14"/>
        <v>-0.9</v>
      </c>
      <c r="Q22" s="133"/>
      <c r="R22" s="134"/>
      <c r="S22" s="106"/>
    </row>
    <row r="23" spans="2:21" x14ac:dyDescent="0.25">
      <c r="I23" s="83">
        <v>0</v>
      </c>
      <c r="J23" s="132">
        <v>1</v>
      </c>
      <c r="K23" s="83">
        <v>0</v>
      </c>
      <c r="L23" s="129">
        <f t="shared" si="11"/>
        <v>-3.5045590064061303</v>
      </c>
      <c r="M23" s="129">
        <f t="shared" si="12"/>
        <v>3.5756220448416625</v>
      </c>
      <c r="N23" s="129">
        <f t="shared" si="13"/>
        <v>3.5756220448416625</v>
      </c>
      <c r="P23" s="131">
        <f t="shared" si="14"/>
        <v>0.2</v>
      </c>
    </row>
  </sheetData>
  <mergeCells count="6">
    <mergeCell ref="Q20:R20"/>
    <mergeCell ref="I1:K1"/>
    <mergeCell ref="O2:P2"/>
    <mergeCell ref="I10:N10"/>
    <mergeCell ref="U12:V12"/>
    <mergeCell ref="Q19:R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9"/>
  <sheetViews>
    <sheetView topLeftCell="A55" zoomScale="80" zoomScaleNormal="80" workbookViewId="0">
      <selection activeCell="F68" sqref="F68"/>
    </sheetView>
  </sheetViews>
  <sheetFormatPr defaultRowHeight="15" x14ac:dyDescent="0.25"/>
  <cols>
    <col min="2" max="2" width="18.28515625" customWidth="1"/>
    <col min="3" max="3" width="19.28515625" customWidth="1"/>
    <col min="4" max="4" width="31" customWidth="1"/>
    <col min="5" max="5" width="17.7109375" customWidth="1"/>
    <col min="6" max="6" width="22.85546875" customWidth="1"/>
    <col min="7" max="7" width="27.7109375" customWidth="1"/>
    <col min="8" max="8" width="32.7109375" customWidth="1"/>
    <col min="9" max="9" width="27.140625" customWidth="1"/>
    <col min="10" max="15" width="12.28515625" bestFit="1" customWidth="1"/>
  </cols>
  <sheetData>
    <row r="1" spans="1:42" ht="28.5" x14ac:dyDescent="0.45">
      <c r="A1" s="179" t="s">
        <v>0</v>
      </c>
      <c r="B1" s="179" t="s">
        <v>1</v>
      </c>
      <c r="C1" s="179" t="s">
        <v>2</v>
      </c>
      <c r="D1" s="179">
        <v>1</v>
      </c>
      <c r="E1" s="179"/>
      <c r="F1" s="179"/>
      <c r="G1" s="180" t="s">
        <v>180</v>
      </c>
      <c r="H1" s="180" t="s">
        <v>19</v>
      </c>
      <c r="I1" s="180" t="s">
        <v>20</v>
      </c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</row>
    <row r="2" spans="1:42" ht="28.5" x14ac:dyDescent="0.45">
      <c r="A2" s="179"/>
      <c r="B2" s="179" t="s">
        <v>3</v>
      </c>
      <c r="C2" s="179" t="s">
        <v>4</v>
      </c>
      <c r="D2" s="179" t="s">
        <v>5</v>
      </c>
      <c r="E2" s="179">
        <v>31.457999999999998</v>
      </c>
      <c r="F2" s="179" t="s">
        <v>6</v>
      </c>
      <c r="G2" s="180"/>
      <c r="H2" s="180"/>
      <c r="I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0"/>
      <c r="AO2" s="180"/>
      <c r="AP2" s="180"/>
    </row>
    <row r="3" spans="1:42" ht="28.5" x14ac:dyDescent="0.45">
      <c r="A3" s="179"/>
      <c r="B3" s="179" t="s">
        <v>7</v>
      </c>
      <c r="C3" s="179" t="s">
        <v>8</v>
      </c>
      <c r="D3" s="179" t="s">
        <v>9</v>
      </c>
      <c r="E3" s="179" t="s">
        <v>10</v>
      </c>
      <c r="F3" s="179" t="s">
        <v>11</v>
      </c>
      <c r="G3" s="180"/>
      <c r="H3" s="180"/>
      <c r="I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</row>
    <row r="4" spans="1:42" ht="28.5" x14ac:dyDescent="0.45">
      <c r="A4" s="179"/>
      <c r="B4" s="179">
        <v>1</v>
      </c>
      <c r="C4" s="179">
        <v>3.5059999999999998</v>
      </c>
      <c r="D4" s="179">
        <v>0.3</v>
      </c>
      <c r="E4" s="179">
        <v>0</v>
      </c>
      <c r="F4" s="179">
        <v>-0.5</v>
      </c>
      <c r="G4" s="181">
        <f>C4*400/(2*PI()*$C$12)</f>
        <v>44.58007502066247</v>
      </c>
      <c r="H4" s="181">
        <f>$C$12*COS(G4*PI()/200)</f>
        <v>3.8284867020237972</v>
      </c>
      <c r="I4" s="181">
        <f>$C$12*SIN(G4*PI()/200)</f>
        <v>3.226406113521195</v>
      </c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</row>
    <row r="5" spans="1:42" ht="28.5" x14ac:dyDescent="0.45">
      <c r="A5" s="179"/>
      <c r="B5" s="179">
        <v>2</v>
      </c>
      <c r="C5" s="179">
        <v>8.4580000000000002</v>
      </c>
      <c r="D5" s="179">
        <v>0</v>
      </c>
      <c r="E5" s="179">
        <v>1.1000000000000001</v>
      </c>
      <c r="F5" s="179">
        <v>-1.3</v>
      </c>
      <c r="G5" s="181">
        <f t="shared" ref="G5:G9" si="0">C5*400/(2*PI()*$C$12)</f>
        <v>107.54657002988112</v>
      </c>
      <c r="H5" s="181">
        <f t="shared" ref="H5:H12" si="1">$C$12*COS(G5*PI()/200)</f>
        <v>-0.59211099663128186</v>
      </c>
      <c r="I5" s="181">
        <f t="shared" ref="I5:I9" si="2">$C$12*SIN(G5*PI()/200)</f>
        <v>4.9715602585715795</v>
      </c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</row>
    <row r="6" spans="1:42" ht="28.5" x14ac:dyDescent="0.45">
      <c r="A6" s="179"/>
      <c r="B6" s="179">
        <v>3</v>
      </c>
      <c r="C6" s="179">
        <v>14.24</v>
      </c>
      <c r="D6" s="179">
        <v>0.4</v>
      </c>
      <c r="E6" s="179">
        <v>-0.2</v>
      </c>
      <c r="F6" s="179">
        <v>-1.1000000000000001</v>
      </c>
      <c r="G6" s="181">
        <f t="shared" si="0"/>
        <v>181.06681925106491</v>
      </c>
      <c r="H6" s="181">
        <f t="shared" si="1"/>
        <v>-4.7869078007026244</v>
      </c>
      <c r="I6" s="181">
        <f t="shared" si="2"/>
        <v>1.4671470766464971</v>
      </c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  <c r="AP6" s="180"/>
    </row>
    <row r="7" spans="1:42" ht="28.5" x14ac:dyDescent="0.45">
      <c r="A7" s="179"/>
      <c r="B7" s="179">
        <v>4</v>
      </c>
      <c r="C7" s="179">
        <v>18.888999999999999</v>
      </c>
      <c r="D7" s="179">
        <v>0.2</v>
      </c>
      <c r="E7" s="179">
        <v>-0.4</v>
      </c>
      <c r="F7" s="179">
        <v>-1.5</v>
      </c>
      <c r="G7" s="181">
        <f t="shared" si="0"/>
        <v>240.18055820459026</v>
      </c>
      <c r="H7" s="181">
        <f t="shared" si="1"/>
        <v>-4.0421394807159174</v>
      </c>
      <c r="I7" s="181">
        <f t="shared" si="2"/>
        <v>-2.9543383786184085</v>
      </c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</row>
    <row r="8" spans="1:42" ht="28.5" x14ac:dyDescent="0.45">
      <c r="A8" s="179"/>
      <c r="B8" s="179">
        <v>5</v>
      </c>
      <c r="C8" s="179">
        <v>22.844999999999999</v>
      </c>
      <c r="D8" s="179">
        <v>0.4</v>
      </c>
      <c r="E8" s="179">
        <v>-0.9</v>
      </c>
      <c r="F8" s="179">
        <v>-1.2</v>
      </c>
      <c r="G8" s="181">
        <f t="shared" si="0"/>
        <v>290.48254815945069</v>
      </c>
      <c r="H8" s="181">
        <f t="shared" si="1"/>
        <v>-0.7457149285382102</v>
      </c>
      <c r="I8" s="181">
        <f t="shared" si="2"/>
        <v>-4.9508500363367149</v>
      </c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</row>
    <row r="9" spans="1:42" ht="28.5" x14ac:dyDescent="0.45">
      <c r="A9" s="179"/>
      <c r="B9" s="179">
        <v>6</v>
      </c>
      <c r="C9" s="179">
        <v>27.576000000000001</v>
      </c>
      <c r="D9" s="179">
        <v>-0.1</v>
      </c>
      <c r="E9" s="179">
        <v>0.2</v>
      </c>
      <c r="F9" s="179">
        <v>-1.5</v>
      </c>
      <c r="G9" s="181">
        <f t="shared" si="0"/>
        <v>350.63894716765213</v>
      </c>
      <c r="H9" s="181">
        <f t="shared" si="1"/>
        <v>3.5756220448416625</v>
      </c>
      <c r="I9" s="181">
        <f t="shared" si="2"/>
        <v>-3.5045590064061303</v>
      </c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</row>
    <row r="10" spans="1:42" ht="28.5" x14ac:dyDescent="0.45">
      <c r="A10" s="180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</row>
    <row r="11" spans="1:42" ht="28.5" x14ac:dyDescent="0.45">
      <c r="A11" s="180"/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</row>
    <row r="12" spans="1:42" ht="28.5" x14ac:dyDescent="0.45">
      <c r="A12" s="180"/>
      <c r="B12" s="180" t="s">
        <v>116</v>
      </c>
      <c r="C12" s="180">
        <f>E2/(2*PI())</f>
        <v>5.0066961997848436</v>
      </c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0"/>
      <c r="AF12" s="180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</row>
    <row r="13" spans="1:42" ht="28.5" x14ac:dyDescent="0.45">
      <c r="A13" s="180"/>
      <c r="B13" s="180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/>
      <c r="Z13" s="180"/>
      <c r="AA13" s="180"/>
      <c r="AB13" s="180"/>
      <c r="AC13" s="180"/>
      <c r="AD13" s="180"/>
      <c r="AE13" s="180"/>
      <c r="AF13" s="180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</row>
    <row r="14" spans="1:42" ht="29.25" thickBot="1" x14ac:dyDescent="0.5">
      <c r="A14" s="180"/>
      <c r="B14" s="180"/>
      <c r="C14" s="182"/>
      <c r="D14" s="180" t="s">
        <v>182</v>
      </c>
      <c r="E14" s="180" t="s">
        <v>181</v>
      </c>
      <c r="F14" s="180" t="s">
        <v>100</v>
      </c>
      <c r="G14" s="180" t="s">
        <v>101</v>
      </c>
      <c r="H14" s="180" t="s">
        <v>183</v>
      </c>
      <c r="I14" s="180" t="s">
        <v>184</v>
      </c>
      <c r="J14" s="180"/>
      <c r="K14" s="180"/>
      <c r="L14" s="180" t="s">
        <v>71</v>
      </c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Y14" s="180"/>
      <c r="Z14" s="180"/>
      <c r="AA14" s="180"/>
      <c r="AB14" s="180"/>
      <c r="AC14" s="180"/>
      <c r="AD14" s="180"/>
      <c r="AE14" s="180"/>
      <c r="AF14" s="180"/>
      <c r="AG14" s="180"/>
      <c r="AH14" s="180"/>
      <c r="AI14" s="180"/>
      <c r="AJ14" s="180"/>
      <c r="AK14" s="180"/>
      <c r="AL14" s="180"/>
      <c r="AM14" s="180"/>
      <c r="AN14" s="180"/>
      <c r="AO14" s="180"/>
      <c r="AP14" s="180"/>
    </row>
    <row r="15" spans="1:42" ht="28.5" x14ac:dyDescent="0.45">
      <c r="A15" s="180"/>
      <c r="B15" s="180"/>
      <c r="C15" s="180"/>
      <c r="D15" s="181">
        <v>1</v>
      </c>
      <c r="E15" s="181">
        <v>0</v>
      </c>
      <c r="F15" s="181">
        <f>H4</f>
        <v>3.8284867020237972</v>
      </c>
      <c r="G15" s="181">
        <v>0</v>
      </c>
      <c r="H15" s="181">
        <f>I4</f>
        <v>3.226406113521195</v>
      </c>
      <c r="I15" s="181">
        <f>-I4</f>
        <v>-3.226406113521195</v>
      </c>
      <c r="J15" s="180"/>
      <c r="K15" s="180"/>
      <c r="L15" s="181">
        <f>D4</f>
        <v>0.3</v>
      </c>
      <c r="M15" s="180"/>
      <c r="N15" s="180"/>
      <c r="O15" s="180"/>
      <c r="P15" s="180"/>
      <c r="Q15" s="53">
        <v>1</v>
      </c>
      <c r="R15" s="17">
        <v>0</v>
      </c>
      <c r="S15" s="72">
        <v>3.8284867020237972</v>
      </c>
      <c r="T15" s="17">
        <v>0</v>
      </c>
      <c r="U15" s="72">
        <v>3.226406113521195</v>
      </c>
      <c r="V15" s="55">
        <v>-3.226406113521195</v>
      </c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</row>
    <row r="16" spans="1:42" ht="28.5" x14ac:dyDescent="0.45">
      <c r="A16" s="180"/>
      <c r="B16" s="180"/>
      <c r="C16" s="180"/>
      <c r="D16" s="181">
        <v>1</v>
      </c>
      <c r="E16" s="181">
        <v>0</v>
      </c>
      <c r="F16" s="181">
        <f t="shared" ref="F16:F20" si="3">H5</f>
        <v>-0.59211099663128186</v>
      </c>
      <c r="G16" s="181">
        <v>0</v>
      </c>
      <c r="H16" s="181">
        <f t="shared" ref="H16:H21" si="4">I5</f>
        <v>4.9715602585715795</v>
      </c>
      <c r="I16" s="181">
        <f>-I5</f>
        <v>-4.9715602585715795</v>
      </c>
      <c r="J16" s="180"/>
      <c r="K16" s="180"/>
      <c r="L16" s="181">
        <f t="shared" ref="L16:L20" si="5">D5</f>
        <v>0</v>
      </c>
      <c r="M16" s="180"/>
      <c r="N16" s="180"/>
      <c r="O16" s="180"/>
      <c r="P16" s="180"/>
      <c r="Q16" s="56">
        <v>1</v>
      </c>
      <c r="R16" s="19">
        <v>0</v>
      </c>
      <c r="S16" s="71">
        <v>-0.59211099663128186</v>
      </c>
      <c r="T16" s="19">
        <v>0</v>
      </c>
      <c r="U16" s="71">
        <v>4.9715602585715795</v>
      </c>
      <c r="V16" s="58">
        <v>-4.9715602585715795</v>
      </c>
      <c r="W16" s="180"/>
      <c r="X16" s="180"/>
      <c r="Y16" s="180"/>
      <c r="Z16" s="180"/>
      <c r="AA16" s="180"/>
      <c r="AB16" s="180"/>
      <c r="AC16" s="180"/>
      <c r="AD16" s="180"/>
      <c r="AE16" s="180"/>
      <c r="AF16" s="180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</row>
    <row r="17" spans="1:42" ht="28.5" x14ac:dyDescent="0.45">
      <c r="A17" s="180"/>
      <c r="B17" s="180"/>
      <c r="C17" s="180"/>
      <c r="D17" s="181">
        <v>1</v>
      </c>
      <c r="E17" s="181">
        <v>0</v>
      </c>
      <c r="F17" s="181">
        <f t="shared" si="3"/>
        <v>-4.7869078007026244</v>
      </c>
      <c r="G17" s="181">
        <v>0</v>
      </c>
      <c r="H17" s="181">
        <f t="shared" si="4"/>
        <v>1.4671470766464971</v>
      </c>
      <c r="I17" s="181">
        <f>-I6</f>
        <v>-1.4671470766464971</v>
      </c>
      <c r="J17" s="180"/>
      <c r="K17" s="180"/>
      <c r="L17" s="181">
        <f t="shared" si="5"/>
        <v>0.4</v>
      </c>
      <c r="M17" s="180"/>
      <c r="N17" s="180"/>
      <c r="O17" s="180"/>
      <c r="P17" s="180"/>
      <c r="Q17" s="56">
        <v>1</v>
      </c>
      <c r="R17" s="19">
        <v>0</v>
      </c>
      <c r="S17" s="71">
        <v>-4.7869078007026244</v>
      </c>
      <c r="T17" s="19">
        <v>0</v>
      </c>
      <c r="U17" s="71">
        <v>1.4671470766464971</v>
      </c>
      <c r="V17" s="58">
        <v>-1.4671470766464971</v>
      </c>
      <c r="W17" s="180"/>
      <c r="X17" s="180"/>
      <c r="Y17" s="180"/>
      <c r="Z17" s="180"/>
      <c r="AA17" s="180"/>
      <c r="AB17" s="180"/>
      <c r="AC17" s="180"/>
      <c r="AD17" s="180"/>
      <c r="AE17" s="180"/>
      <c r="AF17" s="180"/>
      <c r="AG17" s="180"/>
      <c r="AH17" s="180"/>
      <c r="AI17" s="180"/>
      <c r="AJ17" s="180"/>
      <c r="AK17" s="180"/>
      <c r="AL17" s="180"/>
      <c r="AM17" s="180"/>
      <c r="AN17" s="180"/>
      <c r="AO17" s="180"/>
      <c r="AP17" s="180"/>
    </row>
    <row r="18" spans="1:42" ht="28.5" x14ac:dyDescent="0.45">
      <c r="A18" s="180"/>
      <c r="B18" s="180"/>
      <c r="C18" s="180"/>
      <c r="D18" s="181">
        <v>1</v>
      </c>
      <c r="E18" s="181">
        <v>0</v>
      </c>
      <c r="F18" s="181">
        <f t="shared" si="3"/>
        <v>-4.0421394807159174</v>
      </c>
      <c r="G18" s="181">
        <v>0</v>
      </c>
      <c r="H18" s="181">
        <f t="shared" si="4"/>
        <v>-2.9543383786184085</v>
      </c>
      <c r="I18" s="181">
        <f>-I7</f>
        <v>2.9543383786184085</v>
      </c>
      <c r="J18" s="180"/>
      <c r="K18" s="180"/>
      <c r="L18" s="181">
        <f t="shared" si="5"/>
        <v>0.2</v>
      </c>
      <c r="M18" s="180"/>
      <c r="N18" s="180"/>
      <c r="O18" s="180"/>
      <c r="P18" s="180"/>
      <c r="Q18" s="56">
        <v>1</v>
      </c>
      <c r="R18" s="19">
        <v>0</v>
      </c>
      <c r="S18" s="71">
        <v>-4.0421394807159174</v>
      </c>
      <c r="T18" s="19">
        <v>0</v>
      </c>
      <c r="U18" s="71">
        <v>-2.9543383786184085</v>
      </c>
      <c r="V18" s="58">
        <v>2.9543383786184085</v>
      </c>
      <c r="W18" s="180"/>
      <c r="X18" s="180"/>
      <c r="Y18" s="180"/>
      <c r="Z18" s="180"/>
      <c r="AA18" s="180"/>
      <c r="AB18" s="180"/>
      <c r="AC18" s="180"/>
      <c r="AD18" s="180"/>
      <c r="AE18" s="180"/>
      <c r="AF18" s="180"/>
      <c r="AG18" s="180"/>
      <c r="AH18" s="180"/>
      <c r="AI18" s="180"/>
      <c r="AJ18" s="180"/>
      <c r="AK18" s="180"/>
      <c r="AL18" s="180"/>
      <c r="AM18" s="180"/>
      <c r="AN18" s="180"/>
      <c r="AO18" s="180"/>
      <c r="AP18" s="180"/>
    </row>
    <row r="19" spans="1:42" ht="28.5" x14ac:dyDescent="0.45">
      <c r="A19" s="180"/>
      <c r="B19" s="180"/>
      <c r="C19" s="180"/>
      <c r="D19" s="181">
        <v>1</v>
      </c>
      <c r="E19" s="181">
        <v>0</v>
      </c>
      <c r="F19" s="181">
        <f t="shared" si="3"/>
        <v>-0.7457149285382102</v>
      </c>
      <c r="G19" s="181">
        <v>0</v>
      </c>
      <c r="H19" s="181">
        <f t="shared" si="4"/>
        <v>-4.9508500363367149</v>
      </c>
      <c r="I19" s="181">
        <f>-I8</f>
        <v>4.9508500363367149</v>
      </c>
      <c r="J19" s="180"/>
      <c r="K19" s="180"/>
      <c r="L19" s="181">
        <f t="shared" si="5"/>
        <v>0.4</v>
      </c>
      <c r="M19" s="180"/>
      <c r="N19" s="180"/>
      <c r="O19" s="180"/>
      <c r="P19" s="180"/>
      <c r="Q19" s="56">
        <v>1</v>
      </c>
      <c r="R19" s="19">
        <v>0</v>
      </c>
      <c r="S19" s="71">
        <v>-0.7457149285382102</v>
      </c>
      <c r="T19" s="19">
        <v>0</v>
      </c>
      <c r="U19" s="71">
        <v>-4.9508500363367149</v>
      </c>
      <c r="V19" s="58">
        <v>4.9508500363367149</v>
      </c>
      <c r="W19" s="180"/>
      <c r="X19" s="180"/>
      <c r="Y19" s="180"/>
      <c r="Z19" s="180"/>
      <c r="AA19" s="180"/>
      <c r="AB19" s="180"/>
      <c r="AC19" s="180"/>
      <c r="AD19" s="180"/>
      <c r="AE19" s="180"/>
      <c r="AF19" s="180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</row>
    <row r="20" spans="1:42" ht="28.5" x14ac:dyDescent="0.45">
      <c r="A20" s="180"/>
      <c r="B20" s="180"/>
      <c r="C20" s="180"/>
      <c r="D20" s="181">
        <v>1</v>
      </c>
      <c r="E20" s="181">
        <v>0</v>
      </c>
      <c r="F20" s="181">
        <f t="shared" si="3"/>
        <v>3.5756220448416625</v>
      </c>
      <c r="G20" s="181">
        <v>0</v>
      </c>
      <c r="H20" s="181">
        <f t="shared" si="4"/>
        <v>-3.5045590064061303</v>
      </c>
      <c r="I20" s="181">
        <f>-I9</f>
        <v>3.5045590064061303</v>
      </c>
      <c r="J20" s="180"/>
      <c r="K20" s="180"/>
      <c r="L20" s="181">
        <f t="shared" si="5"/>
        <v>-0.1</v>
      </c>
      <c r="M20" s="180"/>
      <c r="N20" s="180"/>
      <c r="O20" s="180"/>
      <c r="P20" s="180"/>
      <c r="Q20" s="56">
        <v>1</v>
      </c>
      <c r="R20" s="19">
        <v>0</v>
      </c>
      <c r="S20" s="71">
        <v>3.5756220448416625</v>
      </c>
      <c r="T20" s="19">
        <v>0</v>
      </c>
      <c r="U20" s="71">
        <v>-3.5045590064061303</v>
      </c>
      <c r="V20" s="58">
        <v>3.5045590064061303</v>
      </c>
      <c r="W20" s="180"/>
      <c r="X20" s="180"/>
      <c r="Y20" s="180"/>
      <c r="Z20" s="180"/>
      <c r="AA20" s="180"/>
      <c r="AB20" s="180"/>
      <c r="AC20" s="180"/>
      <c r="AD20" s="180"/>
      <c r="AE20" s="180"/>
      <c r="AF20" s="180"/>
      <c r="AG20" s="180"/>
      <c r="AH20" s="180"/>
      <c r="AI20" s="180"/>
      <c r="AJ20" s="180"/>
      <c r="AK20" s="180"/>
      <c r="AL20" s="180"/>
      <c r="AM20" s="180"/>
      <c r="AN20" s="180"/>
      <c r="AO20" s="180"/>
      <c r="AP20" s="180"/>
    </row>
    <row r="21" spans="1:42" ht="28.5" x14ac:dyDescent="0.45">
      <c r="A21" s="180"/>
      <c r="B21" s="180"/>
      <c r="C21" s="180"/>
      <c r="D21" s="181">
        <v>0</v>
      </c>
      <c r="E21" s="181">
        <v>1</v>
      </c>
      <c r="F21" s="181">
        <v>0</v>
      </c>
      <c r="G21" s="181">
        <f>I4</f>
        <v>3.226406113521195</v>
      </c>
      <c r="H21" s="181">
        <f>H4</f>
        <v>3.8284867020237972</v>
      </c>
      <c r="I21" s="181">
        <f>H4</f>
        <v>3.8284867020237972</v>
      </c>
      <c r="J21" s="180"/>
      <c r="K21" s="180"/>
      <c r="L21" s="181">
        <f>E4</f>
        <v>0</v>
      </c>
      <c r="M21" s="180"/>
      <c r="N21" s="180"/>
      <c r="O21" s="180"/>
      <c r="P21" s="180"/>
      <c r="Q21" s="56">
        <v>0</v>
      </c>
      <c r="R21" s="19">
        <v>1</v>
      </c>
      <c r="S21" s="19">
        <v>0</v>
      </c>
      <c r="T21" s="71">
        <v>3.226406113521195</v>
      </c>
      <c r="U21" s="71">
        <v>3.8284867020237972</v>
      </c>
      <c r="V21" s="58">
        <v>3.8284867020237972</v>
      </c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</row>
    <row r="22" spans="1:42" ht="28.5" x14ac:dyDescent="0.45">
      <c r="A22" s="180"/>
      <c r="B22" s="180"/>
      <c r="C22" s="180"/>
      <c r="D22" s="181">
        <v>0</v>
      </c>
      <c r="E22" s="181">
        <v>1</v>
      </c>
      <c r="F22" s="181">
        <v>0</v>
      </c>
      <c r="G22" s="181">
        <f t="shared" ref="G22:G26" si="6">I5</f>
        <v>4.9715602585715795</v>
      </c>
      <c r="H22" s="181">
        <f t="shared" ref="H22:H26" si="7">H5</f>
        <v>-0.59211099663128186</v>
      </c>
      <c r="I22" s="181">
        <f>H5</f>
        <v>-0.59211099663128186</v>
      </c>
      <c r="J22" s="180"/>
      <c r="K22" s="180"/>
      <c r="L22" s="181">
        <f t="shared" ref="L22:L26" si="8">E5</f>
        <v>1.1000000000000001</v>
      </c>
      <c r="M22" s="180"/>
      <c r="N22" s="180"/>
      <c r="O22" s="180"/>
      <c r="P22" s="180"/>
      <c r="Q22" s="56">
        <v>0</v>
      </c>
      <c r="R22" s="19">
        <v>1</v>
      </c>
      <c r="S22" s="19">
        <v>0</v>
      </c>
      <c r="T22" s="71">
        <v>4.9715602585715795</v>
      </c>
      <c r="U22" s="71">
        <v>-0.59211099663128186</v>
      </c>
      <c r="V22" s="58">
        <v>-0.59211099663128186</v>
      </c>
      <c r="W22" s="180"/>
      <c r="X22" s="180"/>
      <c r="Y22" s="180"/>
      <c r="Z22" s="180"/>
      <c r="AA22" s="180"/>
      <c r="AB22" s="180"/>
      <c r="AC22" s="180"/>
      <c r="AD22" s="180"/>
      <c r="AE22" s="180"/>
      <c r="AF22" s="180"/>
      <c r="AG22" s="180"/>
      <c r="AH22" s="180"/>
      <c r="AI22" s="180"/>
      <c r="AJ22" s="180"/>
      <c r="AK22" s="180"/>
      <c r="AL22" s="180"/>
      <c r="AM22" s="180"/>
      <c r="AN22" s="180"/>
      <c r="AO22" s="180"/>
      <c r="AP22" s="180"/>
    </row>
    <row r="23" spans="1:42" ht="28.5" x14ac:dyDescent="0.45">
      <c r="A23" s="180"/>
      <c r="B23" s="180"/>
      <c r="C23" s="180"/>
      <c r="D23" s="181">
        <v>0</v>
      </c>
      <c r="E23" s="181">
        <v>1</v>
      </c>
      <c r="F23" s="181">
        <v>0</v>
      </c>
      <c r="G23" s="181">
        <f t="shared" si="6"/>
        <v>1.4671470766464971</v>
      </c>
      <c r="H23" s="181">
        <f t="shared" si="7"/>
        <v>-4.7869078007026244</v>
      </c>
      <c r="I23" s="181">
        <f>H6</f>
        <v>-4.7869078007026244</v>
      </c>
      <c r="J23" s="180"/>
      <c r="K23" s="180"/>
      <c r="L23" s="181">
        <f t="shared" si="8"/>
        <v>-0.2</v>
      </c>
      <c r="M23" s="180"/>
      <c r="N23" s="180"/>
      <c r="O23" s="180"/>
      <c r="P23" s="180"/>
      <c r="Q23" s="56">
        <v>0</v>
      </c>
      <c r="R23" s="19">
        <v>1</v>
      </c>
      <c r="S23" s="19">
        <v>0</v>
      </c>
      <c r="T23" s="71">
        <v>1.4671470766464971</v>
      </c>
      <c r="U23" s="71">
        <v>-4.7869078007026244</v>
      </c>
      <c r="V23" s="58">
        <v>-4.7869078007026244</v>
      </c>
      <c r="W23" s="180"/>
      <c r="X23" s="180"/>
      <c r="Y23" s="180"/>
      <c r="Z23" s="180"/>
      <c r="AA23" s="180"/>
      <c r="AB23" s="180"/>
      <c r="AC23" s="180"/>
      <c r="AD23" s="180"/>
      <c r="AE23" s="180"/>
      <c r="AF23" s="180"/>
      <c r="AG23" s="180"/>
      <c r="AH23" s="180"/>
      <c r="AI23" s="180"/>
      <c r="AJ23" s="180"/>
      <c r="AK23" s="180"/>
      <c r="AL23" s="180"/>
      <c r="AM23" s="180"/>
      <c r="AN23" s="180"/>
      <c r="AO23" s="180"/>
      <c r="AP23" s="180"/>
    </row>
    <row r="24" spans="1:42" ht="28.5" x14ac:dyDescent="0.45">
      <c r="A24" s="180"/>
      <c r="B24" s="180"/>
      <c r="C24" s="180"/>
      <c r="D24" s="181">
        <v>0</v>
      </c>
      <c r="E24" s="181">
        <v>1</v>
      </c>
      <c r="F24" s="181">
        <v>0</v>
      </c>
      <c r="G24" s="181">
        <f t="shared" si="6"/>
        <v>-2.9543383786184085</v>
      </c>
      <c r="H24" s="181">
        <f t="shared" si="7"/>
        <v>-4.0421394807159174</v>
      </c>
      <c r="I24" s="181">
        <f>H7</f>
        <v>-4.0421394807159174</v>
      </c>
      <c r="J24" s="180"/>
      <c r="K24" s="180"/>
      <c r="L24" s="181">
        <f t="shared" si="8"/>
        <v>-0.4</v>
      </c>
      <c r="M24" s="180"/>
      <c r="N24" s="180"/>
      <c r="O24" s="180"/>
      <c r="P24" s="180"/>
      <c r="Q24" s="56">
        <v>0</v>
      </c>
      <c r="R24" s="19">
        <v>1</v>
      </c>
      <c r="S24" s="19">
        <v>0</v>
      </c>
      <c r="T24" s="71">
        <v>-2.9543383786184085</v>
      </c>
      <c r="U24" s="71">
        <v>-4.0421394807159174</v>
      </c>
      <c r="V24" s="58">
        <v>-4.0421394807159174</v>
      </c>
      <c r="W24" s="180"/>
      <c r="X24" s="180"/>
      <c r="Y24" s="180"/>
      <c r="Z24" s="180"/>
      <c r="AA24" s="180"/>
      <c r="AB24" s="180"/>
      <c r="AC24" s="180"/>
      <c r="AD24" s="180"/>
      <c r="AE24" s="180"/>
      <c r="AF24" s="180"/>
      <c r="AG24" s="180"/>
      <c r="AH24" s="180"/>
      <c r="AI24" s="180"/>
      <c r="AJ24" s="180"/>
      <c r="AK24" s="180"/>
      <c r="AL24" s="180"/>
      <c r="AM24" s="180"/>
      <c r="AN24" s="180"/>
      <c r="AO24" s="180"/>
      <c r="AP24" s="180"/>
    </row>
    <row r="25" spans="1:42" ht="28.5" x14ac:dyDescent="0.45">
      <c r="A25" s="180"/>
      <c r="B25" s="180"/>
      <c r="C25" s="180"/>
      <c r="D25" s="181">
        <v>0</v>
      </c>
      <c r="E25" s="181">
        <v>1</v>
      </c>
      <c r="F25" s="181">
        <v>0</v>
      </c>
      <c r="G25" s="181">
        <f t="shared" si="6"/>
        <v>-4.9508500363367149</v>
      </c>
      <c r="H25" s="181">
        <f t="shared" si="7"/>
        <v>-0.7457149285382102</v>
      </c>
      <c r="I25" s="181">
        <f>H8</f>
        <v>-0.7457149285382102</v>
      </c>
      <c r="J25" s="180"/>
      <c r="K25" s="180"/>
      <c r="L25" s="181">
        <f t="shared" si="8"/>
        <v>-0.9</v>
      </c>
      <c r="M25" s="180"/>
      <c r="N25" s="180"/>
      <c r="O25" s="180"/>
      <c r="P25" s="180"/>
      <c r="Q25" s="56">
        <v>0</v>
      </c>
      <c r="R25" s="19">
        <v>1</v>
      </c>
      <c r="S25" s="19">
        <v>0</v>
      </c>
      <c r="T25" s="71">
        <v>-4.9508500363367149</v>
      </c>
      <c r="U25" s="71">
        <v>-0.7457149285382102</v>
      </c>
      <c r="V25" s="58">
        <v>-0.7457149285382102</v>
      </c>
      <c r="W25" s="180"/>
      <c r="X25" s="180"/>
      <c r="Y25" s="180"/>
      <c r="Z25" s="180"/>
      <c r="AA25" s="180"/>
      <c r="AB25" s="180"/>
      <c r="AC25" s="180"/>
      <c r="AD25" s="180"/>
      <c r="AE25" s="180"/>
      <c r="AF25" s="180"/>
      <c r="AG25" s="180"/>
      <c r="AH25" s="180"/>
      <c r="AI25" s="180"/>
      <c r="AJ25" s="180"/>
      <c r="AK25" s="180"/>
      <c r="AL25" s="180"/>
      <c r="AM25" s="180"/>
      <c r="AN25" s="180"/>
      <c r="AO25" s="180"/>
      <c r="AP25" s="180"/>
    </row>
    <row r="26" spans="1:42" ht="29.25" thickBot="1" x14ac:dyDescent="0.5">
      <c r="A26" s="180"/>
      <c r="B26" s="180"/>
      <c r="C26" s="180"/>
      <c r="D26" s="181">
        <v>0</v>
      </c>
      <c r="E26" s="181">
        <v>1</v>
      </c>
      <c r="F26" s="181">
        <v>0</v>
      </c>
      <c r="G26" s="181">
        <f t="shared" si="6"/>
        <v>-3.5045590064061303</v>
      </c>
      <c r="H26" s="181">
        <f t="shared" si="7"/>
        <v>3.5756220448416625</v>
      </c>
      <c r="I26" s="181">
        <f>H9</f>
        <v>3.5756220448416625</v>
      </c>
      <c r="J26" s="180"/>
      <c r="K26" s="180"/>
      <c r="L26" s="181">
        <f t="shared" si="8"/>
        <v>0.2</v>
      </c>
      <c r="M26" s="180"/>
      <c r="N26" s="180"/>
      <c r="O26" s="180"/>
      <c r="P26" s="180"/>
      <c r="Q26" s="59">
        <v>0</v>
      </c>
      <c r="R26" s="21">
        <v>1</v>
      </c>
      <c r="S26" s="21">
        <v>0</v>
      </c>
      <c r="T26" s="73">
        <v>-3.5045590064061303</v>
      </c>
      <c r="U26" s="73">
        <v>3.5756220448416625</v>
      </c>
      <c r="V26" s="61">
        <v>3.5756220448416625</v>
      </c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</row>
    <row r="27" spans="1:42" ht="28.5" x14ac:dyDescent="0.45">
      <c r="A27" s="180"/>
      <c r="B27" s="180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  <c r="AD27" s="180"/>
      <c r="AE27" s="180"/>
      <c r="AF27" s="180"/>
      <c r="AG27" s="180"/>
      <c r="AH27" s="180"/>
      <c r="AI27" s="180"/>
      <c r="AJ27" s="180"/>
      <c r="AK27" s="180"/>
      <c r="AL27" s="180"/>
      <c r="AM27" s="180"/>
      <c r="AN27" s="180"/>
      <c r="AO27" s="180"/>
      <c r="AP27" s="180"/>
    </row>
    <row r="28" spans="1:42" ht="28.5" x14ac:dyDescent="0.45">
      <c r="A28" s="180"/>
      <c r="B28" s="180"/>
      <c r="C28" s="180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  <c r="AB28" s="180"/>
      <c r="AC28" s="180"/>
      <c r="AD28" s="180"/>
      <c r="AE28" s="180"/>
      <c r="AF28" s="180"/>
      <c r="AG28" s="180"/>
      <c r="AH28" s="180"/>
      <c r="AI28" s="180"/>
      <c r="AJ28" s="180"/>
      <c r="AK28" s="180"/>
      <c r="AL28" s="180"/>
      <c r="AM28" s="180"/>
      <c r="AN28" s="180"/>
      <c r="AO28" s="180"/>
      <c r="AP28" s="180"/>
    </row>
    <row r="29" spans="1:42" ht="28.5" x14ac:dyDescent="0.45">
      <c r="A29" s="180"/>
      <c r="B29" s="180"/>
      <c r="C29" s="180"/>
      <c r="D29" s="180" t="s">
        <v>74</v>
      </c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180"/>
      <c r="AK29" s="180"/>
      <c r="AL29" s="180"/>
      <c r="AM29" s="180"/>
      <c r="AN29" s="180"/>
      <c r="AO29" s="180"/>
      <c r="AP29" s="180"/>
    </row>
    <row r="30" spans="1:42" ht="28.5" x14ac:dyDescent="0.45">
      <c r="A30" s="180"/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0"/>
      <c r="AC30" s="180"/>
      <c r="AD30" s="180"/>
      <c r="AE30" s="180"/>
      <c r="AF30" s="180"/>
      <c r="AG30" s="180"/>
      <c r="AH30" s="180"/>
      <c r="AI30" s="180"/>
      <c r="AJ30" s="180"/>
      <c r="AK30" s="180"/>
      <c r="AL30" s="180"/>
      <c r="AM30" s="180"/>
      <c r="AN30" s="180"/>
      <c r="AO30" s="180"/>
      <c r="AP30" s="180"/>
    </row>
    <row r="31" spans="1:42" ht="28.5" x14ac:dyDescent="0.45">
      <c r="A31" s="180"/>
      <c r="B31" s="180"/>
      <c r="C31" s="180"/>
      <c r="D31" s="181">
        <f t="array" ref="D31:O36">TRANSPOSE(D15:I26)</f>
        <v>1</v>
      </c>
      <c r="E31" s="181">
        <v>1</v>
      </c>
      <c r="F31" s="181">
        <v>1</v>
      </c>
      <c r="G31" s="181">
        <v>1</v>
      </c>
      <c r="H31" s="181">
        <v>1</v>
      </c>
      <c r="I31" s="181">
        <v>1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  <c r="AB31" s="180"/>
      <c r="AC31" s="180"/>
      <c r="AD31" s="180"/>
      <c r="AE31" s="180"/>
      <c r="AF31" s="180"/>
      <c r="AG31" s="180"/>
      <c r="AH31" s="180"/>
      <c r="AI31" s="180"/>
      <c r="AJ31" s="180"/>
      <c r="AK31" s="180"/>
      <c r="AL31" s="180"/>
      <c r="AM31" s="180"/>
      <c r="AN31" s="180"/>
      <c r="AO31" s="180"/>
      <c r="AP31" s="180"/>
    </row>
    <row r="32" spans="1:42" ht="28.5" x14ac:dyDescent="0.45">
      <c r="A32" s="180"/>
      <c r="B32" s="180"/>
      <c r="C32" s="180"/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1</v>
      </c>
      <c r="K32" s="181">
        <v>1</v>
      </c>
      <c r="L32" s="181">
        <v>1</v>
      </c>
      <c r="M32" s="181">
        <v>1</v>
      </c>
      <c r="N32" s="181">
        <v>1</v>
      </c>
      <c r="O32" s="181">
        <v>1</v>
      </c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0"/>
      <c r="AE32" s="180"/>
      <c r="AF32" s="180"/>
      <c r="AG32" s="180"/>
      <c r="AH32" s="180"/>
      <c r="AI32" s="180"/>
      <c r="AJ32" s="180"/>
      <c r="AK32" s="180"/>
      <c r="AL32" s="180"/>
      <c r="AM32" s="180"/>
      <c r="AN32" s="180"/>
      <c r="AO32" s="180"/>
      <c r="AP32" s="180"/>
    </row>
    <row r="33" spans="1:42" ht="28.5" x14ac:dyDescent="0.45">
      <c r="A33" s="180"/>
      <c r="B33" s="180"/>
      <c r="C33" s="180"/>
      <c r="D33" s="181">
        <v>3.8284867020237972</v>
      </c>
      <c r="E33" s="181">
        <v>-0.59211099663128186</v>
      </c>
      <c r="F33" s="181">
        <v>-4.7869078007026244</v>
      </c>
      <c r="G33" s="181">
        <v>-4.0421394807159174</v>
      </c>
      <c r="H33" s="181">
        <v>-0.7457149285382102</v>
      </c>
      <c r="I33" s="181">
        <v>3.5756220448416625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</row>
    <row r="34" spans="1:42" ht="28.5" x14ac:dyDescent="0.45">
      <c r="A34" s="180"/>
      <c r="B34" s="180"/>
      <c r="C34" s="180"/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3.226406113521195</v>
      </c>
      <c r="K34" s="181">
        <v>4.9715602585715795</v>
      </c>
      <c r="L34" s="181">
        <v>1.4671470766464971</v>
      </c>
      <c r="M34" s="181">
        <v>-2.9543383786184085</v>
      </c>
      <c r="N34" s="181">
        <v>-4.9508500363367149</v>
      </c>
      <c r="O34" s="181">
        <v>-3.5045590064061303</v>
      </c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0"/>
      <c r="AG34" s="180"/>
      <c r="AH34" s="180"/>
      <c r="AI34" s="180"/>
      <c r="AJ34" s="180"/>
      <c r="AK34" s="180"/>
      <c r="AL34" s="180"/>
      <c r="AM34" s="180"/>
      <c r="AN34" s="180"/>
      <c r="AO34" s="180"/>
      <c r="AP34" s="180"/>
    </row>
    <row r="35" spans="1:42" ht="28.5" x14ac:dyDescent="0.45">
      <c r="A35" s="180"/>
      <c r="B35" s="180"/>
      <c r="C35" s="180"/>
      <c r="D35" s="181">
        <v>3.226406113521195</v>
      </c>
      <c r="E35" s="181">
        <v>4.9715602585715795</v>
      </c>
      <c r="F35" s="181">
        <v>1.4671470766464971</v>
      </c>
      <c r="G35" s="181">
        <v>-2.9543383786184085</v>
      </c>
      <c r="H35" s="181">
        <v>-4.9508500363367149</v>
      </c>
      <c r="I35" s="181">
        <v>-3.5045590064061303</v>
      </c>
      <c r="J35" s="181">
        <v>3.8284867020237972</v>
      </c>
      <c r="K35" s="181">
        <v>-0.59211099663128186</v>
      </c>
      <c r="L35" s="181">
        <v>-4.7869078007026244</v>
      </c>
      <c r="M35" s="181">
        <v>-4.0421394807159174</v>
      </c>
      <c r="N35" s="181">
        <v>-0.7457149285382102</v>
      </c>
      <c r="O35" s="181">
        <v>3.5756220448416625</v>
      </c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0"/>
      <c r="AD35" s="180"/>
      <c r="AE35" s="180"/>
      <c r="AF35" s="180"/>
      <c r="AG35" s="180"/>
      <c r="AH35" s="180"/>
      <c r="AI35" s="180"/>
      <c r="AJ35" s="180"/>
      <c r="AK35" s="180"/>
      <c r="AL35" s="180"/>
      <c r="AM35" s="180"/>
      <c r="AN35" s="180"/>
      <c r="AO35" s="180"/>
      <c r="AP35" s="180"/>
    </row>
    <row r="36" spans="1:42" ht="28.5" x14ac:dyDescent="0.45">
      <c r="A36" s="180"/>
      <c r="B36" s="180"/>
      <c r="C36" s="180"/>
      <c r="D36" s="181">
        <v>-3.226406113521195</v>
      </c>
      <c r="E36" s="181">
        <v>-4.9715602585715795</v>
      </c>
      <c r="F36" s="181">
        <v>-1.4671470766464971</v>
      </c>
      <c r="G36" s="181">
        <v>2.9543383786184085</v>
      </c>
      <c r="H36" s="181">
        <v>4.9508500363367149</v>
      </c>
      <c r="I36" s="181">
        <v>3.5045590064061303</v>
      </c>
      <c r="J36" s="181">
        <v>3.8284867020237972</v>
      </c>
      <c r="K36" s="181">
        <v>-0.59211099663128186</v>
      </c>
      <c r="L36" s="181">
        <v>-4.7869078007026244</v>
      </c>
      <c r="M36" s="181">
        <v>-4.0421394807159174</v>
      </c>
      <c r="N36" s="181">
        <v>-0.7457149285382102</v>
      </c>
      <c r="O36" s="181">
        <v>3.5756220448416625</v>
      </c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80"/>
      <c r="AI36" s="180"/>
      <c r="AJ36" s="180"/>
      <c r="AK36" s="180"/>
      <c r="AL36" s="180"/>
      <c r="AM36" s="180"/>
      <c r="AN36" s="180"/>
      <c r="AO36" s="180"/>
      <c r="AP36" s="180"/>
    </row>
    <row r="37" spans="1:42" ht="28.5" x14ac:dyDescent="0.45">
      <c r="A37" s="180"/>
      <c r="B37" s="180"/>
      <c r="C37" s="180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0"/>
      <c r="Z37" s="180"/>
      <c r="AA37" s="180"/>
      <c r="AB37" s="180"/>
      <c r="AC37" s="180"/>
      <c r="AD37" s="180"/>
      <c r="AE37" s="180"/>
      <c r="AF37" s="180"/>
      <c r="AG37" s="180"/>
      <c r="AH37" s="180"/>
      <c r="AI37" s="180"/>
      <c r="AJ37" s="180"/>
      <c r="AK37" s="180"/>
      <c r="AL37" s="180"/>
      <c r="AM37" s="180"/>
      <c r="AN37" s="180"/>
      <c r="AO37" s="180"/>
      <c r="AP37" s="180"/>
    </row>
    <row r="38" spans="1:42" ht="28.5" x14ac:dyDescent="0.45">
      <c r="A38" s="180"/>
      <c r="B38" s="180"/>
      <c r="C38" s="180"/>
      <c r="D38" s="180" t="s">
        <v>75</v>
      </c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0"/>
      <c r="Z38" s="180"/>
      <c r="AA38" s="180"/>
      <c r="AB38" s="180"/>
      <c r="AC38" s="180"/>
      <c r="AD38" s="180"/>
      <c r="AE38" s="180"/>
      <c r="AF38" s="180"/>
      <c r="AG38" s="180"/>
      <c r="AH38" s="180"/>
      <c r="AI38" s="180"/>
      <c r="AJ38" s="180"/>
      <c r="AK38" s="180"/>
      <c r="AL38" s="180"/>
      <c r="AM38" s="180"/>
      <c r="AN38" s="180"/>
      <c r="AO38" s="180"/>
      <c r="AP38" s="180"/>
    </row>
    <row r="39" spans="1:42" ht="28.5" x14ac:dyDescent="0.45">
      <c r="A39" s="180"/>
      <c r="B39" s="180"/>
      <c r="C39" s="180"/>
      <c r="D39" s="180"/>
      <c r="E39" s="180"/>
      <c r="F39" s="180"/>
      <c r="G39" s="180"/>
      <c r="H39" s="180"/>
      <c r="I39" s="180"/>
      <c r="J39" s="180"/>
      <c r="K39" s="180"/>
      <c r="L39" s="180" t="s">
        <v>77</v>
      </c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80"/>
      <c r="AE39" s="180"/>
      <c r="AF39" s="180"/>
      <c r="AG39" s="180"/>
      <c r="AH39" s="180"/>
      <c r="AI39" s="180"/>
      <c r="AJ39" s="180"/>
      <c r="AK39" s="180"/>
      <c r="AL39" s="180"/>
      <c r="AM39" s="180"/>
      <c r="AN39" s="180"/>
      <c r="AO39" s="180"/>
      <c r="AP39" s="180"/>
    </row>
    <row r="40" spans="1:42" ht="28.5" x14ac:dyDescent="0.45">
      <c r="A40" s="180"/>
      <c r="B40" s="180"/>
      <c r="C40" s="180"/>
      <c r="D40" s="181">
        <f t="array" ref="D40:I45">MMULT(D31:O36,D15:I26)</f>
        <v>6</v>
      </c>
      <c r="E40" s="181">
        <v>0</v>
      </c>
      <c r="F40" s="181">
        <v>-2.762764459722574</v>
      </c>
      <c r="G40" s="181">
        <v>0</v>
      </c>
      <c r="H40" s="181">
        <v>-1.7446339726219806</v>
      </c>
      <c r="I40" s="181">
        <v>1.7446339726219806</v>
      </c>
      <c r="J40" s="180"/>
      <c r="K40" s="180"/>
      <c r="L40" s="180"/>
      <c r="M40" s="180"/>
      <c r="N40" s="180"/>
      <c r="O40" s="180"/>
      <c r="P40" s="180"/>
      <c r="Q40" s="180"/>
      <c r="R40" s="180"/>
      <c r="S40" s="180"/>
      <c r="T40" s="180"/>
      <c r="U40" s="180"/>
      <c r="V40" s="180"/>
      <c r="W40" s="180"/>
      <c r="X40" s="180"/>
      <c r="Y40" s="180"/>
      <c r="Z40" s="180"/>
      <c r="AA40" s="180"/>
      <c r="AB40" s="180"/>
      <c r="AC40" s="180"/>
      <c r="AD40" s="180"/>
      <c r="AE40" s="180"/>
      <c r="AF40" s="180"/>
      <c r="AG40" s="180"/>
      <c r="AH40" s="180"/>
      <c r="AI40" s="180"/>
      <c r="AJ40" s="180"/>
      <c r="AK40" s="180"/>
      <c r="AL40" s="180"/>
      <c r="AM40" s="180"/>
      <c r="AN40" s="180"/>
      <c r="AO40" s="180"/>
      <c r="AP40" s="180"/>
    </row>
    <row r="41" spans="1:42" ht="28.5" x14ac:dyDescent="0.45">
      <c r="A41" s="180"/>
      <c r="B41" s="180"/>
      <c r="C41" s="180"/>
      <c r="D41" s="181">
        <v>0</v>
      </c>
      <c r="E41" s="181">
        <v>6</v>
      </c>
      <c r="F41" s="181">
        <v>0</v>
      </c>
      <c r="G41" s="181">
        <v>-1.7446339726219806</v>
      </c>
      <c r="H41" s="181">
        <v>-2.762764459722574</v>
      </c>
      <c r="I41" s="181">
        <v>-2.762764459722574</v>
      </c>
      <c r="J41" s="180"/>
      <c r="K41" s="180"/>
      <c r="L41" s="181">
        <f t="array" ref="L41:L46">MMULT(D31:O36,L15:L26)</f>
        <v>1.1999999999999997</v>
      </c>
      <c r="M41" s="180"/>
      <c r="N41" s="180"/>
      <c r="O41" s="180"/>
      <c r="P41" s="180"/>
      <c r="Q41" s="180"/>
      <c r="R41" s="180"/>
      <c r="S41" s="180"/>
      <c r="T41" s="180"/>
      <c r="U41" s="180"/>
      <c r="V41" s="180"/>
      <c r="W41" s="180"/>
      <c r="X41" s="180"/>
      <c r="Y41" s="180"/>
      <c r="Z41" s="180"/>
      <c r="AA41" s="180"/>
      <c r="AB41" s="180"/>
      <c r="AC41" s="180"/>
      <c r="AD41" s="180"/>
      <c r="AE41" s="180"/>
      <c r="AF41" s="180"/>
      <c r="AG41" s="180"/>
      <c r="AH41" s="180"/>
      <c r="AI41" s="180"/>
      <c r="AJ41" s="180"/>
      <c r="AK41" s="180"/>
      <c r="AL41" s="180"/>
      <c r="AM41" s="180"/>
      <c r="AN41" s="180"/>
      <c r="AO41" s="180"/>
      <c r="AP41" s="180"/>
    </row>
    <row r="42" spans="1:42" ht="28.5" x14ac:dyDescent="0.45">
      <c r="A42" s="180"/>
      <c r="B42" s="180"/>
      <c r="C42" s="180"/>
      <c r="D42" s="181">
        <v>-2.762764459722574</v>
      </c>
      <c r="E42" s="181">
        <v>0</v>
      </c>
      <c r="F42" s="181">
        <v>67.602447496097156</v>
      </c>
      <c r="G42" s="181">
        <v>0</v>
      </c>
      <c r="H42" s="181">
        <v>5.4882317553555087</v>
      </c>
      <c r="I42" s="181">
        <v>-5.4882317553555087</v>
      </c>
      <c r="J42" s="180"/>
      <c r="K42" s="180"/>
      <c r="L42" s="181">
        <v>-0.1999999999999999</v>
      </c>
      <c r="M42" s="180"/>
      <c r="N42" s="180"/>
      <c r="O42" s="180"/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0"/>
      <c r="AA42" s="180"/>
      <c r="AB42" s="180"/>
      <c r="AC42" s="180"/>
      <c r="AD42" s="180"/>
      <c r="AE42" s="180"/>
      <c r="AF42" s="180"/>
      <c r="AG42" s="180"/>
      <c r="AH42" s="180"/>
      <c r="AI42" s="180"/>
      <c r="AJ42" s="180"/>
      <c r="AK42" s="180"/>
      <c r="AL42" s="180"/>
      <c r="AM42" s="180"/>
      <c r="AN42" s="180"/>
      <c r="AO42" s="180"/>
      <c r="AP42" s="180"/>
    </row>
    <row r="43" spans="1:42" ht="28.5" x14ac:dyDescent="0.45">
      <c r="A43" s="180"/>
      <c r="B43" s="180"/>
      <c r="C43" s="180"/>
      <c r="D43" s="181">
        <v>0</v>
      </c>
      <c r="E43" s="181">
        <v>-1.7446339726219806</v>
      </c>
      <c r="F43" s="181">
        <v>0</v>
      </c>
      <c r="G43" s="181">
        <v>82.799593525542832</v>
      </c>
      <c r="H43" s="181">
        <v>5.4882317553555087</v>
      </c>
      <c r="I43" s="181">
        <v>5.4882317553555087</v>
      </c>
      <c r="J43" s="180"/>
      <c r="K43" s="180"/>
      <c r="L43" s="181">
        <v>-2.2304931817165445</v>
      </c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  <c r="AA43" s="180"/>
      <c r="AB43" s="180"/>
      <c r="AC43" s="180"/>
      <c r="AD43" s="180"/>
      <c r="AE43" s="180"/>
      <c r="AF43" s="180"/>
      <c r="AG43" s="180"/>
      <c r="AH43" s="180"/>
      <c r="AI43" s="180"/>
      <c r="AJ43" s="180"/>
      <c r="AK43" s="180"/>
      <c r="AL43" s="180"/>
      <c r="AM43" s="180"/>
      <c r="AN43" s="180"/>
      <c r="AO43" s="180"/>
      <c r="AP43" s="180"/>
    </row>
    <row r="44" spans="1:42" ht="28.5" x14ac:dyDescent="0.45">
      <c r="A44" s="180"/>
      <c r="B44" s="180"/>
      <c r="C44" s="180"/>
      <c r="D44" s="181">
        <v>-1.7446339726219806</v>
      </c>
      <c r="E44" s="181">
        <v>-2.762764459722574</v>
      </c>
      <c r="F44" s="181">
        <v>5.4882317553555087</v>
      </c>
      <c r="G44" s="181">
        <v>5.4882317553555087</v>
      </c>
      <c r="H44" s="181">
        <v>150.40204102163997</v>
      </c>
      <c r="I44" s="181">
        <v>-15.197146029445685</v>
      </c>
      <c r="J44" s="180"/>
      <c r="K44" s="180"/>
      <c r="L44" s="181">
        <v>10.111875451968618</v>
      </c>
      <c r="M44" s="180"/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  <c r="AA44" s="180"/>
      <c r="AB44" s="180"/>
      <c r="AC44" s="180"/>
      <c r="AD44" s="180"/>
      <c r="AE44" s="180"/>
      <c r="AF44" s="180"/>
      <c r="AG44" s="180"/>
      <c r="AH44" s="180"/>
      <c r="AI44" s="180"/>
      <c r="AJ44" s="180"/>
      <c r="AK44" s="180"/>
      <c r="AL44" s="180"/>
      <c r="AM44" s="180"/>
      <c r="AN44" s="180"/>
      <c r="AO44" s="180"/>
      <c r="AP44" s="180"/>
    </row>
    <row r="45" spans="1:42" ht="28.5" x14ac:dyDescent="0.45">
      <c r="A45" s="180"/>
      <c r="B45" s="180"/>
      <c r="C45" s="180"/>
      <c r="D45" s="181">
        <v>1.7446339726219806</v>
      </c>
      <c r="E45" s="181">
        <v>-2.762764459722574</v>
      </c>
      <c r="F45" s="181">
        <v>-5.4882317553555087</v>
      </c>
      <c r="G45" s="181">
        <v>5.4882317553555087</v>
      </c>
      <c r="H45" s="181">
        <v>-15.197146029445685</v>
      </c>
      <c r="I45" s="181">
        <v>150.40204102163997</v>
      </c>
      <c r="J45" s="180"/>
      <c r="K45" s="180"/>
      <c r="L45" s="181">
        <v>2.643211975882406</v>
      </c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0"/>
      <c r="AB45" s="180"/>
      <c r="AC45" s="180"/>
      <c r="AD45" s="180"/>
      <c r="AE45" s="180"/>
      <c r="AF45" s="180"/>
      <c r="AG45" s="180"/>
      <c r="AH45" s="180"/>
      <c r="AI45" s="180"/>
      <c r="AJ45" s="180"/>
      <c r="AK45" s="180"/>
      <c r="AL45" s="180"/>
      <c r="AM45" s="180"/>
      <c r="AN45" s="180"/>
      <c r="AO45" s="180"/>
      <c r="AP45" s="180"/>
    </row>
    <row r="46" spans="1:42" ht="28.5" x14ac:dyDescent="0.45">
      <c r="A46" s="180"/>
      <c r="B46" s="180"/>
      <c r="C46" s="180"/>
      <c r="D46" s="180"/>
      <c r="E46" s="180"/>
      <c r="F46" s="180"/>
      <c r="G46" s="180"/>
      <c r="H46" s="180"/>
      <c r="I46" s="180"/>
      <c r="J46" s="180"/>
      <c r="K46" s="180"/>
      <c r="L46" s="181">
        <v>3.975154225688001</v>
      </c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0"/>
      <c r="AB46" s="180"/>
      <c r="AC46" s="180"/>
      <c r="AD46" s="180"/>
      <c r="AE46" s="180"/>
      <c r="AF46" s="180"/>
      <c r="AG46" s="180"/>
      <c r="AH46" s="180"/>
      <c r="AI46" s="180"/>
      <c r="AJ46" s="180"/>
      <c r="AK46" s="180"/>
      <c r="AL46" s="180"/>
      <c r="AM46" s="180"/>
      <c r="AN46" s="180"/>
      <c r="AO46" s="180"/>
      <c r="AP46" s="180"/>
    </row>
    <row r="47" spans="1:42" ht="28.5" x14ac:dyDescent="0.45">
      <c r="A47" s="180"/>
      <c r="B47" s="180"/>
      <c r="C47" s="180"/>
      <c r="D47" s="180"/>
      <c r="E47" s="180"/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  <c r="AA47" s="180"/>
      <c r="AB47" s="180"/>
      <c r="AC47" s="180"/>
      <c r="AD47" s="180"/>
      <c r="AE47" s="180"/>
      <c r="AF47" s="180"/>
      <c r="AG47" s="180"/>
      <c r="AH47" s="180"/>
      <c r="AI47" s="180"/>
      <c r="AJ47" s="180"/>
      <c r="AK47" s="180"/>
      <c r="AL47" s="180"/>
      <c r="AM47" s="180"/>
      <c r="AN47" s="180"/>
      <c r="AO47" s="180"/>
      <c r="AP47" s="180"/>
    </row>
    <row r="48" spans="1:42" ht="28.5" x14ac:dyDescent="0.45">
      <c r="A48" s="180"/>
      <c r="B48" s="180"/>
      <c r="C48" s="180"/>
      <c r="D48" s="180" t="s">
        <v>185</v>
      </c>
      <c r="E48" s="180"/>
      <c r="F48" s="180"/>
      <c r="G48" s="180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  <c r="Y48" s="180"/>
      <c r="Z48" s="180"/>
      <c r="AA48" s="180"/>
      <c r="AB48" s="180"/>
      <c r="AC48" s="180"/>
      <c r="AD48" s="180"/>
      <c r="AE48" s="180"/>
      <c r="AF48" s="180"/>
      <c r="AG48" s="180"/>
      <c r="AH48" s="180"/>
      <c r="AI48" s="180"/>
      <c r="AJ48" s="180"/>
      <c r="AK48" s="180"/>
      <c r="AL48" s="180"/>
      <c r="AM48" s="180"/>
      <c r="AN48" s="180"/>
      <c r="AO48" s="180"/>
      <c r="AP48" s="180"/>
    </row>
    <row r="49" spans="1:42" ht="28.5" x14ac:dyDescent="0.45">
      <c r="A49" s="180"/>
      <c r="B49" s="180"/>
      <c r="C49" s="180"/>
      <c r="D49" s="180"/>
      <c r="E49" s="180"/>
      <c r="F49" s="180"/>
      <c r="G49" s="180"/>
      <c r="H49" s="180"/>
      <c r="I49" s="180"/>
      <c r="J49" s="180"/>
      <c r="K49" s="180"/>
      <c r="L49" s="180"/>
      <c r="M49" s="180"/>
      <c r="N49" s="180"/>
      <c r="O49" s="180"/>
      <c r="P49" s="180"/>
      <c r="Q49" s="180"/>
      <c r="R49" s="180"/>
      <c r="S49" s="180"/>
      <c r="T49" s="180"/>
      <c r="U49" s="180"/>
      <c r="V49" s="180"/>
      <c r="W49" s="180"/>
      <c r="X49" s="180"/>
      <c r="Y49" s="180"/>
      <c r="Z49" s="180"/>
      <c r="AA49" s="180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0"/>
      <c r="AM49" s="180"/>
      <c r="AN49" s="180"/>
      <c r="AO49" s="180"/>
      <c r="AP49" s="180"/>
    </row>
    <row r="50" spans="1:42" ht="28.5" x14ac:dyDescent="0.45">
      <c r="A50" s="180"/>
      <c r="B50" s="180"/>
      <c r="C50" s="180"/>
      <c r="D50" s="181">
        <f t="array" ref="D50:I55">MINVERSE(D40:I45)</f>
        <v>0.17067686932010037</v>
      </c>
      <c r="E50" s="181">
        <v>0</v>
      </c>
      <c r="F50" s="181">
        <v>6.7193907683680892E-3</v>
      </c>
      <c r="G50" s="181">
        <v>1.807003620809174E-20</v>
      </c>
      <c r="H50" s="181">
        <v>1.5754370260557297E-3</v>
      </c>
      <c r="I50" s="181">
        <v>-1.5754370260557295E-3</v>
      </c>
      <c r="J50" s="180"/>
      <c r="K50" s="180"/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80"/>
      <c r="Y50" s="180"/>
      <c r="Z50" s="180"/>
      <c r="AA50" s="180"/>
      <c r="AB50" s="180"/>
      <c r="AC50" s="180"/>
      <c r="AD50" s="180"/>
      <c r="AE50" s="180"/>
      <c r="AF50" s="180"/>
      <c r="AG50" s="180"/>
      <c r="AH50" s="180"/>
      <c r="AI50" s="180"/>
      <c r="AJ50" s="180"/>
      <c r="AK50" s="180"/>
      <c r="AL50" s="180"/>
      <c r="AM50" s="180"/>
      <c r="AN50" s="180"/>
      <c r="AO50" s="180"/>
      <c r="AP50" s="180"/>
    </row>
    <row r="51" spans="1:42" ht="28.5" x14ac:dyDescent="0.45">
      <c r="A51" s="180"/>
      <c r="B51" s="180"/>
      <c r="C51" s="180"/>
      <c r="D51" s="181">
        <v>0</v>
      </c>
      <c r="E51" s="181">
        <v>0.17067686932010032</v>
      </c>
      <c r="F51" s="181">
        <v>-3.6140072416183479E-20</v>
      </c>
      <c r="G51" s="181">
        <v>3.1508740521114594E-3</v>
      </c>
      <c r="H51" s="181">
        <v>3.3596953841840437E-3</v>
      </c>
      <c r="I51" s="181">
        <v>3.3596953841840433E-3</v>
      </c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80"/>
      <c r="Y51" s="180"/>
      <c r="Z51" s="180"/>
      <c r="AA51" s="180"/>
      <c r="AB51" s="180"/>
      <c r="AC51" s="180"/>
      <c r="AD51" s="180"/>
      <c r="AE51" s="180"/>
      <c r="AF51" s="180"/>
      <c r="AG51" s="180"/>
      <c r="AH51" s="180"/>
      <c r="AI51" s="180"/>
      <c r="AJ51" s="180"/>
      <c r="AK51" s="180"/>
      <c r="AL51" s="180"/>
      <c r="AM51" s="180"/>
      <c r="AN51" s="180"/>
      <c r="AO51" s="180"/>
      <c r="AP51" s="180"/>
    </row>
    <row r="52" spans="1:42" ht="28.5" x14ac:dyDescent="0.45">
      <c r="A52" s="180"/>
      <c r="B52" s="180"/>
      <c r="C52" s="180"/>
      <c r="D52" s="181">
        <v>6.7193907683680875E-3</v>
      </c>
      <c r="E52" s="181">
        <v>0</v>
      </c>
      <c r="F52" s="181">
        <v>1.5136930483357297E-2</v>
      </c>
      <c r="G52" s="181">
        <v>-6.5382012429655148E-21</v>
      </c>
      <c r="H52" s="181">
        <v>-4.3087231536675019E-4</v>
      </c>
      <c r="I52" s="181">
        <v>4.3087231536675008E-4</v>
      </c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  <c r="Y52" s="180"/>
      <c r="Z52" s="180"/>
      <c r="AA52" s="180"/>
      <c r="AB52" s="180"/>
      <c r="AC52" s="180"/>
      <c r="AD52" s="180"/>
      <c r="AE52" s="180"/>
      <c r="AF52" s="180"/>
      <c r="AG52" s="180"/>
      <c r="AH52" s="180"/>
      <c r="AI52" s="180"/>
      <c r="AJ52" s="180"/>
      <c r="AK52" s="180"/>
      <c r="AL52" s="180"/>
      <c r="AM52" s="180"/>
      <c r="AN52" s="180"/>
      <c r="AO52" s="180"/>
      <c r="AP52" s="180"/>
    </row>
    <row r="53" spans="1:42" ht="28.5" x14ac:dyDescent="0.45">
      <c r="A53" s="180"/>
      <c r="B53" s="180"/>
      <c r="C53" s="180"/>
      <c r="D53" s="181">
        <v>0</v>
      </c>
      <c r="E53" s="181">
        <v>3.1508740521114598E-3</v>
      </c>
      <c r="F53" s="181">
        <v>0</v>
      </c>
      <c r="G53" s="181">
        <v>1.2200863955334767E-2</v>
      </c>
      <c r="H53" s="181">
        <v>-4.3087231536675019E-4</v>
      </c>
      <c r="I53" s="181">
        <v>-4.3087231536675008E-4</v>
      </c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  <c r="Y53" s="180"/>
      <c r="Z53" s="180"/>
      <c r="AA53" s="180"/>
      <c r="AB53" s="180"/>
      <c r="AC53" s="180"/>
      <c r="AD53" s="180"/>
      <c r="AE53" s="180"/>
      <c r="AF53" s="180"/>
      <c r="AG53" s="180"/>
      <c r="AH53" s="180"/>
      <c r="AI53" s="180"/>
      <c r="AJ53" s="180"/>
      <c r="AK53" s="180"/>
      <c r="AL53" s="180"/>
      <c r="AM53" s="180"/>
      <c r="AN53" s="180"/>
      <c r="AO53" s="180"/>
      <c r="AP53" s="180"/>
    </row>
    <row r="54" spans="1:42" ht="28.5" x14ac:dyDescent="0.45">
      <c r="A54" s="180"/>
      <c r="B54" s="180"/>
      <c r="C54" s="180"/>
      <c r="D54" s="181">
        <v>1.5754370260557297E-3</v>
      </c>
      <c r="E54" s="181">
        <v>3.3596953841840442E-3</v>
      </c>
      <c r="F54" s="181">
        <v>-4.3087231536675008E-4</v>
      </c>
      <c r="G54" s="181">
        <v>-4.3087231536675008E-4</v>
      </c>
      <c r="H54" s="181">
        <v>6.8344486096730151E-3</v>
      </c>
      <c r="I54" s="181">
        <v>7.3401663200563206E-4</v>
      </c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80"/>
      <c r="V54" s="180"/>
      <c r="W54" s="180"/>
      <c r="X54" s="180"/>
      <c r="Y54" s="180"/>
      <c r="Z54" s="180"/>
      <c r="AA54" s="180"/>
      <c r="AB54" s="180"/>
      <c r="AC54" s="180"/>
      <c r="AD54" s="180"/>
      <c r="AE54" s="180"/>
      <c r="AF54" s="180"/>
      <c r="AG54" s="180"/>
      <c r="AH54" s="180"/>
      <c r="AI54" s="180"/>
      <c r="AJ54" s="180"/>
      <c r="AK54" s="180"/>
      <c r="AL54" s="180"/>
      <c r="AM54" s="180"/>
      <c r="AN54" s="180"/>
      <c r="AO54" s="180"/>
      <c r="AP54" s="180"/>
    </row>
    <row r="55" spans="1:42" ht="28.5" x14ac:dyDescent="0.45">
      <c r="A55" s="180"/>
      <c r="B55" s="180"/>
      <c r="C55" s="180"/>
      <c r="D55" s="181">
        <v>-1.5754370260557297E-3</v>
      </c>
      <c r="E55" s="181">
        <v>3.3596953841840442E-3</v>
      </c>
      <c r="F55" s="181">
        <v>4.3087231536675003E-4</v>
      </c>
      <c r="G55" s="181">
        <v>-4.3087231536675013E-4</v>
      </c>
      <c r="H55" s="181">
        <v>7.3401663200563206E-4</v>
      </c>
      <c r="I55" s="181">
        <v>6.8344486096730142E-3</v>
      </c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0"/>
      <c r="Y55" s="180"/>
      <c r="Z55" s="180"/>
      <c r="AA55" s="180"/>
      <c r="AB55" s="180"/>
      <c r="AC55" s="180"/>
      <c r="AD55" s="180"/>
      <c r="AE55" s="180"/>
      <c r="AF55" s="180"/>
      <c r="AG55" s="180"/>
      <c r="AH55" s="180"/>
      <c r="AI55" s="180"/>
      <c r="AJ55" s="180"/>
      <c r="AK55" s="180"/>
      <c r="AL55" s="180"/>
      <c r="AM55" s="180"/>
      <c r="AN55" s="180"/>
      <c r="AO55" s="180"/>
      <c r="AP55" s="180"/>
    </row>
    <row r="56" spans="1:42" ht="28.5" x14ac:dyDescent="0.45">
      <c r="A56" s="180"/>
      <c r="B56" s="180"/>
      <c r="C56" s="180"/>
      <c r="D56" s="180"/>
      <c r="E56" s="180"/>
      <c r="F56" s="180"/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80"/>
      <c r="Y56" s="180"/>
      <c r="Z56" s="180"/>
      <c r="AA56" s="180"/>
      <c r="AB56" s="180"/>
      <c r="AC56" s="180"/>
      <c r="AD56" s="180"/>
      <c r="AE56" s="180"/>
      <c r="AF56" s="180"/>
      <c r="AG56" s="180"/>
      <c r="AH56" s="180"/>
      <c r="AI56" s="180"/>
      <c r="AJ56" s="180"/>
      <c r="AK56" s="180"/>
      <c r="AL56" s="180"/>
      <c r="AM56" s="180"/>
      <c r="AN56" s="180"/>
      <c r="AO56" s="180"/>
      <c r="AP56" s="180"/>
    </row>
    <row r="57" spans="1:42" ht="28.5" x14ac:dyDescent="0.45">
      <c r="A57" s="180"/>
      <c r="B57" s="180"/>
      <c r="C57" s="180"/>
      <c r="D57" s="180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80"/>
      <c r="Y57" s="180"/>
      <c r="Z57" s="180"/>
      <c r="AA57" s="180"/>
      <c r="AB57" s="180"/>
      <c r="AC57" s="180"/>
      <c r="AD57" s="180"/>
      <c r="AE57" s="180"/>
      <c r="AF57" s="180"/>
      <c r="AG57" s="180"/>
      <c r="AH57" s="180"/>
      <c r="AI57" s="180"/>
      <c r="AJ57" s="180"/>
      <c r="AK57" s="180"/>
      <c r="AL57" s="180"/>
      <c r="AM57" s="180"/>
      <c r="AN57" s="180"/>
      <c r="AO57" s="180"/>
      <c r="AP57" s="180"/>
    </row>
    <row r="58" spans="1:42" ht="33.75" x14ac:dyDescent="0.5">
      <c r="A58" s="180"/>
      <c r="B58" s="180"/>
      <c r="C58" s="183" t="s">
        <v>21</v>
      </c>
      <c r="D58" s="184">
        <f t="array" ref="D58:D63">MMULT(D50:I55,L41:L46)</f>
        <v>0.18772629675307459</v>
      </c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  <c r="Y58" s="180"/>
      <c r="Z58" s="180"/>
      <c r="AA58" s="180"/>
      <c r="AB58" s="180"/>
      <c r="AC58" s="180"/>
      <c r="AD58" s="180"/>
      <c r="AE58" s="180"/>
      <c r="AF58" s="180"/>
      <c r="AG58" s="180"/>
      <c r="AH58" s="180"/>
      <c r="AI58" s="180"/>
      <c r="AJ58" s="180"/>
      <c r="AK58" s="180"/>
      <c r="AL58" s="180"/>
      <c r="AM58" s="180"/>
      <c r="AN58" s="180"/>
      <c r="AO58" s="180"/>
      <c r="AP58" s="180"/>
    </row>
    <row r="59" spans="1:42" ht="33.75" x14ac:dyDescent="0.5">
      <c r="A59" s="180"/>
      <c r="B59" s="180"/>
      <c r="C59" s="183" t="s">
        <v>22</v>
      </c>
      <c r="D59" s="184">
        <v>1.9961566494026486E-2</v>
      </c>
      <c r="E59" s="180"/>
      <c r="F59" s="180"/>
      <c r="G59" s="180"/>
      <c r="H59" s="180"/>
      <c r="I59" s="180"/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  <c r="U59" s="180"/>
      <c r="V59" s="180"/>
      <c r="W59" s="180"/>
      <c r="X59" s="180"/>
      <c r="Y59" s="180"/>
      <c r="Z59" s="180"/>
      <c r="AA59" s="180"/>
      <c r="AB59" s="180"/>
      <c r="AC59" s="180"/>
      <c r="AD59" s="180"/>
      <c r="AE59" s="180"/>
      <c r="AF59" s="180"/>
      <c r="AG59" s="180"/>
      <c r="AH59" s="180"/>
      <c r="AI59" s="180"/>
      <c r="AJ59" s="180"/>
      <c r="AK59" s="180"/>
      <c r="AL59" s="180"/>
      <c r="AM59" s="180"/>
      <c r="AN59" s="180"/>
      <c r="AO59" s="180"/>
      <c r="AP59" s="180"/>
    </row>
    <row r="60" spans="1:42" ht="33.75" x14ac:dyDescent="0.5">
      <c r="A60" s="180"/>
      <c r="B60" s="180"/>
      <c r="C60" s="183" t="s">
        <v>100</v>
      </c>
      <c r="D60" s="184">
        <v>-2.5125654272095524E-2</v>
      </c>
      <c r="E60" s="180"/>
      <c r="F60" s="180"/>
      <c r="G60" s="180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80"/>
      <c r="Y60" s="180"/>
      <c r="Z60" s="180"/>
      <c r="AA60" s="180"/>
      <c r="AB60" s="180"/>
      <c r="AC60" s="180"/>
      <c r="AD60" s="180"/>
      <c r="AE60" s="180"/>
      <c r="AF60" s="180"/>
      <c r="AG60" s="180"/>
      <c r="AH60" s="180"/>
      <c r="AI60" s="180"/>
      <c r="AJ60" s="180"/>
      <c r="AK60" s="180"/>
      <c r="AL60" s="180"/>
      <c r="AM60" s="180"/>
      <c r="AN60" s="180"/>
      <c r="AO60" s="180"/>
      <c r="AP60" s="180"/>
    </row>
    <row r="61" spans="1:42" ht="33.75" x14ac:dyDescent="0.5">
      <c r="A61" s="180"/>
      <c r="B61" s="180"/>
      <c r="C61" s="183" t="s">
        <v>101</v>
      </c>
      <c r="D61" s="184">
        <v>0.1198917711431204</v>
      </c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R61" s="180"/>
      <c r="S61" s="180"/>
      <c r="T61" s="180"/>
      <c r="U61" s="180"/>
      <c r="V61" s="180"/>
      <c r="W61" s="180"/>
      <c r="X61" s="180"/>
      <c r="Y61" s="180"/>
      <c r="Z61" s="180"/>
      <c r="AA61" s="180"/>
      <c r="AB61" s="180"/>
      <c r="AC61" s="180"/>
      <c r="AD61" s="180"/>
      <c r="AE61" s="180"/>
      <c r="AF61" s="180"/>
      <c r="AG61" s="180"/>
      <c r="AH61" s="180"/>
      <c r="AI61" s="180"/>
      <c r="AJ61" s="180"/>
      <c r="AK61" s="180"/>
      <c r="AL61" s="180"/>
      <c r="AM61" s="180"/>
      <c r="AN61" s="180"/>
      <c r="AO61" s="180"/>
      <c r="AP61" s="180"/>
    </row>
    <row r="62" spans="1:42" ht="33.75" x14ac:dyDescent="0.5">
      <c r="A62" s="180"/>
      <c r="B62" s="180"/>
      <c r="C62" s="183" t="s">
        <v>183</v>
      </c>
      <c r="D62" s="184">
        <v>1.880544165743914E-2</v>
      </c>
      <c r="E62" s="180"/>
      <c r="F62" s="180"/>
      <c r="G62" s="180"/>
      <c r="H62" s="180"/>
      <c r="I62" s="180"/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80"/>
      <c r="U62" s="180"/>
      <c r="V62" s="180"/>
      <c r="W62" s="180"/>
      <c r="X62" s="180"/>
      <c r="Y62" s="180"/>
      <c r="Z62" s="180"/>
      <c r="AA62" s="180"/>
      <c r="AB62" s="180"/>
      <c r="AC62" s="180"/>
      <c r="AD62" s="180"/>
      <c r="AE62" s="180"/>
      <c r="AF62" s="180"/>
      <c r="AG62" s="180"/>
      <c r="AH62" s="180"/>
      <c r="AI62" s="180"/>
      <c r="AJ62" s="180"/>
      <c r="AK62" s="180"/>
      <c r="AL62" s="180"/>
      <c r="AM62" s="180"/>
      <c r="AN62" s="180"/>
      <c r="AO62" s="180"/>
      <c r="AP62" s="180"/>
    </row>
    <row r="63" spans="1:42" ht="33.75" x14ac:dyDescent="0.5">
      <c r="A63" s="180"/>
      <c r="B63" s="180"/>
      <c r="C63" s="183" t="s">
        <v>184</v>
      </c>
      <c r="D63" s="184">
        <v>2.122770036479376E-2</v>
      </c>
      <c r="E63" s="180"/>
      <c r="F63" s="180"/>
      <c r="G63" s="180"/>
      <c r="H63" s="180"/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  <c r="T63" s="180"/>
      <c r="U63" s="180"/>
      <c r="V63" s="180"/>
      <c r="W63" s="180"/>
      <c r="X63" s="180"/>
      <c r="Y63" s="180"/>
      <c r="Z63" s="180"/>
      <c r="AA63" s="180"/>
      <c r="AB63" s="180"/>
      <c r="AC63" s="180"/>
      <c r="AD63" s="180"/>
      <c r="AE63" s="180"/>
      <c r="AF63" s="180"/>
      <c r="AG63" s="180"/>
      <c r="AH63" s="180"/>
      <c r="AI63" s="180"/>
      <c r="AJ63" s="180"/>
      <c r="AK63" s="180"/>
      <c r="AL63" s="180"/>
      <c r="AM63" s="180"/>
      <c r="AN63" s="180"/>
      <c r="AO63" s="180"/>
      <c r="AP63" s="180"/>
    </row>
    <row r="64" spans="1:42" ht="28.5" x14ac:dyDescent="0.45">
      <c r="A64" s="180"/>
      <c r="B64" s="180"/>
      <c r="C64" s="180"/>
      <c r="D64" s="180"/>
      <c r="E64" s="180"/>
      <c r="F64" s="180"/>
      <c r="G64" s="180"/>
      <c r="H64" s="180"/>
      <c r="I64" s="180"/>
      <c r="J64" s="180"/>
      <c r="K64" s="180"/>
      <c r="L64" s="180"/>
      <c r="M64" s="180"/>
      <c r="N64" s="180"/>
      <c r="O64" s="180"/>
      <c r="P64" s="180"/>
      <c r="Q64" s="180"/>
      <c r="R64" s="180"/>
      <c r="S64" s="180"/>
      <c r="T64" s="180"/>
      <c r="U64" s="180"/>
      <c r="V64" s="180"/>
      <c r="W64" s="180"/>
      <c r="X64" s="180"/>
      <c r="Y64" s="180"/>
      <c r="Z64" s="180"/>
      <c r="AA64" s="180"/>
      <c r="AB64" s="180"/>
      <c r="AC64" s="180"/>
      <c r="AD64" s="180"/>
      <c r="AE64" s="180"/>
      <c r="AF64" s="180"/>
      <c r="AG64" s="180"/>
      <c r="AH64" s="180"/>
      <c r="AI64" s="180"/>
      <c r="AJ64" s="180"/>
      <c r="AK64" s="180"/>
      <c r="AL64" s="180"/>
      <c r="AM64" s="180"/>
      <c r="AN64" s="180"/>
      <c r="AO64" s="180"/>
      <c r="AP64" s="180"/>
    </row>
    <row r="65" spans="1:42" ht="29.25" thickBot="1" x14ac:dyDescent="0.5">
      <c r="A65" s="180"/>
      <c r="B65" s="185"/>
      <c r="C65" s="185" t="s">
        <v>188</v>
      </c>
      <c r="D65" s="185"/>
      <c r="E65" s="185"/>
      <c r="F65" s="185"/>
      <c r="G65" s="185"/>
      <c r="H65" s="180"/>
      <c r="I65" s="180"/>
      <c r="J65" s="180"/>
      <c r="K65" s="180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0"/>
      <c r="Y65" s="180"/>
      <c r="Z65" s="180"/>
      <c r="AA65" s="180"/>
      <c r="AB65" s="180"/>
      <c r="AC65" s="180"/>
      <c r="AD65" s="180"/>
      <c r="AE65" s="180"/>
      <c r="AF65" s="180"/>
      <c r="AG65" s="180"/>
      <c r="AH65" s="180"/>
      <c r="AI65" s="180"/>
      <c r="AJ65" s="180"/>
      <c r="AK65" s="180"/>
      <c r="AL65" s="180"/>
      <c r="AM65" s="180"/>
      <c r="AN65" s="180"/>
      <c r="AO65" s="180"/>
      <c r="AP65" s="180"/>
    </row>
    <row r="66" spans="1:42" ht="28.5" x14ac:dyDescent="0.45">
      <c r="A66" s="180"/>
      <c r="B66" s="180"/>
      <c r="C66" s="180"/>
      <c r="D66" s="180"/>
      <c r="E66" s="180"/>
      <c r="F66" s="180"/>
      <c r="G66" s="180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0"/>
      <c r="Y66" s="180"/>
      <c r="Z66" s="180"/>
      <c r="AA66" s="180"/>
      <c r="AB66" s="180"/>
      <c r="AC66" s="180"/>
      <c r="AD66" s="180"/>
      <c r="AE66" s="180"/>
      <c r="AF66" s="180"/>
      <c r="AG66" s="180"/>
      <c r="AH66" s="180"/>
      <c r="AI66" s="180"/>
      <c r="AJ66" s="180"/>
      <c r="AK66" s="180"/>
      <c r="AL66" s="180"/>
      <c r="AM66" s="180"/>
      <c r="AN66" s="180"/>
      <c r="AO66" s="180"/>
      <c r="AP66" s="180"/>
    </row>
    <row r="67" spans="1:42" ht="28.5" x14ac:dyDescent="0.45">
      <c r="A67" s="180"/>
      <c r="B67" s="180"/>
      <c r="C67" s="180" t="s">
        <v>73</v>
      </c>
      <c r="D67" s="180"/>
      <c r="E67" s="180"/>
      <c r="F67" s="180" t="s">
        <v>187</v>
      </c>
      <c r="G67" s="180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80"/>
      <c r="S67" s="180"/>
      <c r="T67" s="180"/>
      <c r="U67" s="180"/>
      <c r="V67" s="180"/>
      <c r="W67" s="180"/>
      <c r="X67" s="180"/>
      <c r="Y67" s="180"/>
      <c r="Z67" s="180"/>
      <c r="AA67" s="180"/>
      <c r="AB67" s="180"/>
      <c r="AC67" s="180"/>
      <c r="AD67" s="180"/>
      <c r="AE67" s="180"/>
      <c r="AF67" s="180"/>
      <c r="AG67" s="180"/>
      <c r="AH67" s="180"/>
      <c r="AI67" s="180"/>
      <c r="AJ67" s="180"/>
      <c r="AK67" s="180"/>
      <c r="AL67" s="180"/>
      <c r="AM67" s="180"/>
      <c r="AN67" s="180"/>
      <c r="AO67" s="180"/>
      <c r="AP67" s="180"/>
    </row>
    <row r="68" spans="1:42" ht="28.5" x14ac:dyDescent="0.45">
      <c r="A68" s="180"/>
      <c r="B68" s="180"/>
      <c r="C68" s="181">
        <f>D60</f>
        <v>-2.5125654272095524E-2</v>
      </c>
      <c r="D68" s="181">
        <f>D62</f>
        <v>1.880544165743914E-2</v>
      </c>
      <c r="E68" s="180"/>
      <c r="F68" s="181">
        <v>1</v>
      </c>
      <c r="G68" s="181">
        <v>0</v>
      </c>
      <c r="H68" s="180"/>
      <c r="I68" s="180"/>
      <c r="J68" s="180"/>
      <c r="K68" s="180"/>
      <c r="L68" s="180"/>
      <c r="M68" s="180"/>
      <c r="N68" s="180"/>
      <c r="O68" s="180"/>
      <c r="P68" s="180"/>
      <c r="Q68" s="180"/>
      <c r="R68" s="180"/>
      <c r="S68" s="180"/>
      <c r="T68" s="180"/>
      <c r="U68" s="180"/>
      <c r="V68" s="180"/>
      <c r="W68" s="180"/>
      <c r="X68" s="180"/>
      <c r="Y68" s="180"/>
      <c r="Z68" s="180"/>
      <c r="AA68" s="180"/>
      <c r="AB68" s="180"/>
      <c r="AC68" s="180"/>
      <c r="AD68" s="180"/>
      <c r="AE68" s="180"/>
      <c r="AF68" s="180"/>
      <c r="AG68" s="180"/>
      <c r="AH68" s="180"/>
      <c r="AI68" s="180"/>
      <c r="AJ68" s="180"/>
      <c r="AK68" s="180"/>
      <c r="AL68" s="180"/>
      <c r="AM68" s="180"/>
      <c r="AN68" s="180"/>
      <c r="AO68" s="180"/>
      <c r="AP68" s="180"/>
    </row>
    <row r="69" spans="1:42" ht="28.5" x14ac:dyDescent="0.45">
      <c r="A69" s="180"/>
      <c r="B69" s="180"/>
      <c r="C69" s="181">
        <f>D62</f>
        <v>1.880544165743914E-2</v>
      </c>
      <c r="D69" s="181">
        <f>D61</f>
        <v>0.1198917711431204</v>
      </c>
      <c r="E69" s="180"/>
      <c r="F69" s="181">
        <v>0</v>
      </c>
      <c r="G69" s="181">
        <v>1</v>
      </c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80"/>
      <c r="U69" s="180"/>
      <c r="V69" s="180"/>
      <c r="W69" s="180"/>
      <c r="X69" s="180"/>
      <c r="Y69" s="180"/>
      <c r="Z69" s="180"/>
      <c r="AA69" s="180"/>
      <c r="AB69" s="180"/>
      <c r="AC69" s="180"/>
      <c r="AD69" s="180"/>
      <c r="AE69" s="180"/>
      <c r="AF69" s="180"/>
      <c r="AG69" s="180"/>
      <c r="AH69" s="180"/>
      <c r="AI69" s="180"/>
      <c r="AJ69" s="180"/>
      <c r="AK69" s="180"/>
      <c r="AL69" s="180"/>
      <c r="AM69" s="180"/>
      <c r="AN69" s="180"/>
      <c r="AO69" s="180"/>
      <c r="AP69" s="180"/>
    </row>
    <row r="70" spans="1:42" ht="28.5" x14ac:dyDescent="0.45">
      <c r="A70" s="180"/>
      <c r="B70" s="180"/>
      <c r="C70" s="180"/>
      <c r="D70" s="180"/>
      <c r="E70" s="180"/>
      <c r="F70" s="180"/>
      <c r="G70" s="180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0"/>
      <c r="Y70" s="180"/>
      <c r="Z70" s="180"/>
      <c r="AA70" s="180"/>
      <c r="AB70" s="180"/>
      <c r="AC70" s="180"/>
      <c r="AD70" s="180"/>
      <c r="AE70" s="180"/>
      <c r="AF70" s="180"/>
      <c r="AG70" s="180"/>
      <c r="AH70" s="180"/>
      <c r="AI70" s="180"/>
      <c r="AJ70" s="180"/>
      <c r="AK70" s="180"/>
      <c r="AL70" s="180"/>
      <c r="AM70" s="180"/>
      <c r="AN70" s="180"/>
      <c r="AO70" s="180"/>
      <c r="AP70" s="180"/>
    </row>
    <row r="71" spans="1:42" ht="28.5" x14ac:dyDescent="0.45">
      <c r="A71" s="180"/>
      <c r="B71" s="180"/>
      <c r="C71" s="180" t="s">
        <v>186</v>
      </c>
      <c r="D71" s="180"/>
      <c r="E71" s="180"/>
      <c r="F71" s="180"/>
      <c r="G71" s="180"/>
      <c r="H71" s="180"/>
      <c r="I71" s="180"/>
      <c r="J71" s="180"/>
      <c r="K71" s="180"/>
      <c r="L71" s="180"/>
      <c r="M71" s="180"/>
      <c r="N71" s="180"/>
      <c r="O71" s="180"/>
      <c r="P71" s="180"/>
      <c r="Q71" s="180"/>
      <c r="R71" s="180"/>
      <c r="S71" s="180"/>
      <c r="T71" s="180"/>
      <c r="U71" s="180"/>
      <c r="V71" s="180"/>
      <c r="W71" s="180"/>
      <c r="X71" s="180"/>
      <c r="Y71" s="180"/>
      <c r="Z71" s="180"/>
      <c r="AA71" s="180"/>
      <c r="AB71" s="180"/>
      <c r="AC71" s="180"/>
      <c r="AD71" s="180"/>
      <c r="AE71" s="180"/>
      <c r="AF71" s="180"/>
      <c r="AG71" s="180"/>
      <c r="AH71" s="180"/>
      <c r="AI71" s="180"/>
      <c r="AJ71" s="180"/>
      <c r="AK71" s="180"/>
      <c r="AL71" s="180"/>
      <c r="AM71" s="180"/>
      <c r="AN71" s="180"/>
      <c r="AO71" s="180"/>
      <c r="AP71" s="180"/>
    </row>
    <row r="72" spans="1:42" ht="28.5" x14ac:dyDescent="0.45">
      <c r="A72" s="180"/>
      <c r="B72" s="180"/>
      <c r="C72" s="180"/>
      <c r="D72" s="180"/>
      <c r="E72" s="180"/>
      <c r="F72" s="180"/>
      <c r="G72" s="180"/>
      <c r="H72" s="180"/>
      <c r="I72" s="180"/>
      <c r="J72" s="180"/>
      <c r="K72" s="180"/>
      <c r="L72" s="180"/>
      <c r="M72" s="180"/>
      <c r="N72" s="180"/>
      <c r="O72" s="180"/>
      <c r="P72" s="180"/>
      <c r="Q72" s="180"/>
      <c r="R72" s="180"/>
      <c r="S72" s="180"/>
      <c r="T72" s="180"/>
      <c r="U72" s="180"/>
      <c r="V72" s="180"/>
      <c r="W72" s="180"/>
      <c r="X72" s="180"/>
      <c r="Y72" s="180"/>
      <c r="Z72" s="180"/>
      <c r="AA72" s="180"/>
      <c r="AB72" s="180"/>
      <c r="AC72" s="180"/>
      <c r="AD72" s="180"/>
      <c r="AE72" s="180"/>
      <c r="AF72" s="180"/>
      <c r="AG72" s="180"/>
      <c r="AH72" s="180"/>
      <c r="AI72" s="180"/>
      <c r="AJ72" s="180"/>
      <c r="AK72" s="180"/>
      <c r="AL72" s="180"/>
      <c r="AM72" s="180"/>
      <c r="AN72" s="180"/>
      <c r="AO72" s="180"/>
      <c r="AP72" s="180"/>
    </row>
    <row r="73" spans="1:42" ht="29.25" thickBot="1" x14ac:dyDescent="0.5">
      <c r="A73" s="180"/>
      <c r="B73" s="185"/>
      <c r="C73" s="185"/>
      <c r="D73" s="185"/>
      <c r="E73" s="185"/>
      <c r="F73" s="185"/>
      <c r="G73" s="185"/>
      <c r="H73" s="180"/>
      <c r="I73" s="180"/>
      <c r="J73" s="180"/>
      <c r="K73" s="180"/>
      <c r="L73" s="180"/>
      <c r="M73" s="180"/>
      <c r="N73" s="180"/>
      <c r="O73" s="180"/>
      <c r="P73" s="180"/>
      <c r="Q73" s="180"/>
      <c r="R73" s="180"/>
      <c r="S73" s="180"/>
      <c r="T73" s="180"/>
      <c r="U73" s="180"/>
      <c r="V73" s="180"/>
      <c r="W73" s="180"/>
      <c r="X73" s="180"/>
      <c r="Y73" s="180"/>
      <c r="Z73" s="180"/>
      <c r="AA73" s="180"/>
      <c r="AB73" s="180"/>
      <c r="AC73" s="180"/>
      <c r="AD73" s="180"/>
      <c r="AE73" s="180"/>
      <c r="AF73" s="180"/>
      <c r="AG73" s="180"/>
      <c r="AH73" s="180"/>
      <c r="AI73" s="180"/>
      <c r="AJ73" s="180"/>
      <c r="AK73" s="180"/>
      <c r="AL73" s="180"/>
      <c r="AM73" s="180"/>
      <c r="AN73" s="180"/>
      <c r="AO73" s="180"/>
      <c r="AP73" s="180"/>
    </row>
    <row r="74" spans="1:42" ht="28.5" x14ac:dyDescent="0.45">
      <c r="A74" s="180"/>
      <c r="B74" s="180"/>
      <c r="C74" s="180"/>
      <c r="D74" s="180"/>
      <c r="E74" s="180"/>
      <c r="F74" s="180"/>
      <c r="G74" s="180"/>
      <c r="H74" s="180"/>
      <c r="I74" s="180"/>
      <c r="J74" s="180"/>
      <c r="K74" s="180"/>
      <c r="L74" s="180"/>
      <c r="M74" s="180"/>
      <c r="N74" s="180"/>
      <c r="O74" s="180"/>
      <c r="P74" s="180"/>
      <c r="Q74" s="180"/>
      <c r="R74" s="180"/>
      <c r="S74" s="180"/>
      <c r="T74" s="180"/>
      <c r="U74" s="180"/>
      <c r="V74" s="180"/>
      <c r="W74" s="180"/>
      <c r="X74" s="180"/>
      <c r="Y74" s="180"/>
      <c r="Z74" s="180"/>
      <c r="AA74" s="180"/>
      <c r="AB74" s="180"/>
      <c r="AC74" s="180"/>
      <c r="AD74" s="180"/>
      <c r="AE74" s="180"/>
      <c r="AF74" s="180"/>
      <c r="AG74" s="180"/>
      <c r="AH74" s="180"/>
      <c r="AI74" s="180"/>
      <c r="AJ74" s="180"/>
      <c r="AK74" s="180"/>
      <c r="AL74" s="180"/>
      <c r="AM74" s="180"/>
      <c r="AN74" s="180"/>
      <c r="AO74" s="180"/>
      <c r="AP74" s="180"/>
    </row>
    <row r="75" spans="1:42" ht="28.5" x14ac:dyDescent="0.45">
      <c r="A75" s="180"/>
      <c r="B75" s="180"/>
      <c r="C75" s="180"/>
      <c r="D75" s="180"/>
      <c r="E75" s="180"/>
      <c r="F75" s="180"/>
      <c r="G75" s="180"/>
      <c r="H75" s="180"/>
      <c r="I75" s="180"/>
      <c r="J75" s="180"/>
      <c r="K75" s="180"/>
      <c r="L75" s="180"/>
      <c r="M75" s="180"/>
      <c r="N75" s="180"/>
      <c r="O75" s="180"/>
      <c r="P75" s="180"/>
      <c r="Q75" s="180"/>
      <c r="R75" s="180"/>
      <c r="S75" s="180"/>
      <c r="T75" s="180"/>
      <c r="U75" s="180"/>
      <c r="V75" s="180"/>
      <c r="W75" s="180"/>
      <c r="X75" s="180"/>
      <c r="Y75" s="180"/>
      <c r="Z75" s="180"/>
      <c r="AA75" s="180"/>
      <c r="AB75" s="180"/>
      <c r="AC75" s="180"/>
      <c r="AD75" s="180"/>
      <c r="AE75" s="180"/>
      <c r="AF75" s="180"/>
      <c r="AG75" s="180"/>
      <c r="AH75" s="180"/>
      <c r="AI75" s="180"/>
      <c r="AJ75" s="180"/>
      <c r="AK75" s="180"/>
      <c r="AL75" s="180"/>
      <c r="AM75" s="180"/>
      <c r="AN75" s="180"/>
      <c r="AO75" s="180"/>
      <c r="AP75" s="180"/>
    </row>
    <row r="76" spans="1:42" ht="28.5" x14ac:dyDescent="0.45">
      <c r="A76" s="180"/>
      <c r="B76" s="180"/>
      <c r="C76" s="180"/>
      <c r="D76" s="180"/>
      <c r="E76" s="180"/>
      <c r="F76" s="180"/>
      <c r="G76" s="180"/>
      <c r="H76" s="180"/>
      <c r="I76" s="180"/>
      <c r="J76" s="180"/>
      <c r="K76" s="180"/>
      <c r="L76" s="180"/>
      <c r="M76" s="180"/>
      <c r="N76" s="180"/>
      <c r="O76" s="180"/>
      <c r="P76" s="180"/>
      <c r="Q76" s="180"/>
      <c r="R76" s="180"/>
      <c r="S76" s="180"/>
      <c r="T76" s="180"/>
      <c r="U76" s="180"/>
      <c r="V76" s="180"/>
      <c r="W76" s="180"/>
      <c r="X76" s="180"/>
      <c r="Y76" s="180"/>
      <c r="Z76" s="180"/>
      <c r="AA76" s="180"/>
      <c r="AB76" s="180"/>
      <c r="AC76" s="180"/>
      <c r="AD76" s="180"/>
      <c r="AE76" s="180"/>
      <c r="AF76" s="180"/>
      <c r="AG76" s="180"/>
      <c r="AH76" s="180"/>
      <c r="AI76" s="180"/>
      <c r="AJ76" s="180"/>
      <c r="AK76" s="180"/>
      <c r="AL76" s="180"/>
      <c r="AM76" s="180"/>
      <c r="AN76" s="180"/>
      <c r="AO76" s="180"/>
      <c r="AP76" s="180"/>
    </row>
    <row r="77" spans="1:42" ht="28.5" x14ac:dyDescent="0.45">
      <c r="A77" s="180"/>
      <c r="B77" s="180"/>
      <c r="C77" s="180"/>
      <c r="D77" s="180"/>
      <c r="E77" s="180"/>
      <c r="F77" s="180"/>
      <c r="G77" s="180"/>
      <c r="H77" s="180"/>
      <c r="I77" s="180"/>
      <c r="J77" s="180"/>
      <c r="K77" s="180"/>
      <c r="L77" s="180"/>
      <c r="M77" s="180"/>
      <c r="N77" s="180"/>
      <c r="O77" s="180"/>
      <c r="P77" s="180"/>
      <c r="Q77" s="180"/>
      <c r="R77" s="180"/>
      <c r="S77" s="180"/>
      <c r="T77" s="180"/>
      <c r="U77" s="180"/>
      <c r="V77" s="180"/>
      <c r="W77" s="180"/>
      <c r="X77" s="180"/>
      <c r="Y77" s="180"/>
      <c r="Z77" s="180"/>
      <c r="AA77" s="180"/>
      <c r="AB77" s="180"/>
      <c r="AC77" s="180"/>
      <c r="AD77" s="180"/>
      <c r="AE77" s="180"/>
      <c r="AF77" s="180"/>
      <c r="AG77" s="180"/>
      <c r="AH77" s="180"/>
      <c r="AI77" s="180"/>
      <c r="AJ77" s="180"/>
      <c r="AK77" s="180"/>
      <c r="AL77" s="180"/>
      <c r="AM77" s="180"/>
      <c r="AN77" s="180"/>
      <c r="AO77" s="180"/>
      <c r="AP77" s="180"/>
    </row>
    <row r="78" spans="1:42" ht="28.5" x14ac:dyDescent="0.45">
      <c r="A78" s="180"/>
      <c r="B78" s="180"/>
      <c r="C78" s="180"/>
      <c r="D78" s="180"/>
      <c r="E78" s="180"/>
      <c r="F78" s="180"/>
      <c r="G78" s="180"/>
      <c r="H78" s="180"/>
      <c r="I78" s="180"/>
      <c r="J78" s="180"/>
      <c r="K78" s="180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80"/>
      <c r="W78" s="180"/>
      <c r="X78" s="180"/>
      <c r="Y78" s="180"/>
      <c r="Z78" s="180"/>
      <c r="AA78" s="180"/>
      <c r="AB78" s="180"/>
      <c r="AC78" s="180"/>
      <c r="AD78" s="180"/>
      <c r="AE78" s="180"/>
      <c r="AF78" s="180"/>
      <c r="AG78" s="180"/>
      <c r="AH78" s="180"/>
      <c r="AI78" s="180"/>
      <c r="AJ78" s="180"/>
      <c r="AK78" s="180"/>
      <c r="AL78" s="180"/>
      <c r="AM78" s="180"/>
      <c r="AN78" s="180"/>
      <c r="AO78" s="180"/>
      <c r="AP78" s="180"/>
    </row>
    <row r="79" spans="1:42" ht="28.5" x14ac:dyDescent="0.45">
      <c r="A79" s="180"/>
      <c r="B79" s="180"/>
      <c r="C79" s="180"/>
      <c r="D79" s="180"/>
      <c r="E79" s="180"/>
      <c r="F79" s="180"/>
      <c r="G79" s="180"/>
      <c r="H79" s="180"/>
      <c r="I79" s="180"/>
      <c r="J79" s="180"/>
      <c r="K79" s="180"/>
      <c r="L79" s="180"/>
      <c r="M79" s="180"/>
      <c r="N79" s="180"/>
      <c r="O79" s="180"/>
      <c r="P79" s="180"/>
      <c r="Q79" s="180"/>
      <c r="R79" s="180"/>
      <c r="S79" s="180"/>
      <c r="T79" s="180"/>
      <c r="U79" s="180"/>
      <c r="V79" s="180"/>
      <c r="W79" s="180"/>
      <c r="X79" s="180"/>
      <c r="Y79" s="180"/>
      <c r="Z79" s="180"/>
      <c r="AA79" s="180"/>
      <c r="AB79" s="180"/>
      <c r="AC79" s="180"/>
      <c r="AD79" s="180"/>
      <c r="AE79" s="180"/>
      <c r="AF79" s="180"/>
      <c r="AG79" s="180"/>
      <c r="AH79" s="180"/>
      <c r="AI79" s="180"/>
      <c r="AJ79" s="180"/>
      <c r="AK79" s="180"/>
      <c r="AL79" s="180"/>
      <c r="AM79" s="180"/>
      <c r="AN79" s="180"/>
      <c r="AO79" s="180"/>
      <c r="AP79" s="180"/>
    </row>
    <row r="80" spans="1:42" ht="28.5" x14ac:dyDescent="0.45">
      <c r="A80" s="180"/>
      <c r="B80" s="180"/>
      <c r="C80" s="180"/>
      <c r="D80" s="180"/>
      <c r="E80" s="180"/>
      <c r="F80" s="180"/>
      <c r="G80" s="180"/>
      <c r="H80" s="180"/>
      <c r="I80" s="180"/>
      <c r="J80" s="180"/>
      <c r="K80" s="180"/>
      <c r="L80" s="180"/>
      <c r="M80" s="180"/>
      <c r="N80" s="180"/>
      <c r="O80" s="180"/>
      <c r="P80" s="180"/>
      <c r="Q80" s="180"/>
      <c r="R80" s="180"/>
      <c r="S80" s="180"/>
      <c r="T80" s="180"/>
      <c r="U80" s="180"/>
      <c r="V80" s="180"/>
      <c r="W80" s="180"/>
      <c r="X80" s="180"/>
      <c r="Y80" s="180"/>
      <c r="Z80" s="180"/>
      <c r="AA80" s="180"/>
      <c r="AB80" s="180"/>
      <c r="AC80" s="180"/>
      <c r="AD80" s="180"/>
      <c r="AE80" s="180"/>
      <c r="AF80" s="180"/>
      <c r="AG80" s="180"/>
      <c r="AH80" s="180"/>
      <c r="AI80" s="180"/>
      <c r="AJ80" s="180"/>
      <c r="AK80" s="180"/>
      <c r="AL80" s="180"/>
      <c r="AM80" s="180"/>
      <c r="AN80" s="180"/>
      <c r="AO80" s="180"/>
      <c r="AP80" s="180"/>
    </row>
    <row r="81" spans="1:42" ht="28.5" x14ac:dyDescent="0.45">
      <c r="A81" s="180"/>
      <c r="B81" s="180"/>
      <c r="C81" s="180"/>
      <c r="D81" s="180"/>
      <c r="E81" s="180"/>
      <c r="F81" s="180"/>
      <c r="G81" s="180"/>
      <c r="H81" s="180"/>
      <c r="I81" s="180"/>
      <c r="J81" s="180"/>
      <c r="K81" s="180"/>
      <c r="L81" s="180"/>
      <c r="M81" s="180"/>
      <c r="N81" s="180"/>
      <c r="O81" s="180"/>
      <c r="P81" s="180"/>
      <c r="Q81" s="180"/>
      <c r="R81" s="180"/>
      <c r="S81" s="180"/>
      <c r="T81" s="180"/>
      <c r="U81" s="180"/>
      <c r="V81" s="180"/>
      <c r="W81" s="180"/>
      <c r="X81" s="180"/>
      <c r="Y81" s="180"/>
      <c r="Z81" s="180"/>
      <c r="AA81" s="180"/>
      <c r="AB81" s="180"/>
      <c r="AC81" s="180"/>
      <c r="AD81" s="180"/>
      <c r="AE81" s="180"/>
      <c r="AF81" s="180"/>
      <c r="AG81" s="180"/>
      <c r="AH81" s="180"/>
      <c r="AI81" s="180"/>
      <c r="AJ81" s="180"/>
      <c r="AK81" s="180"/>
      <c r="AL81" s="180"/>
      <c r="AM81" s="180"/>
      <c r="AN81" s="180"/>
      <c r="AO81" s="180"/>
      <c r="AP81" s="180"/>
    </row>
    <row r="82" spans="1:42" ht="28.5" x14ac:dyDescent="0.45">
      <c r="A82" s="180"/>
      <c r="B82" s="180"/>
      <c r="C82" s="180"/>
      <c r="D82" s="180"/>
      <c r="E82" s="180"/>
      <c r="F82" s="180"/>
      <c r="G82" s="180"/>
      <c r="H82" s="180"/>
      <c r="I82" s="180"/>
      <c r="J82" s="180"/>
      <c r="K82" s="180"/>
      <c r="L82" s="180"/>
      <c r="M82" s="180"/>
      <c r="N82" s="180"/>
      <c r="O82" s="180"/>
      <c r="P82" s="180"/>
      <c r="Q82" s="180"/>
      <c r="R82" s="180"/>
      <c r="S82" s="180"/>
      <c r="T82" s="180"/>
      <c r="U82" s="180"/>
      <c r="V82" s="180"/>
      <c r="W82" s="180"/>
      <c r="X82" s="180"/>
      <c r="Y82" s="180"/>
      <c r="Z82" s="180"/>
      <c r="AA82" s="180"/>
      <c r="AB82" s="180"/>
      <c r="AC82" s="180"/>
      <c r="AD82" s="180"/>
      <c r="AE82" s="180"/>
      <c r="AF82" s="180"/>
      <c r="AG82" s="180"/>
      <c r="AH82" s="180"/>
      <c r="AI82" s="180"/>
      <c r="AJ82" s="180"/>
      <c r="AK82" s="180"/>
      <c r="AL82" s="180"/>
      <c r="AM82" s="180"/>
      <c r="AN82" s="180"/>
      <c r="AO82" s="180"/>
      <c r="AP82" s="180"/>
    </row>
    <row r="83" spans="1:42" ht="28.5" x14ac:dyDescent="0.45">
      <c r="A83" s="180"/>
      <c r="B83" s="180"/>
      <c r="C83" s="180"/>
      <c r="D83" s="180"/>
      <c r="E83" s="180"/>
      <c r="F83" s="180"/>
      <c r="G83" s="180"/>
      <c r="H83" s="180"/>
      <c r="I83" s="180"/>
      <c r="J83" s="180"/>
      <c r="K83" s="180"/>
      <c r="L83" s="180"/>
      <c r="M83" s="180"/>
      <c r="N83" s="180"/>
      <c r="O83" s="180"/>
      <c r="P83" s="180"/>
      <c r="Q83" s="180"/>
      <c r="R83" s="180"/>
      <c r="S83" s="180"/>
      <c r="T83" s="180"/>
      <c r="U83" s="180"/>
      <c r="V83" s="180"/>
      <c r="W83" s="180"/>
      <c r="X83" s="180"/>
      <c r="Y83" s="180"/>
      <c r="Z83" s="180"/>
      <c r="AA83" s="180"/>
      <c r="AB83" s="180"/>
      <c r="AC83" s="180"/>
      <c r="AD83" s="180"/>
      <c r="AE83" s="180"/>
      <c r="AF83" s="180"/>
      <c r="AG83" s="180"/>
      <c r="AH83" s="180"/>
      <c r="AI83" s="180"/>
      <c r="AJ83" s="180"/>
      <c r="AK83" s="180"/>
      <c r="AL83" s="180"/>
      <c r="AM83" s="180"/>
      <c r="AN83" s="180"/>
      <c r="AO83" s="180"/>
      <c r="AP83" s="180"/>
    </row>
    <row r="84" spans="1:42" ht="28.5" x14ac:dyDescent="0.45">
      <c r="A84" s="180"/>
      <c r="B84" s="180"/>
      <c r="C84" s="180"/>
      <c r="D84" s="180"/>
      <c r="E84" s="180"/>
      <c r="F84" s="180"/>
      <c r="G84" s="180"/>
      <c r="H84" s="180"/>
      <c r="I84" s="180"/>
      <c r="J84" s="180"/>
      <c r="K84" s="180"/>
      <c r="L84" s="180"/>
      <c r="M84" s="180"/>
      <c r="N84" s="180"/>
      <c r="O84" s="180"/>
      <c r="P84" s="180"/>
      <c r="Q84" s="180"/>
      <c r="R84" s="180"/>
      <c r="S84" s="180"/>
      <c r="T84" s="180"/>
      <c r="U84" s="180"/>
      <c r="V84" s="180"/>
      <c r="W84" s="180"/>
      <c r="X84" s="180"/>
      <c r="Y84" s="180"/>
      <c r="Z84" s="180"/>
      <c r="AA84" s="180"/>
      <c r="AB84" s="180"/>
      <c r="AC84" s="180"/>
      <c r="AD84" s="180"/>
      <c r="AE84" s="180"/>
      <c r="AF84" s="180"/>
      <c r="AG84" s="180"/>
      <c r="AH84" s="180"/>
      <c r="AI84" s="180"/>
      <c r="AJ84" s="180"/>
      <c r="AK84" s="180"/>
      <c r="AL84" s="180"/>
      <c r="AM84" s="180"/>
      <c r="AN84" s="180"/>
      <c r="AO84" s="180"/>
      <c r="AP84" s="180"/>
    </row>
    <row r="85" spans="1:42" ht="28.5" x14ac:dyDescent="0.45">
      <c r="A85" s="180"/>
      <c r="B85" s="180"/>
      <c r="C85" s="180"/>
      <c r="D85" s="180"/>
      <c r="E85" s="180"/>
      <c r="F85" s="180"/>
      <c r="G85" s="180"/>
      <c r="H85" s="180"/>
      <c r="I85" s="180"/>
      <c r="J85" s="180"/>
      <c r="K85" s="180"/>
      <c r="L85" s="180"/>
      <c r="M85" s="180"/>
      <c r="N85" s="180"/>
      <c r="O85" s="180"/>
      <c r="P85" s="180"/>
      <c r="Q85" s="180"/>
      <c r="R85" s="180"/>
      <c r="S85" s="180"/>
      <c r="T85" s="180"/>
      <c r="U85" s="180"/>
      <c r="V85" s="180"/>
      <c r="W85" s="180"/>
      <c r="X85" s="180"/>
      <c r="Y85" s="180"/>
      <c r="Z85" s="180"/>
      <c r="AA85" s="180"/>
      <c r="AB85" s="180"/>
      <c r="AC85" s="180"/>
      <c r="AD85" s="180"/>
      <c r="AE85" s="180"/>
      <c r="AF85" s="180"/>
      <c r="AG85" s="180"/>
      <c r="AH85" s="180"/>
      <c r="AI85" s="180"/>
      <c r="AJ85" s="180"/>
      <c r="AK85" s="180"/>
      <c r="AL85" s="180"/>
      <c r="AM85" s="180"/>
      <c r="AN85" s="180"/>
      <c r="AO85" s="180"/>
      <c r="AP85" s="180"/>
    </row>
    <row r="86" spans="1:42" ht="28.5" x14ac:dyDescent="0.45">
      <c r="A86" s="180"/>
      <c r="B86" s="180"/>
      <c r="C86" s="180"/>
      <c r="D86" s="180"/>
      <c r="E86" s="180"/>
      <c r="F86" s="180"/>
      <c r="G86" s="180"/>
      <c r="H86" s="180"/>
      <c r="I86" s="180"/>
      <c r="J86" s="180"/>
      <c r="K86" s="180"/>
      <c r="L86" s="180"/>
      <c r="M86" s="180"/>
      <c r="N86" s="180"/>
      <c r="O86" s="180"/>
      <c r="P86" s="180"/>
      <c r="Q86" s="180"/>
      <c r="R86" s="180"/>
      <c r="S86" s="180"/>
      <c r="T86" s="180"/>
      <c r="U86" s="180"/>
      <c r="V86" s="180"/>
      <c r="W86" s="180"/>
      <c r="X86" s="180"/>
      <c r="Y86" s="180"/>
      <c r="Z86" s="180"/>
      <c r="AA86" s="180"/>
      <c r="AB86" s="180"/>
      <c r="AC86" s="180"/>
      <c r="AD86" s="180"/>
      <c r="AE86" s="180"/>
      <c r="AF86" s="180"/>
      <c r="AG86" s="180"/>
      <c r="AH86" s="180"/>
      <c r="AI86" s="180"/>
      <c r="AJ86" s="180"/>
      <c r="AK86" s="180"/>
      <c r="AL86" s="180"/>
      <c r="AM86" s="180"/>
      <c r="AN86" s="180"/>
      <c r="AO86" s="180"/>
      <c r="AP86" s="180"/>
    </row>
    <row r="87" spans="1:42" ht="28.5" x14ac:dyDescent="0.45">
      <c r="A87" s="180"/>
      <c r="B87" s="180"/>
      <c r="C87" s="180"/>
      <c r="D87" s="180"/>
      <c r="E87" s="180"/>
      <c r="F87" s="180"/>
      <c r="G87" s="180"/>
      <c r="H87" s="180"/>
      <c r="I87" s="180"/>
      <c r="J87" s="180"/>
      <c r="K87" s="180"/>
      <c r="L87" s="180"/>
      <c r="M87" s="180"/>
      <c r="N87" s="180"/>
      <c r="O87" s="180"/>
      <c r="P87" s="180"/>
      <c r="Q87" s="180"/>
      <c r="R87" s="180"/>
      <c r="S87" s="180"/>
      <c r="T87" s="180"/>
      <c r="U87" s="180"/>
      <c r="V87" s="180"/>
      <c r="W87" s="180"/>
      <c r="X87" s="180"/>
      <c r="Y87" s="180"/>
      <c r="Z87" s="180"/>
      <c r="AA87" s="180"/>
      <c r="AB87" s="180"/>
      <c r="AC87" s="180"/>
      <c r="AD87" s="180"/>
      <c r="AE87" s="180"/>
      <c r="AF87" s="180"/>
      <c r="AG87" s="180"/>
      <c r="AH87" s="180"/>
      <c r="AI87" s="180"/>
      <c r="AJ87" s="180"/>
      <c r="AK87" s="180"/>
      <c r="AL87" s="180"/>
      <c r="AM87" s="180"/>
      <c r="AN87" s="180"/>
      <c r="AO87" s="180"/>
      <c r="AP87" s="180"/>
    </row>
    <row r="88" spans="1:42" ht="28.5" x14ac:dyDescent="0.45">
      <c r="A88" s="180"/>
      <c r="B88" s="180"/>
      <c r="C88" s="180"/>
      <c r="D88" s="180"/>
      <c r="E88" s="180"/>
      <c r="F88" s="180"/>
      <c r="G88" s="180"/>
      <c r="H88" s="180"/>
      <c r="I88" s="180"/>
      <c r="J88" s="180"/>
      <c r="K88" s="180"/>
      <c r="L88" s="180"/>
      <c r="M88" s="180"/>
      <c r="N88" s="180"/>
      <c r="O88" s="180"/>
      <c r="P88" s="180"/>
      <c r="Q88" s="180"/>
      <c r="R88" s="180"/>
      <c r="S88" s="180"/>
      <c r="T88" s="180"/>
      <c r="U88" s="180"/>
      <c r="V88" s="180"/>
      <c r="W88" s="180"/>
      <c r="X88" s="180"/>
      <c r="Y88" s="180"/>
      <c r="Z88" s="180"/>
      <c r="AA88" s="180"/>
      <c r="AB88" s="180"/>
      <c r="AC88" s="180"/>
      <c r="AD88" s="180"/>
      <c r="AE88" s="180"/>
      <c r="AF88" s="180"/>
      <c r="AG88" s="180"/>
      <c r="AH88" s="180"/>
      <c r="AI88" s="180"/>
      <c r="AJ88" s="180"/>
      <c r="AK88" s="180"/>
      <c r="AL88" s="180"/>
      <c r="AM88" s="180"/>
      <c r="AN88" s="180"/>
      <c r="AO88" s="180"/>
      <c r="AP88" s="180"/>
    </row>
    <row r="89" spans="1:42" ht="28.5" x14ac:dyDescent="0.45">
      <c r="A89" s="180"/>
      <c r="B89" s="180"/>
      <c r="C89" s="180"/>
      <c r="D89" s="180"/>
      <c r="E89" s="180"/>
      <c r="F89" s="180"/>
      <c r="G89" s="180"/>
      <c r="H89" s="180"/>
      <c r="I89" s="180"/>
      <c r="J89" s="180"/>
      <c r="K89" s="180"/>
      <c r="L89" s="180"/>
      <c r="M89" s="180"/>
      <c r="N89" s="180"/>
      <c r="O89" s="180"/>
      <c r="P89" s="180"/>
      <c r="Q89" s="180"/>
      <c r="R89" s="180"/>
      <c r="S89" s="180"/>
      <c r="T89" s="180"/>
      <c r="U89" s="180"/>
      <c r="V89" s="180"/>
      <c r="W89" s="180"/>
      <c r="X89" s="180"/>
      <c r="Y89" s="180"/>
      <c r="Z89" s="180"/>
      <c r="AA89" s="180"/>
      <c r="AB89" s="180"/>
      <c r="AC89" s="180"/>
      <c r="AD89" s="180"/>
      <c r="AE89" s="180"/>
      <c r="AF89" s="180"/>
      <c r="AG89" s="180"/>
      <c r="AH89" s="180"/>
      <c r="AI89" s="180"/>
      <c r="AJ89" s="180"/>
      <c r="AK89" s="180"/>
      <c r="AL89" s="180"/>
      <c r="AM89" s="180"/>
      <c r="AN89" s="180"/>
      <c r="AO89" s="180"/>
      <c r="AP89" s="180"/>
    </row>
    <row r="90" spans="1:42" ht="28.5" x14ac:dyDescent="0.45">
      <c r="A90" s="180"/>
      <c r="B90" s="180"/>
      <c r="C90" s="180"/>
      <c r="D90" s="180"/>
      <c r="E90" s="180"/>
      <c r="F90" s="180"/>
      <c r="G90" s="180"/>
      <c r="H90" s="180"/>
      <c r="I90" s="180"/>
      <c r="J90" s="180"/>
      <c r="K90" s="180"/>
      <c r="L90" s="180"/>
      <c r="M90" s="180"/>
      <c r="N90" s="180"/>
      <c r="O90" s="180"/>
      <c r="P90" s="180"/>
      <c r="Q90" s="180"/>
      <c r="R90" s="180"/>
      <c r="S90" s="180"/>
      <c r="T90" s="180"/>
      <c r="U90" s="180"/>
      <c r="V90" s="180"/>
      <c r="W90" s="180"/>
      <c r="X90" s="180"/>
      <c r="Y90" s="180"/>
      <c r="Z90" s="180"/>
      <c r="AA90" s="180"/>
      <c r="AB90" s="180"/>
      <c r="AC90" s="180"/>
      <c r="AD90" s="180"/>
      <c r="AE90" s="180"/>
      <c r="AF90" s="180"/>
      <c r="AG90" s="180"/>
      <c r="AH90" s="180"/>
      <c r="AI90" s="180"/>
      <c r="AJ90" s="180"/>
      <c r="AK90" s="180"/>
      <c r="AL90" s="180"/>
      <c r="AM90" s="180"/>
      <c r="AN90" s="180"/>
      <c r="AO90" s="180"/>
      <c r="AP90" s="180"/>
    </row>
    <row r="91" spans="1:42" ht="28.5" x14ac:dyDescent="0.45">
      <c r="A91" s="180"/>
      <c r="B91" s="180"/>
      <c r="C91" s="180"/>
      <c r="D91" s="180"/>
      <c r="E91" s="180"/>
      <c r="F91" s="180"/>
      <c r="G91" s="180"/>
      <c r="H91" s="180"/>
      <c r="I91" s="180"/>
      <c r="J91" s="180"/>
      <c r="K91" s="180"/>
      <c r="L91" s="180"/>
      <c r="M91" s="180"/>
      <c r="N91" s="180"/>
      <c r="O91" s="180"/>
      <c r="P91" s="180"/>
      <c r="Q91" s="180"/>
      <c r="R91" s="180"/>
      <c r="S91" s="180"/>
      <c r="T91" s="180"/>
      <c r="U91" s="180"/>
      <c r="V91" s="180"/>
      <c r="W91" s="180"/>
      <c r="X91" s="180"/>
      <c r="Y91" s="180"/>
      <c r="Z91" s="180"/>
      <c r="AA91" s="180"/>
      <c r="AB91" s="180"/>
      <c r="AC91" s="180"/>
      <c r="AD91" s="180"/>
      <c r="AE91" s="180"/>
      <c r="AF91" s="180"/>
      <c r="AG91" s="180"/>
      <c r="AH91" s="180"/>
      <c r="AI91" s="180"/>
      <c r="AJ91" s="180"/>
      <c r="AK91" s="180"/>
      <c r="AL91" s="180"/>
      <c r="AM91" s="180"/>
      <c r="AN91" s="180"/>
      <c r="AO91" s="180"/>
      <c r="AP91" s="180"/>
    </row>
    <row r="92" spans="1:42" ht="28.5" x14ac:dyDescent="0.45">
      <c r="A92" s="180"/>
      <c r="B92" s="180"/>
      <c r="C92" s="180"/>
      <c r="D92" s="180"/>
      <c r="E92" s="180"/>
      <c r="F92" s="180"/>
      <c r="G92" s="180"/>
      <c r="H92" s="180"/>
      <c r="I92" s="180"/>
      <c r="J92" s="180"/>
      <c r="K92" s="180"/>
      <c r="L92" s="180"/>
      <c r="M92" s="180"/>
      <c r="N92" s="180"/>
      <c r="O92" s="180"/>
      <c r="P92" s="180"/>
      <c r="Q92" s="180"/>
      <c r="R92" s="180"/>
      <c r="S92" s="180"/>
      <c r="T92" s="180"/>
      <c r="U92" s="180"/>
      <c r="V92" s="180"/>
      <c r="W92" s="180"/>
      <c r="X92" s="180"/>
      <c r="Y92" s="180"/>
      <c r="Z92" s="180"/>
      <c r="AA92" s="180"/>
      <c r="AB92" s="180"/>
      <c r="AC92" s="180"/>
      <c r="AD92" s="180"/>
      <c r="AE92" s="180"/>
      <c r="AF92" s="180"/>
      <c r="AG92" s="180"/>
      <c r="AH92" s="180"/>
      <c r="AI92" s="180"/>
      <c r="AJ92" s="180"/>
      <c r="AK92" s="180"/>
      <c r="AL92" s="180"/>
      <c r="AM92" s="180"/>
      <c r="AN92" s="180"/>
      <c r="AO92" s="180"/>
      <c r="AP92" s="180"/>
    </row>
    <row r="93" spans="1:42" ht="28.5" x14ac:dyDescent="0.45">
      <c r="A93" s="180"/>
      <c r="B93" s="180"/>
      <c r="C93" s="180"/>
      <c r="D93" s="180"/>
      <c r="E93" s="180"/>
      <c r="F93" s="180"/>
      <c r="G93" s="180"/>
      <c r="H93" s="180"/>
      <c r="I93" s="180"/>
      <c r="J93" s="180"/>
      <c r="K93" s="180"/>
      <c r="L93" s="180"/>
      <c r="M93" s="180"/>
      <c r="N93" s="180"/>
      <c r="O93" s="180"/>
      <c r="P93" s="180"/>
      <c r="Q93" s="180"/>
      <c r="R93" s="180"/>
      <c r="S93" s="180"/>
      <c r="T93" s="180"/>
      <c r="U93" s="180"/>
      <c r="V93" s="180"/>
      <c r="W93" s="180"/>
      <c r="X93" s="180"/>
      <c r="Y93" s="180"/>
      <c r="Z93" s="180"/>
      <c r="AA93" s="180"/>
      <c r="AB93" s="180"/>
      <c r="AC93" s="180"/>
      <c r="AD93" s="180"/>
      <c r="AE93" s="180"/>
      <c r="AF93" s="180"/>
      <c r="AG93" s="180"/>
      <c r="AH93" s="180"/>
      <c r="AI93" s="180"/>
      <c r="AJ93" s="180"/>
      <c r="AK93" s="180"/>
      <c r="AL93" s="180"/>
      <c r="AM93" s="180"/>
      <c r="AN93" s="180"/>
      <c r="AO93" s="180"/>
      <c r="AP93" s="180"/>
    </row>
    <row r="94" spans="1:42" ht="28.5" x14ac:dyDescent="0.45">
      <c r="A94" s="180"/>
      <c r="B94" s="180"/>
      <c r="C94" s="180"/>
      <c r="D94" s="180"/>
      <c r="E94" s="180"/>
      <c r="F94" s="180"/>
      <c r="G94" s="180"/>
      <c r="H94" s="180"/>
      <c r="I94" s="180"/>
      <c r="J94" s="180"/>
      <c r="K94" s="180"/>
      <c r="L94" s="180"/>
      <c r="M94" s="180"/>
      <c r="N94" s="180"/>
      <c r="O94" s="180"/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  <c r="AA94" s="180"/>
      <c r="AB94" s="180"/>
      <c r="AC94" s="180"/>
      <c r="AD94" s="180"/>
      <c r="AE94" s="180"/>
      <c r="AF94" s="180"/>
      <c r="AG94" s="180"/>
      <c r="AH94" s="180"/>
      <c r="AI94" s="180"/>
      <c r="AJ94" s="180"/>
      <c r="AK94" s="180"/>
      <c r="AL94" s="180"/>
      <c r="AM94" s="180"/>
      <c r="AN94" s="180"/>
      <c r="AO94" s="180"/>
      <c r="AP94" s="180"/>
    </row>
    <row r="95" spans="1:42" ht="28.5" x14ac:dyDescent="0.45">
      <c r="A95" s="180"/>
      <c r="B95" s="180"/>
      <c r="C95" s="180"/>
      <c r="D95" s="180"/>
      <c r="E95" s="180"/>
      <c r="F95" s="180"/>
      <c r="G95" s="180"/>
      <c r="H95" s="180"/>
      <c r="I95" s="180"/>
      <c r="J95" s="180"/>
      <c r="K95" s="180"/>
      <c r="L95" s="180"/>
      <c r="M95" s="180"/>
      <c r="N95" s="180"/>
      <c r="O95" s="180"/>
      <c r="P95" s="180"/>
      <c r="Q95" s="180"/>
      <c r="R95" s="180"/>
      <c r="S95" s="180"/>
      <c r="T95" s="180"/>
      <c r="U95" s="180"/>
      <c r="V95" s="180"/>
      <c r="W95" s="180"/>
      <c r="X95" s="180"/>
      <c r="Y95" s="180"/>
      <c r="Z95" s="180"/>
      <c r="AA95" s="180"/>
      <c r="AB95" s="180"/>
      <c r="AC95" s="180"/>
      <c r="AD95" s="180"/>
      <c r="AE95" s="180"/>
      <c r="AF95" s="180"/>
      <c r="AG95" s="180"/>
      <c r="AH95" s="180"/>
      <c r="AI95" s="180"/>
      <c r="AJ95" s="180"/>
      <c r="AK95" s="180"/>
      <c r="AL95" s="180"/>
      <c r="AM95" s="180"/>
      <c r="AN95" s="180"/>
      <c r="AO95" s="180"/>
      <c r="AP95" s="180"/>
    </row>
    <row r="96" spans="1:42" ht="28.5" x14ac:dyDescent="0.45">
      <c r="A96" s="180"/>
      <c r="B96" s="180"/>
      <c r="C96" s="180"/>
      <c r="D96" s="180"/>
      <c r="E96" s="180"/>
      <c r="F96" s="180"/>
      <c r="G96" s="180"/>
      <c r="H96" s="180"/>
      <c r="I96" s="180"/>
      <c r="J96" s="180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  <c r="AA96" s="180"/>
      <c r="AB96" s="180"/>
      <c r="AC96" s="180"/>
      <c r="AD96" s="180"/>
      <c r="AE96" s="180"/>
      <c r="AF96" s="180"/>
      <c r="AG96" s="180"/>
      <c r="AH96" s="180"/>
      <c r="AI96" s="180"/>
      <c r="AJ96" s="180"/>
      <c r="AK96" s="180"/>
      <c r="AL96" s="180"/>
      <c r="AM96" s="180"/>
      <c r="AN96" s="180"/>
      <c r="AO96" s="180"/>
      <c r="AP96" s="180"/>
    </row>
    <row r="97" spans="1:42" ht="28.5" x14ac:dyDescent="0.45">
      <c r="A97" s="180"/>
      <c r="B97" s="180"/>
      <c r="C97" s="180"/>
      <c r="D97" s="180"/>
      <c r="E97" s="180"/>
      <c r="F97" s="180"/>
      <c r="G97" s="180"/>
      <c r="H97" s="180"/>
      <c r="I97" s="180"/>
      <c r="J97" s="180"/>
      <c r="K97" s="180"/>
      <c r="L97" s="180"/>
      <c r="M97" s="180"/>
      <c r="N97" s="180"/>
      <c r="O97" s="180"/>
      <c r="P97" s="180"/>
      <c r="Q97" s="180"/>
      <c r="R97" s="180"/>
      <c r="S97" s="180"/>
      <c r="T97" s="180"/>
      <c r="U97" s="180"/>
      <c r="V97" s="180"/>
      <c r="W97" s="180"/>
      <c r="X97" s="180"/>
      <c r="Y97" s="180"/>
      <c r="Z97" s="180"/>
      <c r="AA97" s="180"/>
      <c r="AB97" s="180"/>
      <c r="AC97" s="180"/>
      <c r="AD97" s="180"/>
      <c r="AE97" s="180"/>
      <c r="AF97" s="180"/>
      <c r="AG97" s="180"/>
      <c r="AH97" s="180"/>
      <c r="AI97" s="180"/>
      <c r="AJ97" s="180"/>
      <c r="AK97" s="180"/>
      <c r="AL97" s="180"/>
      <c r="AM97" s="180"/>
      <c r="AN97" s="180"/>
      <c r="AO97" s="180"/>
      <c r="AP97" s="180"/>
    </row>
    <row r="98" spans="1:42" ht="28.5" x14ac:dyDescent="0.45">
      <c r="A98" s="180"/>
      <c r="B98" s="180"/>
      <c r="C98" s="180"/>
      <c r="D98" s="180"/>
      <c r="E98" s="180"/>
      <c r="F98" s="180"/>
      <c r="G98" s="180"/>
      <c r="H98" s="180"/>
      <c r="I98" s="180"/>
      <c r="J98" s="180"/>
      <c r="K98" s="180"/>
      <c r="L98" s="180"/>
      <c r="M98" s="180"/>
      <c r="N98" s="180"/>
      <c r="O98" s="180"/>
      <c r="P98" s="180"/>
      <c r="Q98" s="180"/>
      <c r="R98" s="180"/>
      <c r="S98" s="180"/>
      <c r="T98" s="180"/>
      <c r="U98" s="180"/>
      <c r="V98" s="180"/>
      <c r="W98" s="180"/>
      <c r="X98" s="180"/>
      <c r="Y98" s="180"/>
      <c r="Z98" s="180"/>
      <c r="AA98" s="180"/>
      <c r="AB98" s="180"/>
      <c r="AC98" s="180"/>
      <c r="AD98" s="180"/>
      <c r="AE98" s="180"/>
      <c r="AF98" s="180"/>
      <c r="AG98" s="180"/>
      <c r="AH98" s="180"/>
      <c r="AI98" s="180"/>
      <c r="AJ98" s="180"/>
      <c r="AK98" s="180"/>
      <c r="AL98" s="180"/>
      <c r="AM98" s="180"/>
      <c r="AN98" s="180"/>
      <c r="AO98" s="180"/>
      <c r="AP98" s="180"/>
    </row>
    <row r="99" spans="1:42" ht="28.5" x14ac:dyDescent="0.45">
      <c r="A99" s="180"/>
      <c r="B99" s="180"/>
      <c r="C99" s="180"/>
      <c r="D99" s="180"/>
      <c r="E99" s="180"/>
      <c r="F99" s="180"/>
      <c r="G99" s="180"/>
      <c r="H99" s="180"/>
      <c r="I99" s="180"/>
      <c r="J99" s="180"/>
      <c r="K99" s="180"/>
      <c r="L99" s="180"/>
      <c r="M99" s="180"/>
      <c r="N99" s="180"/>
      <c r="O99" s="180"/>
      <c r="P99" s="180"/>
      <c r="Q99" s="180"/>
      <c r="R99" s="180"/>
      <c r="S99" s="180"/>
      <c r="T99" s="180"/>
      <c r="U99" s="180"/>
      <c r="V99" s="180"/>
      <c r="W99" s="180"/>
      <c r="X99" s="180"/>
      <c r="Y99" s="180"/>
      <c r="Z99" s="180"/>
      <c r="AA99" s="180"/>
      <c r="AB99" s="180"/>
      <c r="AC99" s="180"/>
      <c r="AD99" s="180"/>
      <c r="AE99" s="180"/>
      <c r="AF99" s="180"/>
      <c r="AG99" s="180"/>
      <c r="AH99" s="180"/>
      <c r="AI99" s="180"/>
      <c r="AJ99" s="180"/>
      <c r="AK99" s="180"/>
      <c r="AL99" s="180"/>
      <c r="AM99" s="180"/>
      <c r="AN99" s="180"/>
      <c r="AO99" s="180"/>
      <c r="AP99" s="180"/>
    </row>
    <row r="100" spans="1:42" ht="28.5" x14ac:dyDescent="0.45">
      <c r="A100" s="180"/>
      <c r="B100" s="180"/>
      <c r="C100" s="180"/>
      <c r="D100" s="180"/>
      <c r="E100" s="180"/>
      <c r="F100" s="180"/>
      <c r="G100" s="180"/>
      <c r="H100" s="180"/>
      <c r="I100" s="180"/>
      <c r="J100" s="180"/>
      <c r="K100" s="180"/>
      <c r="L100" s="180"/>
      <c r="M100" s="180"/>
      <c r="N100" s="180"/>
      <c r="O100" s="180"/>
      <c r="P100" s="180"/>
      <c r="Q100" s="180"/>
      <c r="R100" s="180"/>
      <c r="S100" s="180"/>
      <c r="T100" s="180"/>
      <c r="U100" s="180"/>
      <c r="V100" s="180"/>
      <c r="W100" s="180"/>
      <c r="X100" s="180"/>
      <c r="Y100" s="180"/>
      <c r="Z100" s="180"/>
      <c r="AA100" s="180"/>
      <c r="AB100" s="180"/>
      <c r="AC100" s="180"/>
      <c r="AD100" s="180"/>
      <c r="AE100" s="180"/>
      <c r="AF100" s="180"/>
      <c r="AG100" s="180"/>
      <c r="AH100" s="180"/>
      <c r="AI100" s="180"/>
      <c r="AJ100" s="180"/>
      <c r="AK100" s="180"/>
      <c r="AL100" s="180"/>
      <c r="AM100" s="180"/>
      <c r="AN100" s="180"/>
      <c r="AO100" s="180"/>
      <c r="AP100" s="180"/>
    </row>
    <row r="101" spans="1:42" ht="28.5" x14ac:dyDescent="0.45">
      <c r="A101" s="180"/>
      <c r="B101" s="180"/>
      <c r="C101" s="180"/>
      <c r="D101" s="180"/>
      <c r="E101" s="180"/>
      <c r="F101" s="180"/>
      <c r="G101" s="180"/>
      <c r="H101" s="180"/>
      <c r="I101" s="180"/>
      <c r="J101" s="180"/>
      <c r="K101" s="180"/>
      <c r="L101" s="180"/>
      <c r="M101" s="180"/>
      <c r="N101" s="180"/>
      <c r="O101" s="180"/>
      <c r="P101" s="180"/>
      <c r="Q101" s="180"/>
      <c r="R101" s="180"/>
      <c r="S101" s="180"/>
      <c r="T101" s="180"/>
      <c r="U101" s="180"/>
      <c r="V101" s="180"/>
      <c r="W101" s="180"/>
      <c r="X101" s="180"/>
      <c r="Y101" s="180"/>
      <c r="Z101" s="180"/>
      <c r="AA101" s="180"/>
      <c r="AB101" s="180"/>
      <c r="AC101" s="180"/>
      <c r="AD101" s="180"/>
      <c r="AE101" s="180"/>
      <c r="AF101" s="180"/>
      <c r="AG101" s="180"/>
      <c r="AH101" s="180"/>
      <c r="AI101" s="180"/>
      <c r="AJ101" s="180"/>
      <c r="AK101" s="180"/>
      <c r="AL101" s="180"/>
      <c r="AM101" s="180"/>
      <c r="AN101" s="180"/>
      <c r="AO101" s="180"/>
      <c r="AP101" s="180"/>
    </row>
    <row r="102" spans="1:42" ht="28.5" x14ac:dyDescent="0.45">
      <c r="A102" s="180"/>
      <c r="B102" s="180"/>
      <c r="C102" s="180"/>
      <c r="D102" s="180"/>
      <c r="E102" s="180"/>
      <c r="F102" s="180"/>
      <c r="G102" s="180"/>
      <c r="H102" s="180"/>
      <c r="I102" s="180"/>
      <c r="J102" s="180"/>
      <c r="K102" s="180"/>
      <c r="L102" s="180"/>
      <c r="M102" s="180"/>
      <c r="N102" s="180"/>
      <c r="O102" s="180"/>
      <c r="P102" s="180"/>
      <c r="Q102" s="180"/>
      <c r="R102" s="180"/>
      <c r="S102" s="180"/>
      <c r="T102" s="180"/>
      <c r="U102" s="180"/>
      <c r="V102" s="180"/>
      <c r="W102" s="180"/>
      <c r="X102" s="180"/>
      <c r="Y102" s="180"/>
      <c r="Z102" s="180"/>
      <c r="AA102" s="180"/>
      <c r="AB102" s="180"/>
      <c r="AC102" s="180"/>
      <c r="AD102" s="180"/>
      <c r="AE102" s="180"/>
      <c r="AF102" s="180"/>
      <c r="AG102" s="180"/>
      <c r="AH102" s="180"/>
      <c r="AI102" s="180"/>
      <c r="AJ102" s="180"/>
      <c r="AK102" s="180"/>
      <c r="AL102" s="180"/>
      <c r="AM102" s="180"/>
      <c r="AN102" s="180"/>
      <c r="AO102" s="180"/>
      <c r="AP102" s="180"/>
    </row>
    <row r="103" spans="1:42" ht="28.5" x14ac:dyDescent="0.45">
      <c r="A103" s="180"/>
      <c r="B103" s="180"/>
      <c r="C103" s="180"/>
      <c r="D103" s="180"/>
      <c r="E103" s="180"/>
      <c r="F103" s="180"/>
      <c r="G103" s="180"/>
      <c r="H103" s="180"/>
      <c r="I103" s="180"/>
      <c r="J103" s="180"/>
      <c r="K103" s="180"/>
      <c r="L103" s="180"/>
      <c r="M103" s="180"/>
      <c r="N103" s="180"/>
      <c r="O103" s="180"/>
      <c r="P103" s="180"/>
      <c r="Q103" s="180"/>
      <c r="R103" s="180"/>
      <c r="S103" s="180"/>
      <c r="T103" s="180"/>
      <c r="U103" s="180"/>
      <c r="V103" s="180"/>
      <c r="W103" s="180"/>
      <c r="X103" s="180"/>
      <c r="Y103" s="180"/>
      <c r="Z103" s="180"/>
      <c r="AA103" s="180"/>
      <c r="AB103" s="180"/>
      <c r="AC103" s="180"/>
      <c r="AD103" s="180"/>
      <c r="AE103" s="180"/>
      <c r="AF103" s="180"/>
      <c r="AG103" s="180"/>
      <c r="AH103" s="180"/>
      <c r="AI103" s="180"/>
      <c r="AJ103" s="180"/>
      <c r="AK103" s="180"/>
      <c r="AL103" s="180"/>
      <c r="AM103" s="180"/>
      <c r="AN103" s="180"/>
      <c r="AO103" s="180"/>
      <c r="AP103" s="180"/>
    </row>
    <row r="104" spans="1:42" ht="28.5" x14ac:dyDescent="0.45">
      <c r="A104" s="180"/>
      <c r="B104" s="180"/>
      <c r="C104" s="180"/>
      <c r="D104" s="180"/>
      <c r="E104" s="180"/>
      <c r="F104" s="180"/>
      <c r="G104" s="180"/>
      <c r="H104" s="180"/>
      <c r="I104" s="180"/>
      <c r="J104" s="180"/>
      <c r="K104" s="180"/>
      <c r="L104" s="180"/>
      <c r="M104" s="180"/>
      <c r="N104" s="180"/>
      <c r="O104" s="180"/>
      <c r="P104" s="180"/>
      <c r="Q104" s="180"/>
      <c r="R104" s="180"/>
      <c r="S104" s="180"/>
      <c r="T104" s="180"/>
      <c r="U104" s="180"/>
      <c r="V104" s="180"/>
      <c r="W104" s="180"/>
      <c r="X104" s="180"/>
      <c r="Y104" s="180"/>
      <c r="Z104" s="180"/>
      <c r="AA104" s="180"/>
      <c r="AB104" s="180"/>
      <c r="AC104" s="180"/>
      <c r="AD104" s="180"/>
      <c r="AE104" s="180"/>
      <c r="AF104" s="180"/>
      <c r="AG104" s="180"/>
      <c r="AH104" s="180"/>
      <c r="AI104" s="180"/>
      <c r="AJ104" s="180"/>
      <c r="AK104" s="180"/>
      <c r="AL104" s="180"/>
      <c r="AM104" s="180"/>
      <c r="AN104" s="180"/>
      <c r="AO104" s="180"/>
      <c r="AP104" s="180"/>
    </row>
    <row r="105" spans="1:42" ht="28.5" x14ac:dyDescent="0.45">
      <c r="A105" s="180"/>
      <c r="B105" s="180"/>
      <c r="C105" s="180"/>
      <c r="D105" s="180"/>
      <c r="E105" s="180"/>
      <c r="F105" s="180"/>
      <c r="G105" s="180"/>
      <c r="H105" s="180"/>
      <c r="I105" s="180"/>
      <c r="J105" s="180"/>
      <c r="K105" s="180"/>
      <c r="L105" s="180"/>
      <c r="M105" s="180"/>
      <c r="N105" s="180"/>
      <c r="O105" s="180"/>
      <c r="P105" s="180"/>
      <c r="Q105" s="180"/>
      <c r="R105" s="180"/>
      <c r="S105" s="180"/>
      <c r="T105" s="180"/>
      <c r="U105" s="180"/>
      <c r="V105" s="180"/>
      <c r="W105" s="180"/>
      <c r="X105" s="180"/>
      <c r="Y105" s="180"/>
      <c r="Z105" s="180"/>
      <c r="AA105" s="180"/>
      <c r="AB105" s="180"/>
      <c r="AC105" s="180"/>
      <c r="AD105" s="180"/>
      <c r="AE105" s="180"/>
      <c r="AF105" s="180"/>
      <c r="AG105" s="180"/>
      <c r="AH105" s="180"/>
      <c r="AI105" s="180"/>
      <c r="AJ105" s="180"/>
      <c r="AK105" s="180"/>
      <c r="AL105" s="180"/>
      <c r="AM105" s="180"/>
      <c r="AN105" s="180"/>
      <c r="AO105" s="180"/>
      <c r="AP105" s="180"/>
    </row>
    <row r="106" spans="1:42" ht="28.5" x14ac:dyDescent="0.45">
      <c r="A106" s="180"/>
      <c r="B106" s="180"/>
      <c r="C106" s="180"/>
      <c r="D106" s="180"/>
      <c r="E106" s="180"/>
      <c r="F106" s="180"/>
      <c r="G106" s="180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R106" s="180"/>
      <c r="S106" s="180"/>
      <c r="T106" s="180"/>
      <c r="U106" s="180"/>
      <c r="V106" s="180"/>
      <c r="W106" s="180"/>
      <c r="X106" s="180"/>
      <c r="Y106" s="180"/>
      <c r="Z106" s="180"/>
      <c r="AA106" s="180"/>
      <c r="AB106" s="180"/>
      <c r="AC106" s="180"/>
      <c r="AD106" s="180"/>
      <c r="AE106" s="180"/>
      <c r="AF106" s="180"/>
      <c r="AG106" s="180"/>
      <c r="AH106" s="180"/>
      <c r="AI106" s="180"/>
      <c r="AJ106" s="180"/>
      <c r="AK106" s="180"/>
      <c r="AL106" s="180"/>
      <c r="AM106" s="180"/>
      <c r="AN106" s="180"/>
      <c r="AO106" s="180"/>
      <c r="AP106" s="180"/>
    </row>
    <row r="107" spans="1:42" ht="28.5" x14ac:dyDescent="0.45">
      <c r="A107" s="180"/>
      <c r="B107" s="180"/>
      <c r="C107" s="180"/>
      <c r="D107" s="180"/>
      <c r="E107" s="180"/>
      <c r="F107" s="180"/>
      <c r="G107" s="180"/>
      <c r="H107" s="180"/>
      <c r="I107" s="180"/>
      <c r="J107" s="180"/>
      <c r="K107" s="180"/>
      <c r="L107" s="180"/>
      <c r="M107" s="180"/>
      <c r="N107" s="180"/>
      <c r="O107" s="180"/>
      <c r="P107" s="180"/>
      <c r="Q107" s="180"/>
      <c r="R107" s="180"/>
      <c r="S107" s="180"/>
      <c r="T107" s="180"/>
      <c r="U107" s="180"/>
      <c r="V107" s="180"/>
      <c r="W107" s="180"/>
      <c r="X107" s="180"/>
      <c r="Y107" s="180"/>
      <c r="Z107" s="180"/>
      <c r="AA107" s="180"/>
      <c r="AB107" s="180"/>
      <c r="AC107" s="180"/>
      <c r="AD107" s="180"/>
      <c r="AE107" s="180"/>
      <c r="AF107" s="180"/>
      <c r="AG107" s="180"/>
      <c r="AH107" s="180"/>
      <c r="AI107" s="180"/>
      <c r="AJ107" s="180"/>
      <c r="AK107" s="180"/>
      <c r="AL107" s="180"/>
      <c r="AM107" s="180"/>
      <c r="AN107" s="180"/>
      <c r="AO107" s="180"/>
      <c r="AP107" s="180"/>
    </row>
    <row r="108" spans="1:42" ht="28.5" x14ac:dyDescent="0.45">
      <c r="A108" s="180"/>
      <c r="B108" s="180"/>
      <c r="C108" s="180"/>
      <c r="D108" s="180"/>
      <c r="E108" s="180"/>
      <c r="F108" s="180"/>
      <c r="G108" s="180"/>
      <c r="H108" s="180"/>
      <c r="I108" s="180"/>
      <c r="J108" s="180"/>
      <c r="K108" s="180"/>
      <c r="L108" s="180"/>
      <c r="M108" s="180"/>
      <c r="N108" s="180"/>
      <c r="O108" s="180"/>
      <c r="P108" s="180"/>
      <c r="Q108" s="180"/>
      <c r="R108" s="180"/>
      <c r="S108" s="180"/>
      <c r="T108" s="180"/>
      <c r="U108" s="180"/>
      <c r="V108" s="180"/>
      <c r="W108" s="180"/>
      <c r="X108" s="180"/>
      <c r="Y108" s="180"/>
      <c r="Z108" s="180"/>
      <c r="AA108" s="180"/>
      <c r="AB108" s="180"/>
      <c r="AC108" s="180"/>
      <c r="AD108" s="180"/>
      <c r="AE108" s="180"/>
      <c r="AF108" s="180"/>
      <c r="AG108" s="180"/>
      <c r="AH108" s="180"/>
      <c r="AI108" s="180"/>
      <c r="AJ108" s="180"/>
      <c r="AK108" s="180"/>
      <c r="AL108" s="180"/>
      <c r="AM108" s="180"/>
      <c r="AN108" s="180"/>
      <c r="AO108" s="180"/>
      <c r="AP108" s="180"/>
    </row>
    <row r="109" spans="1:42" ht="28.5" x14ac:dyDescent="0.45">
      <c r="A109" s="180"/>
      <c r="B109" s="180"/>
      <c r="C109" s="180"/>
      <c r="D109" s="180"/>
      <c r="E109" s="180"/>
      <c r="F109" s="180"/>
      <c r="G109" s="180"/>
      <c r="H109" s="180"/>
      <c r="I109" s="180"/>
      <c r="J109" s="180"/>
      <c r="K109" s="180"/>
      <c r="L109" s="180"/>
      <c r="M109" s="180"/>
      <c r="N109" s="180"/>
      <c r="O109" s="180"/>
      <c r="P109" s="180"/>
      <c r="Q109" s="180"/>
      <c r="R109" s="180"/>
      <c r="S109" s="180"/>
      <c r="T109" s="180"/>
      <c r="U109" s="180"/>
      <c r="V109" s="180"/>
      <c r="W109" s="180"/>
      <c r="X109" s="180"/>
      <c r="Y109" s="180"/>
      <c r="Z109" s="180"/>
      <c r="AA109" s="180"/>
      <c r="AB109" s="180"/>
      <c r="AC109" s="180"/>
      <c r="AD109" s="180"/>
      <c r="AE109" s="180"/>
      <c r="AF109" s="180"/>
      <c r="AG109" s="180"/>
      <c r="AH109" s="180"/>
      <c r="AI109" s="180"/>
      <c r="AJ109" s="180"/>
      <c r="AK109" s="180"/>
      <c r="AL109" s="180"/>
      <c r="AM109" s="180"/>
      <c r="AN109" s="180"/>
      <c r="AO109" s="180"/>
      <c r="AP109" s="180"/>
    </row>
    <row r="110" spans="1:42" ht="28.5" x14ac:dyDescent="0.45">
      <c r="A110" s="180"/>
      <c r="B110" s="180"/>
      <c r="C110" s="180"/>
      <c r="D110" s="180"/>
      <c r="E110" s="180"/>
      <c r="F110" s="180"/>
      <c r="G110" s="180"/>
      <c r="H110" s="180"/>
      <c r="I110" s="180"/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  <c r="T110" s="180"/>
      <c r="U110" s="180"/>
      <c r="V110" s="180"/>
      <c r="W110" s="180"/>
      <c r="X110" s="180"/>
      <c r="Y110" s="180"/>
      <c r="Z110" s="180"/>
      <c r="AA110" s="180"/>
      <c r="AB110" s="180"/>
      <c r="AC110" s="180"/>
      <c r="AD110" s="180"/>
      <c r="AE110" s="180"/>
      <c r="AF110" s="180"/>
      <c r="AG110" s="180"/>
      <c r="AH110" s="180"/>
      <c r="AI110" s="180"/>
      <c r="AJ110" s="180"/>
      <c r="AK110" s="180"/>
      <c r="AL110" s="180"/>
      <c r="AM110" s="180"/>
      <c r="AN110" s="180"/>
      <c r="AO110" s="180"/>
      <c r="AP110" s="180"/>
    </row>
    <row r="111" spans="1:42" ht="28.5" x14ac:dyDescent="0.45">
      <c r="A111" s="180"/>
      <c r="B111" s="180"/>
      <c r="C111" s="180"/>
      <c r="D111" s="180"/>
      <c r="E111" s="180"/>
      <c r="F111" s="180"/>
      <c r="G111" s="180"/>
      <c r="H111" s="180"/>
      <c r="I111" s="180"/>
      <c r="J111" s="180"/>
      <c r="K111" s="180"/>
      <c r="L111" s="180"/>
      <c r="M111" s="180"/>
      <c r="N111" s="180"/>
      <c r="O111" s="180"/>
      <c r="P111" s="180"/>
      <c r="Q111" s="180"/>
      <c r="R111" s="180"/>
      <c r="S111" s="180"/>
      <c r="T111" s="180"/>
      <c r="U111" s="180"/>
      <c r="V111" s="180"/>
      <c r="W111" s="180"/>
      <c r="X111" s="180"/>
      <c r="Y111" s="180"/>
      <c r="Z111" s="180"/>
      <c r="AA111" s="180"/>
      <c r="AB111" s="180"/>
      <c r="AC111" s="180"/>
      <c r="AD111" s="180"/>
      <c r="AE111" s="180"/>
      <c r="AF111" s="180"/>
      <c r="AG111" s="180"/>
      <c r="AH111" s="180"/>
      <c r="AI111" s="180"/>
      <c r="AJ111" s="180"/>
      <c r="AK111" s="180"/>
      <c r="AL111" s="180"/>
      <c r="AM111" s="180"/>
      <c r="AN111" s="180"/>
      <c r="AO111" s="180"/>
      <c r="AP111" s="180"/>
    </row>
    <row r="112" spans="1:42" ht="28.5" x14ac:dyDescent="0.45">
      <c r="A112" s="180"/>
      <c r="B112" s="180"/>
      <c r="C112" s="180"/>
      <c r="D112" s="180"/>
      <c r="E112" s="180"/>
      <c r="F112" s="180"/>
      <c r="G112" s="180"/>
      <c r="H112" s="180"/>
      <c r="I112" s="180"/>
      <c r="J112" s="180"/>
      <c r="K112" s="180"/>
      <c r="L112" s="180"/>
      <c r="M112" s="180"/>
      <c r="N112" s="180"/>
      <c r="O112" s="180"/>
      <c r="P112" s="180"/>
      <c r="Q112" s="180"/>
      <c r="R112" s="180"/>
      <c r="S112" s="180"/>
      <c r="T112" s="180"/>
      <c r="U112" s="180"/>
      <c r="V112" s="180"/>
      <c r="W112" s="180"/>
      <c r="X112" s="180"/>
      <c r="Y112" s="180"/>
      <c r="Z112" s="180"/>
      <c r="AA112" s="180"/>
      <c r="AB112" s="180"/>
      <c r="AC112" s="180"/>
      <c r="AD112" s="180"/>
      <c r="AE112" s="180"/>
      <c r="AF112" s="180"/>
      <c r="AG112" s="180"/>
      <c r="AH112" s="180"/>
      <c r="AI112" s="180"/>
      <c r="AJ112" s="180"/>
      <c r="AK112" s="180"/>
      <c r="AL112" s="180"/>
      <c r="AM112" s="180"/>
      <c r="AN112" s="180"/>
      <c r="AO112" s="180"/>
      <c r="AP112" s="180"/>
    </row>
    <row r="113" spans="1:42" ht="28.5" x14ac:dyDescent="0.45">
      <c r="A113" s="180"/>
      <c r="B113" s="180"/>
      <c r="C113" s="180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/>
      <c r="P113" s="180"/>
      <c r="Q113" s="180"/>
      <c r="R113" s="180"/>
      <c r="S113" s="180"/>
      <c r="T113" s="180"/>
      <c r="U113" s="180"/>
      <c r="V113" s="180"/>
      <c r="W113" s="180"/>
      <c r="X113" s="180"/>
      <c r="Y113" s="180"/>
      <c r="Z113" s="180"/>
      <c r="AA113" s="180"/>
      <c r="AB113" s="180"/>
      <c r="AC113" s="180"/>
      <c r="AD113" s="180"/>
      <c r="AE113" s="180"/>
      <c r="AF113" s="180"/>
      <c r="AG113" s="180"/>
      <c r="AH113" s="180"/>
      <c r="AI113" s="180"/>
      <c r="AJ113" s="180"/>
      <c r="AK113" s="180"/>
      <c r="AL113" s="180"/>
      <c r="AM113" s="180"/>
      <c r="AN113" s="180"/>
      <c r="AO113" s="180"/>
      <c r="AP113" s="180"/>
    </row>
    <row r="114" spans="1:42" ht="28.5" x14ac:dyDescent="0.45">
      <c r="A114" s="180"/>
      <c r="B114" s="180"/>
      <c r="C114" s="180"/>
      <c r="D114" s="180"/>
      <c r="E114" s="180"/>
      <c r="F114" s="180"/>
      <c r="G114" s="180"/>
      <c r="H114" s="180"/>
      <c r="I114" s="180"/>
      <c r="J114" s="180"/>
      <c r="K114" s="180"/>
      <c r="L114" s="180"/>
      <c r="M114" s="180"/>
      <c r="N114" s="180"/>
      <c r="O114" s="180"/>
      <c r="P114" s="180"/>
      <c r="Q114" s="180"/>
      <c r="R114" s="180"/>
      <c r="S114" s="180"/>
      <c r="T114" s="180"/>
      <c r="U114" s="180"/>
      <c r="V114" s="180"/>
      <c r="W114" s="180"/>
      <c r="X114" s="180"/>
      <c r="Y114" s="180"/>
      <c r="Z114" s="180"/>
      <c r="AA114" s="180"/>
      <c r="AB114" s="180"/>
      <c r="AC114" s="180"/>
      <c r="AD114" s="180"/>
      <c r="AE114" s="180"/>
      <c r="AF114" s="180"/>
      <c r="AG114" s="180"/>
      <c r="AH114" s="180"/>
      <c r="AI114" s="180"/>
      <c r="AJ114" s="180"/>
      <c r="AK114" s="180"/>
      <c r="AL114" s="180"/>
      <c r="AM114" s="180"/>
      <c r="AN114" s="180"/>
      <c r="AO114" s="180"/>
      <c r="AP114" s="180"/>
    </row>
    <row r="115" spans="1:42" ht="28.5" x14ac:dyDescent="0.45">
      <c r="A115" s="180"/>
      <c r="B115" s="180"/>
      <c r="C115" s="180"/>
      <c r="D115" s="180"/>
      <c r="E115" s="180"/>
      <c r="F115" s="180"/>
      <c r="G115" s="180"/>
      <c r="H115" s="180"/>
      <c r="I115" s="180"/>
      <c r="J115" s="180"/>
      <c r="K115" s="180"/>
      <c r="L115" s="180"/>
      <c r="M115" s="180"/>
      <c r="N115" s="180"/>
      <c r="O115" s="180"/>
      <c r="P115" s="180"/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  <c r="AA115" s="180"/>
      <c r="AB115" s="180"/>
      <c r="AC115" s="180"/>
      <c r="AD115" s="180"/>
      <c r="AE115" s="180"/>
      <c r="AF115" s="180"/>
      <c r="AG115" s="180"/>
      <c r="AH115" s="180"/>
      <c r="AI115" s="180"/>
      <c r="AJ115" s="180"/>
      <c r="AK115" s="180"/>
      <c r="AL115" s="180"/>
      <c r="AM115" s="180"/>
      <c r="AN115" s="180"/>
      <c r="AO115" s="180"/>
      <c r="AP115" s="180"/>
    </row>
    <row r="116" spans="1:42" ht="28.5" x14ac:dyDescent="0.45">
      <c r="A116" s="180"/>
      <c r="B116" s="180"/>
      <c r="C116" s="180"/>
      <c r="D116" s="180"/>
      <c r="E116" s="180"/>
      <c r="F116" s="180"/>
      <c r="G116" s="180"/>
      <c r="H116" s="180"/>
      <c r="I116" s="180"/>
      <c r="J116" s="180"/>
      <c r="K116" s="180"/>
      <c r="L116" s="180"/>
      <c r="M116" s="180"/>
      <c r="N116" s="180"/>
      <c r="O116" s="180"/>
      <c r="P116" s="180"/>
      <c r="Q116" s="180"/>
      <c r="R116" s="180"/>
      <c r="S116" s="180"/>
      <c r="T116" s="180"/>
      <c r="U116" s="180"/>
      <c r="V116" s="180"/>
      <c r="W116" s="180"/>
      <c r="X116" s="180"/>
      <c r="Y116" s="180"/>
      <c r="Z116" s="180"/>
      <c r="AA116" s="180"/>
      <c r="AB116" s="180"/>
      <c r="AC116" s="180"/>
      <c r="AD116" s="180"/>
      <c r="AE116" s="180"/>
      <c r="AF116" s="180"/>
      <c r="AG116" s="180"/>
      <c r="AH116" s="180"/>
      <c r="AI116" s="180"/>
      <c r="AJ116" s="180"/>
      <c r="AK116" s="180"/>
      <c r="AL116" s="180"/>
      <c r="AM116" s="180"/>
      <c r="AN116" s="180"/>
      <c r="AO116" s="180"/>
      <c r="AP116" s="180"/>
    </row>
    <row r="117" spans="1:42" ht="28.5" x14ac:dyDescent="0.45">
      <c r="A117" s="180"/>
      <c r="B117" s="180"/>
      <c r="C117" s="180"/>
      <c r="D117" s="180"/>
      <c r="E117" s="180"/>
      <c r="F117" s="180"/>
      <c r="G117" s="180"/>
      <c r="H117" s="180"/>
      <c r="I117" s="180"/>
      <c r="J117" s="180"/>
      <c r="K117" s="180"/>
      <c r="L117" s="180"/>
      <c r="M117" s="180"/>
      <c r="N117" s="180"/>
      <c r="O117" s="180"/>
      <c r="P117" s="180"/>
      <c r="Q117" s="180"/>
      <c r="R117" s="180"/>
      <c r="S117" s="180"/>
      <c r="T117" s="180"/>
      <c r="U117" s="180"/>
      <c r="V117" s="180"/>
      <c r="W117" s="180"/>
      <c r="X117" s="180"/>
      <c r="Y117" s="180"/>
      <c r="Z117" s="180"/>
      <c r="AA117" s="180"/>
      <c r="AB117" s="180"/>
      <c r="AC117" s="180"/>
      <c r="AD117" s="180"/>
      <c r="AE117" s="180"/>
      <c r="AF117" s="180"/>
      <c r="AG117" s="180"/>
      <c r="AH117" s="180"/>
      <c r="AI117" s="180"/>
      <c r="AJ117" s="180"/>
      <c r="AK117" s="180"/>
      <c r="AL117" s="180"/>
      <c r="AM117" s="180"/>
      <c r="AN117" s="180"/>
      <c r="AO117" s="180"/>
      <c r="AP117" s="180"/>
    </row>
    <row r="118" spans="1:42" ht="28.5" x14ac:dyDescent="0.45">
      <c r="A118" s="180"/>
      <c r="B118" s="180"/>
      <c r="C118" s="180"/>
      <c r="D118" s="180"/>
      <c r="E118" s="180"/>
      <c r="F118" s="180"/>
      <c r="G118" s="180"/>
      <c r="H118" s="180"/>
      <c r="I118" s="180"/>
      <c r="J118" s="180"/>
      <c r="K118" s="180"/>
      <c r="L118" s="180"/>
      <c r="M118" s="180"/>
      <c r="N118" s="180"/>
      <c r="O118" s="180"/>
      <c r="P118" s="180"/>
      <c r="Q118" s="180"/>
      <c r="R118" s="180"/>
      <c r="S118" s="180"/>
      <c r="T118" s="180"/>
      <c r="U118" s="180"/>
      <c r="V118" s="180"/>
      <c r="W118" s="180"/>
      <c r="X118" s="180"/>
      <c r="Y118" s="180"/>
      <c r="Z118" s="180"/>
      <c r="AA118" s="180"/>
      <c r="AB118" s="180"/>
      <c r="AC118" s="180"/>
      <c r="AD118" s="180"/>
      <c r="AE118" s="180"/>
      <c r="AF118" s="180"/>
      <c r="AG118" s="180"/>
      <c r="AH118" s="180"/>
      <c r="AI118" s="180"/>
      <c r="AJ118" s="180"/>
      <c r="AK118" s="180"/>
      <c r="AL118" s="180"/>
      <c r="AM118" s="180"/>
      <c r="AN118" s="180"/>
      <c r="AO118" s="180"/>
      <c r="AP118" s="180"/>
    </row>
    <row r="119" spans="1:42" ht="28.5" x14ac:dyDescent="0.45">
      <c r="A119" s="180"/>
      <c r="B119" s="180"/>
      <c r="C119" s="180"/>
      <c r="D119" s="180"/>
      <c r="E119" s="180"/>
      <c r="F119" s="180"/>
      <c r="G119" s="180"/>
      <c r="H119" s="180"/>
      <c r="I119" s="180"/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  <c r="T119" s="180"/>
      <c r="U119" s="180"/>
      <c r="V119" s="180"/>
      <c r="W119" s="180"/>
      <c r="X119" s="180"/>
      <c r="Y119" s="180"/>
      <c r="Z119" s="180"/>
      <c r="AA119" s="180"/>
      <c r="AB119" s="180"/>
      <c r="AC119" s="180"/>
      <c r="AD119" s="180"/>
      <c r="AE119" s="180"/>
      <c r="AF119" s="180"/>
      <c r="AG119" s="180"/>
      <c r="AH119" s="180"/>
      <c r="AI119" s="180"/>
      <c r="AJ119" s="180"/>
      <c r="AK119" s="180"/>
      <c r="AL119" s="180"/>
      <c r="AM119" s="180"/>
      <c r="AN119" s="180"/>
      <c r="AO119" s="180"/>
      <c r="AP119" s="180"/>
    </row>
    <row r="120" spans="1:42" ht="28.5" x14ac:dyDescent="0.45">
      <c r="A120" s="180"/>
      <c r="B120" s="180"/>
      <c r="C120" s="180"/>
      <c r="D120" s="180"/>
      <c r="E120" s="180"/>
      <c r="F120" s="180"/>
      <c r="G120" s="180"/>
      <c r="H120" s="180"/>
      <c r="I120" s="180"/>
      <c r="J120" s="180"/>
      <c r="K120" s="180"/>
      <c r="L120" s="180"/>
      <c r="M120" s="180"/>
      <c r="N120" s="180"/>
      <c r="O120" s="180"/>
      <c r="P120" s="180"/>
      <c r="Q120" s="180"/>
      <c r="R120" s="180"/>
      <c r="S120" s="180"/>
      <c r="T120" s="180"/>
      <c r="U120" s="180"/>
      <c r="V120" s="180"/>
      <c r="W120" s="180"/>
      <c r="X120" s="180"/>
      <c r="Y120" s="180"/>
      <c r="Z120" s="180"/>
      <c r="AA120" s="180"/>
      <c r="AB120" s="180"/>
      <c r="AC120" s="180"/>
      <c r="AD120" s="180"/>
      <c r="AE120" s="180"/>
      <c r="AF120" s="180"/>
      <c r="AG120" s="180"/>
      <c r="AH120" s="180"/>
      <c r="AI120" s="180"/>
      <c r="AJ120" s="180"/>
      <c r="AK120" s="180"/>
      <c r="AL120" s="180"/>
      <c r="AM120" s="180"/>
      <c r="AN120" s="180"/>
      <c r="AO120" s="180"/>
      <c r="AP120" s="180"/>
    </row>
    <row r="121" spans="1:42" ht="28.5" x14ac:dyDescent="0.45">
      <c r="A121" s="180"/>
      <c r="B121" s="180"/>
      <c r="C121" s="180"/>
      <c r="D121" s="180"/>
      <c r="E121" s="180"/>
      <c r="F121" s="180"/>
      <c r="G121" s="180"/>
      <c r="H121" s="180"/>
      <c r="I121" s="180"/>
      <c r="J121" s="180"/>
      <c r="K121" s="180"/>
      <c r="L121" s="180"/>
      <c r="M121" s="180"/>
      <c r="N121" s="180"/>
      <c r="O121" s="180"/>
      <c r="P121" s="180"/>
      <c r="Q121" s="180"/>
      <c r="R121" s="180"/>
      <c r="S121" s="180"/>
      <c r="T121" s="180"/>
      <c r="U121" s="180"/>
      <c r="V121" s="180"/>
      <c r="W121" s="180"/>
      <c r="X121" s="180"/>
      <c r="Y121" s="180"/>
      <c r="Z121" s="180"/>
      <c r="AA121" s="180"/>
      <c r="AB121" s="180"/>
      <c r="AC121" s="180"/>
      <c r="AD121" s="180"/>
      <c r="AE121" s="180"/>
      <c r="AF121" s="180"/>
      <c r="AG121" s="180"/>
      <c r="AH121" s="180"/>
      <c r="AI121" s="180"/>
      <c r="AJ121" s="180"/>
      <c r="AK121" s="180"/>
      <c r="AL121" s="180"/>
      <c r="AM121" s="180"/>
      <c r="AN121" s="180"/>
      <c r="AO121" s="180"/>
      <c r="AP121" s="180"/>
    </row>
    <row r="122" spans="1:42" ht="28.5" x14ac:dyDescent="0.45">
      <c r="A122" s="180"/>
      <c r="B122" s="180"/>
      <c r="C122" s="180"/>
      <c r="D122" s="180"/>
      <c r="E122" s="180"/>
      <c r="F122" s="180"/>
      <c r="G122" s="180"/>
      <c r="H122" s="180"/>
      <c r="I122" s="180"/>
      <c r="J122" s="180"/>
      <c r="K122" s="180"/>
      <c r="L122" s="180"/>
      <c r="M122" s="180"/>
      <c r="N122" s="180"/>
      <c r="O122" s="180"/>
      <c r="P122" s="180"/>
      <c r="Q122" s="180"/>
      <c r="R122" s="180"/>
      <c r="S122" s="180"/>
      <c r="T122" s="180"/>
      <c r="U122" s="180"/>
      <c r="V122" s="180"/>
      <c r="W122" s="180"/>
      <c r="X122" s="180"/>
      <c r="Y122" s="180"/>
      <c r="Z122" s="180"/>
      <c r="AA122" s="180"/>
      <c r="AB122" s="180"/>
      <c r="AC122" s="180"/>
      <c r="AD122" s="180"/>
      <c r="AE122" s="180"/>
      <c r="AF122" s="180"/>
      <c r="AG122" s="180"/>
      <c r="AH122" s="180"/>
      <c r="AI122" s="180"/>
      <c r="AJ122" s="180"/>
      <c r="AK122" s="180"/>
      <c r="AL122" s="180"/>
      <c r="AM122" s="180"/>
      <c r="AN122" s="180"/>
      <c r="AO122" s="180"/>
      <c r="AP122" s="180"/>
    </row>
    <row r="123" spans="1:42" ht="28.5" x14ac:dyDescent="0.45">
      <c r="A123" s="180"/>
      <c r="B123" s="180"/>
      <c r="C123" s="180"/>
      <c r="D123" s="180"/>
      <c r="E123" s="180"/>
      <c r="F123" s="180"/>
      <c r="G123" s="180"/>
      <c r="H123" s="180"/>
      <c r="I123" s="180"/>
      <c r="J123" s="180"/>
      <c r="K123" s="180"/>
      <c r="L123" s="180"/>
      <c r="M123" s="180"/>
      <c r="N123" s="180"/>
      <c r="O123" s="180"/>
      <c r="P123" s="180"/>
      <c r="Q123" s="180"/>
      <c r="R123" s="180"/>
      <c r="S123" s="180"/>
      <c r="T123" s="180"/>
      <c r="U123" s="180"/>
      <c r="V123" s="180"/>
      <c r="W123" s="180"/>
      <c r="X123" s="180"/>
      <c r="Y123" s="180"/>
      <c r="Z123" s="180"/>
      <c r="AA123" s="180"/>
      <c r="AB123" s="180"/>
      <c r="AC123" s="180"/>
      <c r="AD123" s="180"/>
      <c r="AE123" s="180"/>
      <c r="AF123" s="180"/>
      <c r="AG123" s="180"/>
      <c r="AH123" s="180"/>
      <c r="AI123" s="180"/>
      <c r="AJ123" s="180"/>
      <c r="AK123" s="180"/>
      <c r="AL123" s="180"/>
      <c r="AM123" s="180"/>
      <c r="AN123" s="180"/>
      <c r="AO123" s="180"/>
      <c r="AP123" s="180"/>
    </row>
    <row r="124" spans="1:42" ht="28.5" x14ac:dyDescent="0.45">
      <c r="A124" s="180"/>
      <c r="B124" s="180"/>
      <c r="C124" s="180"/>
      <c r="D124" s="180"/>
      <c r="E124" s="180"/>
      <c r="F124" s="180"/>
      <c r="G124" s="180"/>
      <c r="H124" s="180"/>
      <c r="I124" s="180"/>
      <c r="J124" s="180"/>
      <c r="K124" s="180"/>
      <c r="L124" s="180"/>
      <c r="M124" s="180"/>
      <c r="N124" s="180"/>
      <c r="O124" s="180"/>
      <c r="P124" s="180"/>
      <c r="Q124" s="180"/>
      <c r="R124" s="180"/>
      <c r="S124" s="180"/>
      <c r="T124" s="180"/>
      <c r="U124" s="180"/>
      <c r="V124" s="180"/>
      <c r="W124" s="180"/>
      <c r="X124" s="180"/>
      <c r="Y124" s="180"/>
      <c r="Z124" s="180"/>
      <c r="AA124" s="180"/>
      <c r="AB124" s="180"/>
      <c r="AC124" s="180"/>
      <c r="AD124" s="180"/>
      <c r="AE124" s="180"/>
      <c r="AF124" s="180"/>
      <c r="AG124" s="180"/>
      <c r="AH124" s="180"/>
      <c r="AI124" s="180"/>
      <c r="AJ124" s="180"/>
      <c r="AK124" s="180"/>
      <c r="AL124" s="180"/>
      <c r="AM124" s="180"/>
      <c r="AN124" s="180"/>
      <c r="AO124" s="180"/>
      <c r="AP124" s="180"/>
    </row>
    <row r="125" spans="1:42" ht="28.5" x14ac:dyDescent="0.45">
      <c r="A125" s="180"/>
      <c r="B125" s="180"/>
      <c r="C125" s="180"/>
      <c r="D125" s="180"/>
      <c r="E125" s="180"/>
      <c r="F125" s="180"/>
      <c r="G125" s="180"/>
      <c r="H125" s="180"/>
      <c r="I125" s="180"/>
      <c r="J125" s="180"/>
      <c r="K125" s="180"/>
      <c r="L125" s="180"/>
      <c r="M125" s="180"/>
      <c r="N125" s="180"/>
      <c r="O125" s="180"/>
      <c r="P125" s="180"/>
      <c r="Q125" s="180"/>
      <c r="R125" s="180"/>
      <c r="S125" s="180"/>
      <c r="T125" s="180"/>
      <c r="U125" s="180"/>
      <c r="V125" s="180"/>
      <c r="W125" s="180"/>
      <c r="X125" s="180"/>
      <c r="Y125" s="180"/>
      <c r="Z125" s="180"/>
      <c r="AA125" s="180"/>
      <c r="AB125" s="180"/>
      <c r="AC125" s="180"/>
      <c r="AD125" s="180"/>
      <c r="AE125" s="180"/>
      <c r="AF125" s="180"/>
      <c r="AG125" s="180"/>
      <c r="AH125" s="180"/>
      <c r="AI125" s="180"/>
      <c r="AJ125" s="180"/>
      <c r="AK125" s="180"/>
      <c r="AL125" s="180"/>
      <c r="AM125" s="180"/>
      <c r="AN125" s="180"/>
      <c r="AO125" s="180"/>
      <c r="AP125" s="180"/>
    </row>
    <row r="126" spans="1:42" ht="28.5" x14ac:dyDescent="0.45">
      <c r="A126" s="180"/>
      <c r="B126" s="180"/>
      <c r="C126" s="180"/>
      <c r="D126" s="180"/>
      <c r="E126" s="180"/>
      <c r="F126" s="180"/>
      <c r="G126" s="180"/>
      <c r="H126" s="180"/>
      <c r="I126" s="180"/>
      <c r="J126" s="180"/>
      <c r="K126" s="180"/>
      <c r="L126" s="180"/>
      <c r="M126" s="180"/>
      <c r="N126" s="180"/>
      <c r="O126" s="180"/>
      <c r="P126" s="180"/>
      <c r="Q126" s="180"/>
      <c r="R126" s="180"/>
      <c r="S126" s="180"/>
      <c r="T126" s="180"/>
      <c r="U126" s="180"/>
      <c r="V126" s="180"/>
      <c r="W126" s="180"/>
      <c r="X126" s="180"/>
      <c r="Y126" s="180"/>
      <c r="Z126" s="180"/>
      <c r="AA126" s="180"/>
      <c r="AB126" s="180"/>
      <c r="AC126" s="180"/>
      <c r="AD126" s="180"/>
      <c r="AE126" s="180"/>
      <c r="AF126" s="180"/>
      <c r="AG126" s="180"/>
      <c r="AH126" s="180"/>
      <c r="AI126" s="180"/>
      <c r="AJ126" s="180"/>
      <c r="AK126" s="180"/>
      <c r="AL126" s="180"/>
      <c r="AM126" s="180"/>
      <c r="AN126" s="180"/>
      <c r="AO126" s="180"/>
      <c r="AP126" s="180"/>
    </row>
    <row r="127" spans="1:42" ht="28.5" x14ac:dyDescent="0.45">
      <c r="A127" s="180"/>
      <c r="B127" s="180"/>
      <c r="C127" s="180"/>
      <c r="D127" s="180"/>
      <c r="E127" s="180"/>
      <c r="F127" s="180"/>
      <c r="G127" s="180"/>
      <c r="H127" s="180"/>
      <c r="I127" s="180"/>
      <c r="J127" s="180"/>
      <c r="K127" s="180"/>
      <c r="L127" s="180"/>
      <c r="M127" s="180"/>
      <c r="N127" s="180"/>
      <c r="O127" s="180"/>
      <c r="P127" s="180"/>
      <c r="Q127" s="180"/>
      <c r="R127" s="180"/>
      <c r="S127" s="180"/>
      <c r="T127" s="180"/>
      <c r="U127" s="180"/>
      <c r="V127" s="180"/>
      <c r="W127" s="180"/>
      <c r="X127" s="180"/>
      <c r="Y127" s="180"/>
      <c r="Z127" s="180"/>
      <c r="AA127" s="180"/>
      <c r="AB127" s="180"/>
      <c r="AC127" s="180"/>
      <c r="AD127" s="180"/>
      <c r="AE127" s="180"/>
      <c r="AF127" s="180"/>
      <c r="AG127" s="180"/>
      <c r="AH127" s="180"/>
      <c r="AI127" s="180"/>
      <c r="AJ127" s="180"/>
      <c r="AK127" s="180"/>
      <c r="AL127" s="180"/>
      <c r="AM127" s="180"/>
      <c r="AN127" s="180"/>
      <c r="AO127" s="180"/>
      <c r="AP127" s="180"/>
    </row>
    <row r="128" spans="1:42" ht="28.5" x14ac:dyDescent="0.45">
      <c r="A128" s="180"/>
      <c r="B128" s="180"/>
      <c r="C128" s="180"/>
      <c r="D128" s="180"/>
      <c r="E128" s="180"/>
      <c r="F128" s="180"/>
      <c r="G128" s="180"/>
      <c r="H128" s="180"/>
      <c r="I128" s="180"/>
      <c r="J128" s="180"/>
      <c r="K128" s="180"/>
      <c r="L128" s="180"/>
      <c r="M128" s="180"/>
      <c r="N128" s="180"/>
      <c r="O128" s="180"/>
      <c r="P128" s="180"/>
      <c r="Q128" s="180"/>
      <c r="R128" s="180"/>
      <c r="S128" s="180"/>
      <c r="T128" s="180"/>
      <c r="U128" s="180"/>
      <c r="V128" s="180"/>
      <c r="W128" s="180"/>
      <c r="X128" s="180"/>
      <c r="Y128" s="180"/>
      <c r="Z128" s="180"/>
      <c r="AA128" s="180"/>
      <c r="AB128" s="180"/>
      <c r="AC128" s="180"/>
      <c r="AD128" s="180"/>
      <c r="AE128" s="180"/>
      <c r="AF128" s="180"/>
      <c r="AG128" s="180"/>
      <c r="AH128" s="180"/>
      <c r="AI128" s="180"/>
      <c r="AJ128" s="180"/>
      <c r="AK128" s="180"/>
      <c r="AL128" s="180"/>
      <c r="AM128" s="180"/>
      <c r="AN128" s="180"/>
      <c r="AO128" s="180"/>
      <c r="AP128" s="180"/>
    </row>
    <row r="129" spans="1:42" ht="28.5" x14ac:dyDescent="0.45">
      <c r="A129" s="180"/>
      <c r="B129" s="180"/>
      <c r="C129" s="180"/>
      <c r="D129" s="180"/>
      <c r="E129" s="180"/>
      <c r="F129" s="180"/>
      <c r="G129" s="180"/>
      <c r="H129" s="180"/>
      <c r="I129" s="180"/>
      <c r="J129" s="180"/>
      <c r="K129" s="180"/>
      <c r="L129" s="180"/>
      <c r="M129" s="180"/>
      <c r="N129" s="180"/>
      <c r="O129" s="180"/>
      <c r="P129" s="180"/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  <c r="AA129" s="180"/>
      <c r="AB129" s="180"/>
      <c r="AC129" s="180"/>
      <c r="AD129" s="180"/>
      <c r="AE129" s="180"/>
      <c r="AF129" s="180"/>
      <c r="AG129" s="180"/>
      <c r="AH129" s="180"/>
      <c r="AI129" s="180"/>
      <c r="AJ129" s="180"/>
      <c r="AK129" s="180"/>
      <c r="AL129" s="180"/>
      <c r="AM129" s="180"/>
      <c r="AN129" s="180"/>
      <c r="AO129" s="180"/>
      <c r="AP129" s="180"/>
    </row>
    <row r="130" spans="1:42" ht="28.5" x14ac:dyDescent="0.45">
      <c r="A130" s="180"/>
      <c r="B130" s="180"/>
      <c r="C130" s="180"/>
      <c r="D130" s="180"/>
      <c r="E130" s="180"/>
      <c r="F130" s="180"/>
      <c r="G130" s="180"/>
      <c r="H130" s="180"/>
      <c r="I130" s="180"/>
      <c r="J130" s="180"/>
      <c r="K130" s="180"/>
      <c r="L130" s="180"/>
      <c r="M130" s="180"/>
      <c r="N130" s="180"/>
      <c r="O130" s="180"/>
      <c r="P130" s="180"/>
      <c r="Q130" s="180"/>
      <c r="R130" s="180"/>
      <c r="S130" s="180"/>
      <c r="T130" s="180"/>
      <c r="U130" s="180"/>
      <c r="V130" s="180"/>
      <c r="W130" s="180"/>
      <c r="X130" s="180"/>
      <c r="Y130" s="180"/>
      <c r="Z130" s="180"/>
      <c r="AA130" s="180"/>
      <c r="AB130" s="180"/>
      <c r="AC130" s="180"/>
      <c r="AD130" s="180"/>
      <c r="AE130" s="180"/>
      <c r="AF130" s="180"/>
      <c r="AG130" s="180"/>
      <c r="AH130" s="180"/>
      <c r="AI130" s="180"/>
      <c r="AJ130" s="180"/>
      <c r="AK130" s="180"/>
      <c r="AL130" s="180"/>
      <c r="AM130" s="180"/>
      <c r="AN130" s="180"/>
      <c r="AO130" s="180"/>
      <c r="AP130" s="180"/>
    </row>
    <row r="131" spans="1:42" ht="28.5" x14ac:dyDescent="0.45">
      <c r="A131" s="180"/>
      <c r="B131" s="180"/>
      <c r="C131" s="180"/>
      <c r="D131" s="180"/>
      <c r="E131" s="180"/>
      <c r="F131" s="180"/>
      <c r="G131" s="180"/>
      <c r="H131" s="180"/>
      <c r="I131" s="180"/>
      <c r="J131" s="180"/>
      <c r="K131" s="180"/>
      <c r="L131" s="180"/>
      <c r="M131" s="180"/>
      <c r="N131" s="180"/>
      <c r="O131" s="180"/>
      <c r="P131" s="180"/>
      <c r="Q131" s="180"/>
      <c r="R131" s="180"/>
      <c r="S131" s="180"/>
      <c r="T131" s="180"/>
      <c r="U131" s="180"/>
      <c r="V131" s="180"/>
      <c r="W131" s="180"/>
      <c r="X131" s="180"/>
      <c r="Y131" s="180"/>
      <c r="Z131" s="180"/>
      <c r="AA131" s="180"/>
      <c r="AB131" s="180"/>
      <c r="AC131" s="180"/>
      <c r="AD131" s="180"/>
      <c r="AE131" s="180"/>
      <c r="AF131" s="180"/>
      <c r="AG131" s="180"/>
      <c r="AH131" s="180"/>
      <c r="AI131" s="180"/>
      <c r="AJ131" s="180"/>
      <c r="AK131" s="180"/>
      <c r="AL131" s="180"/>
      <c r="AM131" s="180"/>
      <c r="AN131" s="180"/>
      <c r="AO131" s="180"/>
      <c r="AP131" s="180"/>
    </row>
    <row r="132" spans="1:42" ht="28.5" x14ac:dyDescent="0.45">
      <c r="A132" s="180"/>
      <c r="B132" s="180"/>
      <c r="C132" s="180"/>
      <c r="D132" s="180"/>
      <c r="E132" s="180"/>
      <c r="F132" s="180"/>
      <c r="G132" s="180"/>
      <c r="H132" s="180"/>
      <c r="I132" s="180"/>
      <c r="J132" s="180"/>
      <c r="K132" s="180"/>
      <c r="L132" s="180"/>
      <c r="M132" s="180"/>
      <c r="N132" s="180"/>
      <c r="O132" s="180"/>
      <c r="P132" s="180"/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  <c r="AA132" s="180"/>
      <c r="AB132" s="180"/>
      <c r="AC132" s="180"/>
      <c r="AD132" s="180"/>
      <c r="AE132" s="180"/>
      <c r="AF132" s="180"/>
      <c r="AG132" s="180"/>
      <c r="AH132" s="180"/>
      <c r="AI132" s="180"/>
      <c r="AJ132" s="180"/>
      <c r="AK132" s="180"/>
      <c r="AL132" s="180"/>
      <c r="AM132" s="180"/>
      <c r="AN132" s="180"/>
      <c r="AO132" s="180"/>
      <c r="AP132" s="180"/>
    </row>
    <row r="133" spans="1:42" ht="28.5" x14ac:dyDescent="0.45">
      <c r="A133" s="180"/>
      <c r="B133" s="180"/>
      <c r="C133" s="180"/>
      <c r="D133" s="180"/>
      <c r="E133" s="180"/>
      <c r="F133" s="180"/>
      <c r="G133" s="180"/>
      <c r="H133" s="180"/>
      <c r="I133" s="180"/>
      <c r="J133" s="180"/>
      <c r="K133" s="180"/>
      <c r="L133" s="180"/>
      <c r="M133" s="180"/>
      <c r="N133" s="180"/>
      <c r="O133" s="180"/>
      <c r="P133" s="180"/>
      <c r="Q133" s="180"/>
      <c r="R133" s="180"/>
      <c r="S133" s="180"/>
      <c r="T133" s="180"/>
      <c r="U133" s="180"/>
      <c r="V133" s="180"/>
      <c r="W133" s="180"/>
      <c r="X133" s="180"/>
      <c r="Y133" s="180"/>
      <c r="Z133" s="180"/>
      <c r="AA133" s="180"/>
      <c r="AB133" s="180"/>
      <c r="AC133" s="180"/>
      <c r="AD133" s="180"/>
      <c r="AE133" s="180"/>
      <c r="AF133" s="180"/>
      <c r="AG133" s="180"/>
      <c r="AH133" s="180"/>
      <c r="AI133" s="180"/>
      <c r="AJ133" s="180"/>
      <c r="AK133" s="180"/>
      <c r="AL133" s="180"/>
      <c r="AM133" s="180"/>
      <c r="AN133" s="180"/>
      <c r="AO133" s="180"/>
      <c r="AP133" s="180"/>
    </row>
    <row r="134" spans="1:42" ht="28.5" x14ac:dyDescent="0.45">
      <c r="A134" s="180"/>
      <c r="B134" s="180"/>
      <c r="C134" s="180"/>
      <c r="D134" s="180"/>
      <c r="E134" s="180"/>
      <c r="F134" s="180"/>
      <c r="G134" s="180"/>
      <c r="H134" s="180"/>
      <c r="I134" s="180"/>
      <c r="J134" s="180"/>
      <c r="K134" s="180"/>
      <c r="L134" s="180"/>
      <c r="M134" s="180"/>
      <c r="N134" s="180"/>
      <c r="O134" s="180"/>
      <c r="P134" s="180"/>
      <c r="Q134" s="180"/>
      <c r="R134" s="180"/>
      <c r="S134" s="180"/>
      <c r="T134" s="180"/>
      <c r="U134" s="180"/>
      <c r="V134" s="180"/>
      <c r="W134" s="180"/>
      <c r="X134" s="180"/>
      <c r="Y134" s="180"/>
      <c r="Z134" s="180"/>
      <c r="AA134" s="180"/>
      <c r="AB134" s="180"/>
      <c r="AC134" s="180"/>
      <c r="AD134" s="180"/>
      <c r="AE134" s="180"/>
      <c r="AF134" s="180"/>
      <c r="AG134" s="180"/>
      <c r="AH134" s="180"/>
      <c r="AI134" s="180"/>
      <c r="AJ134" s="180"/>
      <c r="AK134" s="180"/>
      <c r="AL134" s="180"/>
      <c r="AM134" s="180"/>
      <c r="AN134" s="180"/>
      <c r="AO134" s="180"/>
      <c r="AP134" s="180"/>
    </row>
    <row r="135" spans="1:42" ht="28.5" x14ac:dyDescent="0.45">
      <c r="A135" s="180"/>
      <c r="B135" s="180"/>
      <c r="C135" s="180"/>
      <c r="D135" s="180"/>
      <c r="E135" s="180"/>
      <c r="F135" s="180"/>
      <c r="G135" s="180"/>
      <c r="H135" s="180"/>
      <c r="I135" s="180"/>
      <c r="J135" s="180"/>
      <c r="K135" s="180"/>
      <c r="L135" s="180"/>
      <c r="M135" s="180"/>
      <c r="N135" s="180"/>
      <c r="O135" s="180"/>
      <c r="P135" s="180"/>
      <c r="Q135" s="180"/>
      <c r="R135" s="180"/>
      <c r="S135" s="180"/>
      <c r="T135" s="180"/>
      <c r="U135" s="180"/>
      <c r="V135" s="180"/>
      <c r="W135" s="180"/>
      <c r="X135" s="180"/>
      <c r="Y135" s="180"/>
      <c r="Z135" s="180"/>
      <c r="AA135" s="180"/>
      <c r="AB135" s="180"/>
      <c r="AC135" s="180"/>
      <c r="AD135" s="180"/>
      <c r="AE135" s="180"/>
      <c r="AF135" s="180"/>
      <c r="AG135" s="180"/>
      <c r="AH135" s="180"/>
      <c r="AI135" s="180"/>
      <c r="AJ135" s="180"/>
      <c r="AK135" s="180"/>
      <c r="AL135" s="180"/>
      <c r="AM135" s="180"/>
      <c r="AN135" s="180"/>
      <c r="AO135" s="180"/>
      <c r="AP135" s="180"/>
    </row>
    <row r="136" spans="1:42" ht="28.5" x14ac:dyDescent="0.45">
      <c r="A136" s="180"/>
      <c r="B136" s="180"/>
      <c r="C136" s="180"/>
      <c r="D136" s="180"/>
      <c r="E136" s="180"/>
      <c r="F136" s="180"/>
      <c r="G136" s="180"/>
      <c r="H136" s="180"/>
      <c r="I136" s="180"/>
      <c r="J136" s="180"/>
      <c r="K136" s="180"/>
      <c r="L136" s="180"/>
      <c r="M136" s="180"/>
      <c r="N136" s="180"/>
      <c r="O136" s="180"/>
      <c r="P136" s="180"/>
      <c r="Q136" s="180"/>
      <c r="R136" s="180"/>
      <c r="S136" s="180"/>
      <c r="T136" s="180"/>
      <c r="U136" s="180"/>
      <c r="V136" s="180"/>
      <c r="W136" s="180"/>
      <c r="X136" s="180"/>
      <c r="Y136" s="180"/>
      <c r="Z136" s="180"/>
      <c r="AA136" s="180"/>
      <c r="AB136" s="180"/>
      <c r="AC136" s="180"/>
      <c r="AD136" s="180"/>
      <c r="AE136" s="180"/>
      <c r="AF136" s="180"/>
      <c r="AG136" s="180"/>
      <c r="AH136" s="180"/>
      <c r="AI136" s="180"/>
      <c r="AJ136" s="180"/>
      <c r="AK136" s="180"/>
      <c r="AL136" s="180"/>
      <c r="AM136" s="180"/>
      <c r="AN136" s="180"/>
      <c r="AO136" s="180"/>
      <c r="AP136" s="180"/>
    </row>
    <row r="137" spans="1:42" ht="28.5" x14ac:dyDescent="0.45">
      <c r="A137" s="180"/>
      <c r="B137" s="180"/>
      <c r="C137" s="180"/>
      <c r="D137" s="180"/>
      <c r="E137" s="180"/>
      <c r="F137" s="180"/>
      <c r="G137" s="180"/>
      <c r="H137" s="180"/>
      <c r="I137" s="180"/>
      <c r="J137" s="180"/>
      <c r="K137" s="180"/>
      <c r="L137" s="180"/>
      <c r="M137" s="180"/>
      <c r="N137" s="180"/>
      <c r="O137" s="180"/>
      <c r="P137" s="180"/>
      <c r="Q137" s="180"/>
      <c r="R137" s="180"/>
      <c r="S137" s="180"/>
      <c r="T137" s="180"/>
      <c r="U137" s="180"/>
      <c r="V137" s="180"/>
      <c r="W137" s="180"/>
      <c r="X137" s="180"/>
      <c r="Y137" s="180"/>
      <c r="Z137" s="180"/>
      <c r="AA137" s="180"/>
      <c r="AB137" s="180"/>
      <c r="AC137" s="180"/>
      <c r="AD137" s="180"/>
      <c r="AE137" s="180"/>
      <c r="AF137" s="180"/>
      <c r="AG137" s="180"/>
      <c r="AH137" s="180"/>
      <c r="AI137" s="180"/>
      <c r="AJ137" s="180"/>
      <c r="AK137" s="180"/>
      <c r="AL137" s="180"/>
      <c r="AM137" s="180"/>
      <c r="AN137" s="180"/>
      <c r="AO137" s="180"/>
      <c r="AP137" s="180"/>
    </row>
    <row r="138" spans="1:42" ht="28.5" x14ac:dyDescent="0.45">
      <c r="A138" s="180"/>
      <c r="B138" s="180"/>
      <c r="C138" s="180"/>
      <c r="D138" s="180"/>
      <c r="E138" s="180"/>
      <c r="F138" s="180"/>
      <c r="G138" s="180"/>
      <c r="H138" s="180"/>
      <c r="I138" s="180"/>
      <c r="J138" s="180"/>
      <c r="K138" s="180"/>
      <c r="L138" s="180"/>
      <c r="M138" s="180"/>
      <c r="N138" s="180"/>
      <c r="O138" s="180"/>
      <c r="P138" s="180"/>
      <c r="Q138" s="180"/>
      <c r="R138" s="180"/>
      <c r="S138" s="180"/>
      <c r="T138" s="180"/>
      <c r="U138" s="180"/>
      <c r="V138" s="180"/>
      <c r="W138" s="180"/>
      <c r="X138" s="180"/>
      <c r="Y138" s="180"/>
      <c r="Z138" s="180"/>
      <c r="AA138" s="180"/>
      <c r="AB138" s="180"/>
      <c r="AC138" s="180"/>
      <c r="AD138" s="180"/>
      <c r="AE138" s="180"/>
      <c r="AF138" s="180"/>
      <c r="AG138" s="180"/>
      <c r="AH138" s="180"/>
      <c r="AI138" s="180"/>
      <c r="AJ138" s="180"/>
      <c r="AK138" s="180"/>
      <c r="AL138" s="180"/>
      <c r="AM138" s="180"/>
      <c r="AN138" s="180"/>
      <c r="AO138" s="180"/>
      <c r="AP138" s="180"/>
    </row>
    <row r="139" spans="1:42" ht="28.5" x14ac:dyDescent="0.45">
      <c r="A139" s="180"/>
      <c r="B139" s="180"/>
      <c r="C139" s="180"/>
      <c r="D139" s="180"/>
      <c r="E139" s="180"/>
      <c r="F139" s="180"/>
      <c r="G139" s="180"/>
      <c r="H139" s="180"/>
      <c r="I139" s="180"/>
      <c r="J139" s="180"/>
      <c r="K139" s="180"/>
      <c r="L139" s="180"/>
      <c r="M139" s="180"/>
      <c r="N139" s="180"/>
      <c r="O139" s="180"/>
      <c r="P139" s="180"/>
      <c r="Q139" s="180"/>
      <c r="R139" s="180"/>
      <c r="S139" s="180"/>
      <c r="T139" s="180"/>
      <c r="U139" s="180"/>
      <c r="V139" s="180"/>
      <c r="W139" s="180"/>
      <c r="X139" s="180"/>
      <c r="Y139" s="180"/>
      <c r="Z139" s="180"/>
      <c r="AA139" s="180"/>
      <c r="AB139" s="180"/>
      <c r="AC139" s="180"/>
      <c r="AD139" s="180"/>
      <c r="AE139" s="180"/>
      <c r="AF139" s="180"/>
      <c r="AG139" s="180"/>
      <c r="AH139" s="180"/>
      <c r="AI139" s="180"/>
      <c r="AJ139" s="180"/>
      <c r="AK139" s="180"/>
      <c r="AL139" s="180"/>
      <c r="AM139" s="180"/>
      <c r="AN139" s="180"/>
      <c r="AO139" s="180"/>
      <c r="AP139" s="180"/>
    </row>
    <row r="140" spans="1:42" ht="28.5" x14ac:dyDescent="0.45">
      <c r="A140" s="180"/>
      <c r="B140" s="180"/>
      <c r="C140" s="180"/>
      <c r="D140" s="180"/>
      <c r="E140" s="180"/>
      <c r="F140" s="180"/>
      <c r="G140" s="180"/>
      <c r="H140" s="180"/>
      <c r="I140" s="180"/>
      <c r="J140" s="180"/>
      <c r="K140" s="180"/>
      <c r="L140" s="180"/>
      <c r="M140" s="180"/>
      <c r="N140" s="180"/>
      <c r="O140" s="180"/>
      <c r="P140" s="180"/>
      <c r="Q140" s="180"/>
      <c r="R140" s="180"/>
      <c r="S140" s="180"/>
      <c r="T140" s="180"/>
      <c r="U140" s="180"/>
      <c r="V140" s="180"/>
      <c r="W140" s="180"/>
      <c r="X140" s="180"/>
      <c r="Y140" s="180"/>
      <c r="Z140" s="180"/>
      <c r="AA140" s="180"/>
      <c r="AB140" s="180"/>
      <c r="AC140" s="180"/>
      <c r="AD140" s="180"/>
      <c r="AE140" s="180"/>
      <c r="AF140" s="180"/>
      <c r="AG140" s="180"/>
      <c r="AH140" s="180"/>
      <c r="AI140" s="180"/>
      <c r="AJ140" s="180"/>
      <c r="AK140" s="180"/>
      <c r="AL140" s="180"/>
      <c r="AM140" s="180"/>
      <c r="AN140" s="180"/>
      <c r="AO140" s="180"/>
      <c r="AP140" s="180"/>
    </row>
    <row r="141" spans="1:42" ht="28.5" x14ac:dyDescent="0.45">
      <c r="A141" s="180"/>
      <c r="B141" s="180"/>
      <c r="C141" s="180"/>
      <c r="D141" s="180"/>
      <c r="E141" s="180"/>
      <c r="F141" s="180"/>
      <c r="G141" s="180"/>
      <c r="H141" s="180"/>
      <c r="I141" s="180"/>
      <c r="J141" s="180"/>
      <c r="K141" s="180"/>
      <c r="L141" s="180"/>
      <c r="M141" s="180"/>
      <c r="N141" s="180"/>
      <c r="O141" s="180"/>
      <c r="P141" s="180"/>
      <c r="Q141" s="180"/>
      <c r="R141" s="180"/>
      <c r="S141" s="180"/>
      <c r="T141" s="180"/>
      <c r="U141" s="180"/>
      <c r="V141" s="180"/>
      <c r="W141" s="180"/>
      <c r="X141" s="180"/>
      <c r="Y141" s="180"/>
      <c r="Z141" s="180"/>
      <c r="AA141" s="180"/>
      <c r="AB141" s="180"/>
      <c r="AC141" s="180"/>
      <c r="AD141" s="180"/>
      <c r="AE141" s="180"/>
      <c r="AF141" s="180"/>
      <c r="AG141" s="180"/>
      <c r="AH141" s="180"/>
      <c r="AI141" s="180"/>
      <c r="AJ141" s="180"/>
      <c r="AK141" s="180"/>
      <c r="AL141" s="180"/>
      <c r="AM141" s="180"/>
      <c r="AN141" s="180"/>
      <c r="AO141" s="180"/>
      <c r="AP141" s="180"/>
    </row>
    <row r="142" spans="1:42" ht="28.5" x14ac:dyDescent="0.45">
      <c r="A142" s="180"/>
      <c r="B142" s="180"/>
      <c r="C142" s="180"/>
      <c r="D142" s="180"/>
      <c r="E142" s="180"/>
      <c r="F142" s="180"/>
      <c r="G142" s="180"/>
      <c r="H142" s="180"/>
      <c r="I142" s="180"/>
      <c r="J142" s="180"/>
      <c r="K142" s="180"/>
      <c r="L142" s="180"/>
      <c r="M142" s="180"/>
      <c r="N142" s="180"/>
      <c r="O142" s="180"/>
      <c r="P142" s="180"/>
      <c r="Q142" s="180"/>
      <c r="R142" s="180"/>
      <c r="S142" s="180"/>
      <c r="T142" s="180"/>
      <c r="U142" s="180"/>
      <c r="V142" s="180"/>
      <c r="W142" s="180"/>
      <c r="X142" s="180"/>
      <c r="Y142" s="180"/>
      <c r="Z142" s="180"/>
      <c r="AA142" s="180"/>
      <c r="AB142" s="180"/>
      <c r="AC142" s="180"/>
      <c r="AD142" s="180"/>
      <c r="AE142" s="180"/>
      <c r="AF142" s="180"/>
      <c r="AG142" s="180"/>
      <c r="AH142" s="180"/>
      <c r="AI142" s="180"/>
      <c r="AJ142" s="180"/>
      <c r="AK142" s="180"/>
      <c r="AL142" s="180"/>
      <c r="AM142" s="180"/>
      <c r="AN142" s="180"/>
      <c r="AO142" s="180"/>
      <c r="AP142" s="180"/>
    </row>
    <row r="143" spans="1:42" ht="28.5" x14ac:dyDescent="0.45">
      <c r="A143" s="180"/>
      <c r="B143" s="180"/>
      <c r="C143" s="180"/>
      <c r="D143" s="180"/>
      <c r="E143" s="180"/>
      <c r="F143" s="180"/>
      <c r="G143" s="180"/>
      <c r="H143" s="180"/>
      <c r="I143" s="180"/>
      <c r="J143" s="180"/>
      <c r="K143" s="180"/>
      <c r="L143" s="180"/>
      <c r="M143" s="180"/>
      <c r="N143" s="180"/>
      <c r="O143" s="180"/>
      <c r="P143" s="180"/>
      <c r="Q143" s="180"/>
      <c r="R143" s="180"/>
      <c r="S143" s="180"/>
      <c r="T143" s="180"/>
      <c r="U143" s="180"/>
      <c r="V143" s="180"/>
      <c r="W143" s="180"/>
      <c r="X143" s="180"/>
      <c r="Y143" s="180"/>
      <c r="Z143" s="180"/>
      <c r="AA143" s="180"/>
      <c r="AB143" s="180"/>
      <c r="AC143" s="180"/>
      <c r="AD143" s="180"/>
      <c r="AE143" s="180"/>
      <c r="AF143" s="180"/>
      <c r="AG143" s="180"/>
      <c r="AH143" s="180"/>
      <c r="AI143" s="180"/>
      <c r="AJ143" s="180"/>
      <c r="AK143" s="180"/>
      <c r="AL143" s="180"/>
      <c r="AM143" s="180"/>
      <c r="AN143" s="180"/>
      <c r="AO143" s="180"/>
      <c r="AP143" s="180"/>
    </row>
    <row r="144" spans="1:42" ht="28.5" x14ac:dyDescent="0.45">
      <c r="A144" s="180"/>
      <c r="B144" s="180"/>
      <c r="C144" s="180"/>
      <c r="D144" s="180"/>
      <c r="E144" s="180"/>
      <c r="F144" s="180"/>
      <c r="G144" s="180"/>
      <c r="H144" s="180"/>
      <c r="I144" s="180"/>
      <c r="J144" s="180"/>
      <c r="K144" s="180"/>
      <c r="L144" s="180"/>
      <c r="M144" s="180"/>
      <c r="N144" s="180"/>
      <c r="O144" s="180"/>
      <c r="P144" s="180"/>
      <c r="Q144" s="180"/>
      <c r="R144" s="180"/>
      <c r="S144" s="180"/>
      <c r="T144" s="180"/>
      <c r="U144" s="180"/>
      <c r="V144" s="180"/>
      <c r="W144" s="180"/>
      <c r="X144" s="180"/>
      <c r="Y144" s="180"/>
      <c r="Z144" s="180"/>
      <c r="AA144" s="180"/>
      <c r="AB144" s="180"/>
      <c r="AC144" s="180"/>
      <c r="AD144" s="180"/>
      <c r="AE144" s="180"/>
      <c r="AF144" s="180"/>
      <c r="AG144" s="180"/>
      <c r="AH144" s="180"/>
      <c r="AI144" s="180"/>
      <c r="AJ144" s="180"/>
      <c r="AK144" s="180"/>
      <c r="AL144" s="180"/>
      <c r="AM144" s="180"/>
      <c r="AN144" s="180"/>
      <c r="AO144" s="180"/>
      <c r="AP144" s="180"/>
    </row>
    <row r="145" spans="1:42" ht="28.5" x14ac:dyDescent="0.45">
      <c r="A145" s="180"/>
      <c r="B145" s="180"/>
      <c r="C145" s="180"/>
      <c r="D145" s="180"/>
      <c r="E145" s="180"/>
      <c r="F145" s="180"/>
      <c r="G145" s="180"/>
      <c r="H145" s="180"/>
      <c r="I145" s="180"/>
      <c r="J145" s="180"/>
      <c r="K145" s="180"/>
      <c r="L145" s="180"/>
      <c r="M145" s="180"/>
      <c r="N145" s="180"/>
      <c r="O145" s="180"/>
      <c r="P145" s="180"/>
      <c r="Q145" s="180"/>
      <c r="R145" s="180"/>
      <c r="S145" s="180"/>
      <c r="T145" s="180"/>
      <c r="U145" s="180"/>
      <c r="V145" s="180"/>
      <c r="W145" s="180"/>
      <c r="X145" s="180"/>
      <c r="Y145" s="180"/>
      <c r="Z145" s="180"/>
      <c r="AA145" s="180"/>
      <c r="AB145" s="180"/>
      <c r="AC145" s="180"/>
      <c r="AD145" s="180"/>
      <c r="AE145" s="180"/>
      <c r="AF145" s="180"/>
      <c r="AG145" s="180"/>
      <c r="AH145" s="180"/>
      <c r="AI145" s="180"/>
      <c r="AJ145" s="180"/>
      <c r="AK145" s="180"/>
      <c r="AL145" s="180"/>
      <c r="AM145" s="180"/>
      <c r="AN145" s="180"/>
      <c r="AO145" s="180"/>
      <c r="AP145" s="180"/>
    </row>
    <row r="146" spans="1:42" ht="28.5" x14ac:dyDescent="0.45">
      <c r="A146" s="180"/>
      <c r="B146" s="180"/>
      <c r="C146" s="180"/>
      <c r="D146" s="180"/>
      <c r="E146" s="180"/>
      <c r="F146" s="180"/>
      <c r="G146" s="180"/>
      <c r="H146" s="180"/>
      <c r="I146" s="180"/>
      <c r="J146" s="180"/>
      <c r="K146" s="180"/>
      <c r="L146" s="180"/>
      <c r="M146" s="180"/>
      <c r="N146" s="180"/>
      <c r="O146" s="180"/>
      <c r="P146" s="180"/>
      <c r="Q146" s="180"/>
      <c r="R146" s="180"/>
      <c r="S146" s="180"/>
      <c r="T146" s="180"/>
      <c r="U146" s="180"/>
      <c r="V146" s="180"/>
      <c r="W146" s="180"/>
      <c r="X146" s="180"/>
      <c r="Y146" s="180"/>
      <c r="Z146" s="180"/>
      <c r="AA146" s="180"/>
      <c r="AB146" s="180"/>
      <c r="AC146" s="180"/>
      <c r="AD146" s="180"/>
      <c r="AE146" s="180"/>
      <c r="AF146" s="180"/>
      <c r="AG146" s="180"/>
      <c r="AH146" s="180"/>
      <c r="AI146" s="180"/>
      <c r="AJ146" s="180"/>
      <c r="AK146" s="180"/>
      <c r="AL146" s="180"/>
      <c r="AM146" s="180"/>
      <c r="AN146" s="180"/>
      <c r="AO146" s="180"/>
      <c r="AP146" s="180"/>
    </row>
    <row r="147" spans="1:42" ht="28.5" x14ac:dyDescent="0.45">
      <c r="A147" s="180"/>
      <c r="B147" s="180"/>
      <c r="C147" s="180"/>
      <c r="D147" s="180"/>
      <c r="E147" s="180"/>
      <c r="F147" s="180"/>
      <c r="G147" s="180"/>
      <c r="H147" s="180"/>
      <c r="I147" s="180"/>
      <c r="J147" s="180"/>
      <c r="K147" s="180"/>
      <c r="L147" s="180"/>
      <c r="M147" s="180"/>
      <c r="N147" s="180"/>
      <c r="O147" s="180"/>
      <c r="P147" s="180"/>
      <c r="Q147" s="180"/>
      <c r="R147" s="180"/>
      <c r="S147" s="180"/>
      <c r="T147" s="180"/>
      <c r="U147" s="180"/>
      <c r="V147" s="180"/>
      <c r="W147" s="180"/>
      <c r="X147" s="180"/>
      <c r="Y147" s="180"/>
      <c r="Z147" s="180"/>
      <c r="AA147" s="180"/>
      <c r="AB147" s="180"/>
      <c r="AC147" s="180"/>
      <c r="AD147" s="180"/>
      <c r="AE147" s="180"/>
      <c r="AF147" s="180"/>
      <c r="AG147" s="180"/>
      <c r="AH147" s="180"/>
      <c r="AI147" s="180"/>
      <c r="AJ147" s="180"/>
      <c r="AK147" s="180"/>
      <c r="AL147" s="180"/>
      <c r="AM147" s="180"/>
      <c r="AN147" s="180"/>
      <c r="AO147" s="180"/>
      <c r="AP147" s="180"/>
    </row>
    <row r="148" spans="1:42" ht="28.5" x14ac:dyDescent="0.45">
      <c r="A148" s="180"/>
      <c r="B148" s="180"/>
      <c r="C148" s="180"/>
      <c r="D148" s="180"/>
      <c r="E148" s="180"/>
      <c r="F148" s="180"/>
      <c r="G148" s="180"/>
      <c r="H148" s="180"/>
      <c r="I148" s="180"/>
      <c r="J148" s="180"/>
      <c r="K148" s="180"/>
      <c r="L148" s="180"/>
      <c r="M148" s="180"/>
      <c r="N148" s="180"/>
      <c r="O148" s="180"/>
      <c r="P148" s="180"/>
      <c r="Q148" s="180"/>
      <c r="R148" s="180"/>
      <c r="S148" s="180"/>
      <c r="T148" s="180"/>
      <c r="U148" s="180"/>
      <c r="V148" s="180"/>
      <c r="W148" s="180"/>
      <c r="X148" s="180"/>
      <c r="Y148" s="180"/>
      <c r="Z148" s="180"/>
      <c r="AA148" s="180"/>
      <c r="AB148" s="180"/>
      <c r="AC148" s="180"/>
      <c r="AD148" s="180"/>
      <c r="AE148" s="180"/>
      <c r="AF148" s="180"/>
      <c r="AG148" s="180"/>
      <c r="AH148" s="180"/>
      <c r="AI148" s="180"/>
      <c r="AJ148" s="180"/>
      <c r="AK148" s="180"/>
      <c r="AL148" s="180"/>
      <c r="AM148" s="180"/>
      <c r="AN148" s="180"/>
      <c r="AO148" s="180"/>
      <c r="AP148" s="180"/>
    </row>
    <row r="149" spans="1:42" ht="28.5" x14ac:dyDescent="0.45">
      <c r="A149" s="180"/>
      <c r="B149" s="180"/>
      <c r="C149" s="180"/>
      <c r="D149" s="180"/>
      <c r="E149" s="180"/>
      <c r="F149" s="180"/>
      <c r="G149" s="180"/>
      <c r="H149" s="180"/>
      <c r="I149" s="180"/>
      <c r="J149" s="180"/>
      <c r="K149" s="180"/>
      <c r="L149" s="180"/>
      <c r="M149" s="180"/>
      <c r="N149" s="180"/>
      <c r="O149" s="180"/>
      <c r="P149" s="180"/>
      <c r="Q149" s="180"/>
      <c r="R149" s="180"/>
      <c r="S149" s="180"/>
      <c r="T149" s="180"/>
      <c r="U149" s="180"/>
      <c r="V149" s="180"/>
      <c r="W149" s="180"/>
      <c r="X149" s="180"/>
      <c r="Y149" s="180"/>
      <c r="Z149" s="180"/>
      <c r="AA149" s="180"/>
      <c r="AB149" s="180"/>
      <c r="AC149" s="180"/>
      <c r="AD149" s="180"/>
      <c r="AE149" s="180"/>
      <c r="AF149" s="180"/>
      <c r="AG149" s="180"/>
      <c r="AH149" s="180"/>
      <c r="AI149" s="180"/>
      <c r="AJ149" s="180"/>
      <c r="AK149" s="180"/>
      <c r="AL149" s="180"/>
      <c r="AM149" s="180"/>
      <c r="AN149" s="180"/>
      <c r="AO149" s="180"/>
      <c r="AP149" s="180"/>
    </row>
    <row r="150" spans="1:42" ht="28.5" x14ac:dyDescent="0.45">
      <c r="A150" s="180"/>
      <c r="B150" s="180"/>
      <c r="C150" s="180"/>
      <c r="D150" s="180"/>
      <c r="E150" s="180"/>
      <c r="F150" s="180"/>
      <c r="G150" s="180"/>
      <c r="H150" s="180"/>
      <c r="I150" s="180"/>
      <c r="J150" s="180"/>
      <c r="K150" s="180"/>
      <c r="L150" s="180"/>
      <c r="M150" s="180"/>
      <c r="N150" s="180"/>
      <c r="O150" s="180"/>
      <c r="P150" s="180"/>
      <c r="Q150" s="180"/>
      <c r="R150" s="180"/>
      <c r="S150" s="180"/>
      <c r="T150" s="180"/>
      <c r="U150" s="180"/>
      <c r="V150" s="180"/>
      <c r="W150" s="180"/>
      <c r="X150" s="180"/>
      <c r="Y150" s="180"/>
      <c r="Z150" s="180"/>
      <c r="AA150" s="180"/>
      <c r="AB150" s="180"/>
      <c r="AC150" s="180"/>
      <c r="AD150" s="180"/>
      <c r="AE150" s="180"/>
      <c r="AF150" s="180"/>
      <c r="AG150" s="180"/>
      <c r="AH150" s="180"/>
      <c r="AI150" s="180"/>
      <c r="AJ150" s="180"/>
      <c r="AK150" s="180"/>
      <c r="AL150" s="180"/>
      <c r="AM150" s="180"/>
      <c r="AN150" s="180"/>
      <c r="AO150" s="180"/>
      <c r="AP150" s="180"/>
    </row>
    <row r="151" spans="1:42" ht="28.5" x14ac:dyDescent="0.45">
      <c r="A151" s="180"/>
      <c r="B151" s="180"/>
      <c r="C151" s="180"/>
      <c r="D151" s="180"/>
      <c r="E151" s="180"/>
      <c r="F151" s="180"/>
      <c r="G151" s="180"/>
      <c r="H151" s="180"/>
      <c r="I151" s="180"/>
      <c r="J151" s="180"/>
      <c r="K151" s="180"/>
      <c r="L151" s="180"/>
      <c r="M151" s="180"/>
      <c r="N151" s="180"/>
      <c r="O151" s="180"/>
      <c r="P151" s="180"/>
      <c r="Q151" s="180"/>
      <c r="R151" s="180"/>
      <c r="S151" s="180"/>
      <c r="T151" s="180"/>
      <c r="U151" s="180"/>
      <c r="V151" s="180"/>
      <c r="W151" s="180"/>
      <c r="X151" s="180"/>
      <c r="Y151" s="180"/>
      <c r="Z151" s="180"/>
      <c r="AA151" s="180"/>
      <c r="AB151" s="180"/>
      <c r="AC151" s="180"/>
      <c r="AD151" s="180"/>
      <c r="AE151" s="180"/>
      <c r="AF151" s="180"/>
      <c r="AG151" s="180"/>
      <c r="AH151" s="180"/>
      <c r="AI151" s="180"/>
      <c r="AJ151" s="180"/>
      <c r="AK151" s="180"/>
      <c r="AL151" s="180"/>
      <c r="AM151" s="180"/>
      <c r="AN151" s="180"/>
      <c r="AO151" s="180"/>
      <c r="AP151" s="180"/>
    </row>
    <row r="152" spans="1:42" ht="28.5" x14ac:dyDescent="0.45">
      <c r="A152" s="180"/>
      <c r="B152" s="180"/>
      <c r="C152" s="180"/>
      <c r="D152" s="180"/>
      <c r="E152" s="180"/>
      <c r="F152" s="180"/>
      <c r="G152" s="180"/>
      <c r="H152" s="180"/>
      <c r="I152" s="180"/>
      <c r="J152" s="180"/>
      <c r="K152" s="180"/>
      <c r="L152" s="180"/>
      <c r="M152" s="180"/>
      <c r="N152" s="180"/>
      <c r="O152" s="180"/>
      <c r="P152" s="180"/>
      <c r="Q152" s="180"/>
      <c r="R152" s="180"/>
      <c r="S152" s="180"/>
      <c r="T152" s="180"/>
      <c r="U152" s="180"/>
      <c r="V152" s="180"/>
      <c r="W152" s="180"/>
      <c r="X152" s="180"/>
      <c r="Y152" s="180"/>
      <c r="Z152" s="180"/>
      <c r="AA152" s="180"/>
      <c r="AB152" s="180"/>
      <c r="AC152" s="180"/>
      <c r="AD152" s="180"/>
      <c r="AE152" s="180"/>
      <c r="AF152" s="180"/>
      <c r="AG152" s="180"/>
      <c r="AH152" s="180"/>
      <c r="AI152" s="180"/>
      <c r="AJ152" s="180"/>
      <c r="AK152" s="180"/>
      <c r="AL152" s="180"/>
      <c r="AM152" s="180"/>
      <c r="AN152" s="180"/>
      <c r="AO152" s="180"/>
      <c r="AP152" s="180"/>
    </row>
    <row r="153" spans="1:42" ht="28.5" x14ac:dyDescent="0.45">
      <c r="A153" s="180"/>
      <c r="B153" s="180"/>
      <c r="C153" s="180"/>
      <c r="D153" s="180"/>
      <c r="E153" s="180"/>
      <c r="F153" s="180"/>
      <c r="G153" s="180"/>
      <c r="H153" s="180"/>
      <c r="I153" s="180"/>
      <c r="J153" s="180"/>
      <c r="K153" s="180"/>
      <c r="L153" s="180"/>
      <c r="M153" s="180"/>
      <c r="N153" s="180"/>
      <c r="O153" s="180"/>
      <c r="P153" s="180"/>
      <c r="Q153" s="180"/>
      <c r="R153" s="180"/>
      <c r="S153" s="180"/>
      <c r="T153" s="180"/>
      <c r="U153" s="180"/>
      <c r="V153" s="180"/>
      <c r="W153" s="180"/>
      <c r="X153" s="180"/>
      <c r="Y153" s="180"/>
      <c r="Z153" s="180"/>
      <c r="AA153" s="180"/>
      <c r="AB153" s="180"/>
      <c r="AC153" s="180"/>
      <c r="AD153" s="180"/>
      <c r="AE153" s="180"/>
      <c r="AF153" s="180"/>
      <c r="AG153" s="180"/>
      <c r="AH153" s="180"/>
      <c r="AI153" s="180"/>
      <c r="AJ153" s="180"/>
      <c r="AK153" s="180"/>
      <c r="AL153" s="180"/>
      <c r="AM153" s="180"/>
      <c r="AN153" s="180"/>
      <c r="AO153" s="180"/>
      <c r="AP153" s="180"/>
    </row>
    <row r="154" spans="1:42" ht="28.5" x14ac:dyDescent="0.45">
      <c r="A154" s="180"/>
      <c r="B154" s="180"/>
      <c r="C154" s="180"/>
      <c r="D154" s="180"/>
      <c r="E154" s="180"/>
      <c r="F154" s="180"/>
      <c r="G154" s="180"/>
      <c r="H154" s="180"/>
      <c r="I154" s="180"/>
      <c r="J154" s="180"/>
      <c r="K154" s="180"/>
      <c r="L154" s="180"/>
      <c r="M154" s="180"/>
      <c r="N154" s="180"/>
      <c r="O154" s="180"/>
      <c r="P154" s="180"/>
      <c r="Q154" s="180"/>
      <c r="R154" s="180"/>
      <c r="S154" s="180"/>
      <c r="T154" s="180"/>
      <c r="U154" s="180"/>
      <c r="V154" s="180"/>
      <c r="W154" s="180"/>
      <c r="X154" s="180"/>
      <c r="Y154" s="180"/>
      <c r="Z154" s="180"/>
      <c r="AA154" s="180"/>
      <c r="AB154" s="180"/>
      <c r="AC154" s="180"/>
      <c r="AD154" s="180"/>
      <c r="AE154" s="180"/>
      <c r="AF154" s="180"/>
      <c r="AG154" s="180"/>
      <c r="AH154" s="180"/>
      <c r="AI154" s="180"/>
      <c r="AJ154" s="180"/>
      <c r="AK154" s="180"/>
      <c r="AL154" s="180"/>
      <c r="AM154" s="180"/>
      <c r="AN154" s="180"/>
      <c r="AO154" s="180"/>
      <c r="AP154" s="180"/>
    </row>
    <row r="155" spans="1:42" ht="28.5" x14ac:dyDescent="0.45">
      <c r="A155" s="180"/>
      <c r="B155" s="180"/>
      <c r="C155" s="180"/>
      <c r="D155" s="180"/>
      <c r="E155" s="180"/>
      <c r="F155" s="180"/>
      <c r="G155" s="180"/>
      <c r="H155" s="180"/>
      <c r="I155" s="180"/>
      <c r="J155" s="180"/>
      <c r="K155" s="180"/>
      <c r="L155" s="180"/>
      <c r="M155" s="180"/>
      <c r="N155" s="180"/>
      <c r="O155" s="180"/>
      <c r="P155" s="180"/>
      <c r="Q155" s="180"/>
      <c r="R155" s="180"/>
      <c r="S155" s="180"/>
      <c r="T155" s="180"/>
      <c r="U155" s="180"/>
      <c r="V155" s="180"/>
      <c r="W155" s="180"/>
      <c r="X155" s="180"/>
      <c r="Y155" s="180"/>
      <c r="Z155" s="180"/>
      <c r="AA155" s="180"/>
      <c r="AB155" s="180"/>
      <c r="AC155" s="180"/>
      <c r="AD155" s="180"/>
      <c r="AE155" s="180"/>
      <c r="AF155" s="180"/>
      <c r="AG155" s="180"/>
      <c r="AH155" s="180"/>
      <c r="AI155" s="180"/>
      <c r="AJ155" s="180"/>
      <c r="AK155" s="180"/>
      <c r="AL155" s="180"/>
      <c r="AM155" s="180"/>
      <c r="AN155" s="180"/>
      <c r="AO155" s="180"/>
      <c r="AP155" s="180"/>
    </row>
    <row r="156" spans="1:42" ht="28.5" x14ac:dyDescent="0.45">
      <c r="A156" s="180"/>
      <c r="B156" s="180"/>
      <c r="C156" s="180"/>
      <c r="D156" s="180"/>
      <c r="E156" s="180"/>
      <c r="F156" s="180"/>
      <c r="G156" s="180"/>
      <c r="H156" s="180"/>
      <c r="I156" s="180"/>
      <c r="J156" s="180"/>
      <c r="K156" s="180"/>
      <c r="L156" s="180"/>
      <c r="M156" s="180"/>
      <c r="N156" s="180"/>
      <c r="O156" s="180"/>
      <c r="P156" s="180"/>
      <c r="Q156" s="180"/>
      <c r="R156" s="180"/>
      <c r="S156" s="180"/>
      <c r="T156" s="180"/>
      <c r="U156" s="180"/>
      <c r="V156" s="180"/>
      <c r="W156" s="180"/>
      <c r="X156" s="180"/>
      <c r="Y156" s="180"/>
      <c r="Z156" s="180"/>
      <c r="AA156" s="180"/>
      <c r="AB156" s="180"/>
      <c r="AC156" s="180"/>
      <c r="AD156" s="180"/>
      <c r="AE156" s="180"/>
      <c r="AF156" s="180"/>
      <c r="AG156" s="180"/>
      <c r="AH156" s="180"/>
      <c r="AI156" s="180"/>
      <c r="AJ156" s="180"/>
      <c r="AK156" s="180"/>
      <c r="AL156" s="180"/>
      <c r="AM156" s="180"/>
      <c r="AN156" s="180"/>
      <c r="AO156" s="180"/>
      <c r="AP156" s="180"/>
    </row>
    <row r="157" spans="1:42" ht="28.5" x14ac:dyDescent="0.45">
      <c r="A157" s="180"/>
      <c r="B157" s="180"/>
      <c r="C157" s="180"/>
      <c r="D157" s="180"/>
      <c r="E157" s="180"/>
      <c r="F157" s="180"/>
      <c r="G157" s="180"/>
      <c r="H157" s="180"/>
      <c r="I157" s="180"/>
      <c r="J157" s="180"/>
      <c r="K157" s="180"/>
      <c r="L157" s="180"/>
      <c r="M157" s="180"/>
      <c r="N157" s="180"/>
      <c r="O157" s="180"/>
      <c r="P157" s="180"/>
      <c r="Q157" s="180"/>
      <c r="R157" s="180"/>
      <c r="S157" s="180"/>
      <c r="T157" s="180"/>
      <c r="U157" s="180"/>
      <c r="V157" s="180"/>
      <c r="W157" s="180"/>
      <c r="X157" s="180"/>
      <c r="Y157" s="180"/>
      <c r="Z157" s="180"/>
      <c r="AA157" s="180"/>
      <c r="AB157" s="180"/>
      <c r="AC157" s="180"/>
      <c r="AD157" s="180"/>
      <c r="AE157" s="180"/>
      <c r="AF157" s="180"/>
      <c r="AG157" s="180"/>
      <c r="AH157" s="180"/>
      <c r="AI157" s="180"/>
      <c r="AJ157" s="180"/>
      <c r="AK157" s="180"/>
      <c r="AL157" s="180"/>
      <c r="AM157" s="180"/>
      <c r="AN157" s="180"/>
      <c r="AO157" s="180"/>
      <c r="AP157" s="180"/>
    </row>
    <row r="158" spans="1:42" ht="28.5" x14ac:dyDescent="0.45">
      <c r="A158" s="180"/>
      <c r="B158" s="180"/>
      <c r="C158" s="180"/>
      <c r="D158" s="180"/>
      <c r="E158" s="180"/>
      <c r="F158" s="180"/>
      <c r="G158" s="180"/>
      <c r="H158" s="180"/>
      <c r="I158" s="180"/>
      <c r="J158" s="180"/>
      <c r="K158" s="180"/>
      <c r="L158" s="180"/>
      <c r="M158" s="180"/>
      <c r="N158" s="180"/>
      <c r="O158" s="180"/>
      <c r="P158" s="180"/>
      <c r="Q158" s="180"/>
      <c r="R158" s="180"/>
      <c r="S158" s="180"/>
      <c r="T158" s="180"/>
      <c r="U158" s="180"/>
      <c r="V158" s="180"/>
      <c r="W158" s="180"/>
      <c r="X158" s="180"/>
      <c r="Y158" s="180"/>
      <c r="Z158" s="180"/>
      <c r="AA158" s="180"/>
      <c r="AB158" s="180"/>
      <c r="AC158" s="180"/>
      <c r="AD158" s="180"/>
      <c r="AE158" s="180"/>
      <c r="AF158" s="180"/>
      <c r="AG158" s="180"/>
      <c r="AH158" s="180"/>
      <c r="AI158" s="180"/>
      <c r="AJ158" s="180"/>
      <c r="AK158" s="180"/>
      <c r="AL158" s="180"/>
      <c r="AM158" s="180"/>
      <c r="AN158" s="180"/>
      <c r="AO158" s="180"/>
      <c r="AP158" s="180"/>
    </row>
    <row r="159" spans="1:42" ht="28.5" x14ac:dyDescent="0.45">
      <c r="A159" s="180"/>
      <c r="B159" s="180"/>
      <c r="C159" s="180"/>
      <c r="D159" s="180"/>
      <c r="E159" s="180"/>
      <c r="F159" s="180"/>
      <c r="G159" s="180"/>
      <c r="H159" s="180"/>
      <c r="I159" s="180"/>
      <c r="J159" s="180"/>
      <c r="K159" s="180"/>
      <c r="L159" s="180"/>
      <c r="M159" s="180"/>
      <c r="N159" s="180"/>
      <c r="O159" s="180"/>
      <c r="P159" s="180"/>
      <c r="Q159" s="180"/>
      <c r="R159" s="180"/>
      <c r="S159" s="180"/>
      <c r="T159" s="180"/>
      <c r="U159" s="180"/>
      <c r="V159" s="180"/>
      <c r="W159" s="180"/>
      <c r="X159" s="180"/>
      <c r="Y159" s="180"/>
      <c r="Z159" s="180"/>
      <c r="AA159" s="180"/>
      <c r="AB159" s="180"/>
      <c r="AC159" s="180"/>
      <c r="AD159" s="180"/>
      <c r="AE159" s="180"/>
      <c r="AF159" s="180"/>
      <c r="AG159" s="180"/>
      <c r="AH159" s="180"/>
      <c r="AI159" s="180"/>
      <c r="AJ159" s="180"/>
      <c r="AK159" s="180"/>
      <c r="AL159" s="180"/>
      <c r="AM159" s="180"/>
      <c r="AN159" s="180"/>
      <c r="AO159" s="180"/>
      <c r="AP159" s="180"/>
    </row>
    <row r="160" spans="1:42" ht="28.5" x14ac:dyDescent="0.45">
      <c r="A160" s="180"/>
      <c r="B160" s="180"/>
      <c r="C160" s="180"/>
      <c r="D160" s="180"/>
      <c r="E160" s="180"/>
      <c r="F160" s="180"/>
      <c r="G160" s="180"/>
      <c r="H160" s="180"/>
      <c r="I160" s="180"/>
      <c r="J160" s="180"/>
      <c r="K160" s="180"/>
      <c r="L160" s="180"/>
      <c r="M160" s="180"/>
      <c r="N160" s="180"/>
      <c r="O160" s="180"/>
      <c r="P160" s="180"/>
      <c r="Q160" s="180"/>
      <c r="R160" s="180"/>
      <c r="S160" s="180"/>
      <c r="T160" s="180"/>
      <c r="U160" s="180"/>
      <c r="V160" s="180"/>
      <c r="W160" s="180"/>
      <c r="X160" s="180"/>
      <c r="Y160" s="180"/>
      <c r="Z160" s="180"/>
      <c r="AA160" s="180"/>
      <c r="AB160" s="180"/>
      <c r="AC160" s="180"/>
      <c r="AD160" s="180"/>
      <c r="AE160" s="180"/>
      <c r="AF160" s="180"/>
      <c r="AG160" s="180"/>
      <c r="AH160" s="180"/>
      <c r="AI160" s="180"/>
      <c r="AJ160" s="180"/>
      <c r="AK160" s="180"/>
      <c r="AL160" s="180"/>
      <c r="AM160" s="180"/>
      <c r="AN160" s="180"/>
      <c r="AO160" s="180"/>
      <c r="AP160" s="180"/>
    </row>
    <row r="161" spans="1:42" ht="28.5" x14ac:dyDescent="0.45">
      <c r="A161" s="180"/>
      <c r="B161" s="180"/>
      <c r="C161" s="180"/>
      <c r="D161" s="180"/>
      <c r="E161" s="180"/>
      <c r="F161" s="180"/>
      <c r="G161" s="180"/>
      <c r="H161" s="180"/>
      <c r="I161" s="180"/>
      <c r="J161" s="180"/>
      <c r="K161" s="180"/>
      <c r="L161" s="180"/>
      <c r="M161" s="180"/>
      <c r="N161" s="180"/>
      <c r="O161" s="180"/>
      <c r="P161" s="180"/>
      <c r="Q161" s="180"/>
      <c r="R161" s="180"/>
      <c r="S161" s="180"/>
      <c r="T161" s="180"/>
      <c r="U161" s="180"/>
      <c r="V161" s="180"/>
      <c r="W161" s="180"/>
      <c r="X161" s="180"/>
      <c r="Y161" s="180"/>
      <c r="Z161" s="180"/>
      <c r="AA161" s="180"/>
      <c r="AB161" s="180"/>
      <c r="AC161" s="180"/>
      <c r="AD161" s="180"/>
      <c r="AE161" s="180"/>
      <c r="AF161" s="180"/>
      <c r="AG161" s="180"/>
      <c r="AH161" s="180"/>
      <c r="AI161" s="180"/>
      <c r="AJ161" s="180"/>
      <c r="AK161" s="180"/>
      <c r="AL161" s="180"/>
      <c r="AM161" s="180"/>
      <c r="AN161" s="180"/>
      <c r="AO161" s="180"/>
      <c r="AP161" s="180"/>
    </row>
    <row r="162" spans="1:42" ht="28.5" x14ac:dyDescent="0.45">
      <c r="A162" s="180"/>
      <c r="B162" s="180"/>
      <c r="C162" s="180"/>
      <c r="D162" s="180"/>
      <c r="E162" s="180"/>
      <c r="F162" s="180"/>
      <c r="G162" s="180"/>
      <c r="H162" s="180"/>
      <c r="I162" s="180"/>
      <c r="J162" s="180"/>
      <c r="K162" s="180"/>
      <c r="L162" s="180"/>
      <c r="M162" s="180"/>
      <c r="N162" s="180"/>
      <c r="O162" s="180"/>
      <c r="P162" s="180"/>
      <c r="Q162" s="180"/>
      <c r="R162" s="180"/>
      <c r="S162" s="180"/>
      <c r="T162" s="180"/>
      <c r="U162" s="180"/>
      <c r="V162" s="180"/>
      <c r="W162" s="180"/>
      <c r="X162" s="180"/>
      <c r="Y162" s="180"/>
      <c r="Z162" s="180"/>
      <c r="AA162" s="180"/>
      <c r="AB162" s="180"/>
      <c r="AC162" s="180"/>
      <c r="AD162" s="180"/>
      <c r="AE162" s="180"/>
      <c r="AF162" s="180"/>
      <c r="AG162" s="180"/>
      <c r="AH162" s="180"/>
      <c r="AI162" s="180"/>
      <c r="AJ162" s="180"/>
      <c r="AK162" s="180"/>
      <c r="AL162" s="180"/>
      <c r="AM162" s="180"/>
      <c r="AN162" s="180"/>
      <c r="AO162" s="180"/>
      <c r="AP162" s="180"/>
    </row>
    <row r="163" spans="1:42" ht="28.5" x14ac:dyDescent="0.45">
      <c r="A163" s="180"/>
      <c r="B163" s="180"/>
      <c r="C163" s="180"/>
      <c r="D163" s="180"/>
      <c r="E163" s="180"/>
      <c r="F163" s="180"/>
      <c r="G163" s="180"/>
      <c r="H163" s="180"/>
      <c r="I163" s="180"/>
      <c r="J163" s="180"/>
      <c r="K163" s="180"/>
      <c r="L163" s="180"/>
      <c r="M163" s="180"/>
      <c r="N163" s="180"/>
      <c r="O163" s="180"/>
      <c r="P163" s="180"/>
      <c r="Q163" s="180"/>
      <c r="R163" s="180"/>
      <c r="S163" s="180"/>
      <c r="T163" s="180"/>
      <c r="U163" s="180"/>
      <c r="V163" s="180"/>
      <c r="W163" s="180"/>
      <c r="X163" s="180"/>
      <c r="Y163" s="180"/>
      <c r="Z163" s="180"/>
      <c r="AA163" s="180"/>
      <c r="AB163" s="180"/>
      <c r="AC163" s="180"/>
      <c r="AD163" s="180"/>
      <c r="AE163" s="180"/>
      <c r="AF163" s="180"/>
      <c r="AG163" s="180"/>
      <c r="AH163" s="180"/>
      <c r="AI163" s="180"/>
      <c r="AJ163" s="180"/>
      <c r="AK163" s="180"/>
      <c r="AL163" s="180"/>
      <c r="AM163" s="180"/>
      <c r="AN163" s="180"/>
      <c r="AO163" s="180"/>
      <c r="AP163" s="180"/>
    </row>
    <row r="164" spans="1:42" ht="28.5" x14ac:dyDescent="0.45">
      <c r="A164" s="180"/>
      <c r="B164" s="180"/>
      <c r="C164" s="180"/>
      <c r="D164" s="180"/>
      <c r="E164" s="180"/>
      <c r="F164" s="180"/>
      <c r="G164" s="180"/>
      <c r="H164" s="180"/>
      <c r="I164" s="180"/>
      <c r="J164" s="180"/>
      <c r="K164" s="180"/>
      <c r="L164" s="180"/>
      <c r="M164" s="180"/>
      <c r="N164" s="180"/>
      <c r="O164" s="180"/>
      <c r="P164" s="180"/>
      <c r="Q164" s="180"/>
      <c r="R164" s="180"/>
      <c r="S164" s="180"/>
      <c r="T164" s="180"/>
      <c r="U164" s="180"/>
      <c r="V164" s="180"/>
      <c r="W164" s="180"/>
      <c r="X164" s="180"/>
      <c r="Y164" s="180"/>
      <c r="Z164" s="180"/>
      <c r="AA164" s="180"/>
      <c r="AB164" s="180"/>
      <c r="AC164" s="180"/>
      <c r="AD164" s="180"/>
      <c r="AE164" s="180"/>
      <c r="AF164" s="180"/>
      <c r="AG164" s="180"/>
      <c r="AH164" s="180"/>
      <c r="AI164" s="180"/>
      <c r="AJ164" s="180"/>
      <c r="AK164" s="180"/>
      <c r="AL164" s="180"/>
      <c r="AM164" s="180"/>
      <c r="AN164" s="180"/>
      <c r="AO164" s="180"/>
      <c r="AP164" s="180"/>
    </row>
    <row r="165" spans="1:42" ht="28.5" x14ac:dyDescent="0.45">
      <c r="A165" s="180"/>
      <c r="B165" s="180"/>
      <c r="C165" s="180"/>
      <c r="D165" s="180"/>
      <c r="E165" s="180"/>
      <c r="F165" s="180"/>
      <c r="G165" s="180"/>
      <c r="H165" s="180"/>
      <c r="I165" s="180"/>
      <c r="J165" s="180"/>
      <c r="K165" s="180"/>
      <c r="L165" s="180"/>
      <c r="M165" s="180"/>
      <c r="N165" s="180"/>
      <c r="O165" s="180"/>
      <c r="P165" s="180"/>
      <c r="Q165" s="180"/>
      <c r="R165" s="180"/>
      <c r="S165" s="180"/>
      <c r="T165" s="180"/>
      <c r="U165" s="180"/>
      <c r="V165" s="180"/>
      <c r="W165" s="180"/>
      <c r="X165" s="180"/>
      <c r="Y165" s="180"/>
      <c r="Z165" s="180"/>
      <c r="AA165" s="180"/>
      <c r="AB165" s="180"/>
      <c r="AC165" s="180"/>
      <c r="AD165" s="180"/>
      <c r="AE165" s="180"/>
      <c r="AF165" s="180"/>
      <c r="AG165" s="180"/>
      <c r="AH165" s="180"/>
      <c r="AI165" s="180"/>
      <c r="AJ165" s="180"/>
      <c r="AK165" s="180"/>
      <c r="AL165" s="180"/>
      <c r="AM165" s="180"/>
      <c r="AN165" s="180"/>
      <c r="AO165" s="180"/>
      <c r="AP165" s="180"/>
    </row>
    <row r="166" spans="1:42" ht="28.5" x14ac:dyDescent="0.45">
      <c r="A166" s="180"/>
      <c r="B166" s="180"/>
      <c r="C166" s="180"/>
      <c r="D166" s="180"/>
      <c r="E166" s="180"/>
      <c r="F166" s="180"/>
      <c r="G166" s="180"/>
      <c r="H166" s="180"/>
      <c r="I166" s="180"/>
      <c r="J166" s="180"/>
      <c r="K166" s="180"/>
      <c r="L166" s="180"/>
      <c r="M166" s="180"/>
      <c r="N166" s="180"/>
      <c r="O166" s="180"/>
      <c r="P166" s="180"/>
      <c r="Q166" s="180"/>
      <c r="R166" s="180"/>
      <c r="S166" s="180"/>
      <c r="T166" s="180"/>
      <c r="U166" s="180"/>
      <c r="V166" s="180"/>
      <c r="W166" s="180"/>
      <c r="X166" s="180"/>
      <c r="Y166" s="180"/>
      <c r="Z166" s="180"/>
      <c r="AA166" s="180"/>
      <c r="AB166" s="180"/>
      <c r="AC166" s="180"/>
      <c r="AD166" s="180"/>
      <c r="AE166" s="180"/>
      <c r="AF166" s="180"/>
      <c r="AG166" s="180"/>
      <c r="AH166" s="180"/>
      <c r="AI166" s="180"/>
      <c r="AJ166" s="180"/>
      <c r="AK166" s="180"/>
      <c r="AL166" s="180"/>
      <c r="AM166" s="180"/>
      <c r="AN166" s="180"/>
      <c r="AO166" s="180"/>
      <c r="AP166" s="180"/>
    </row>
    <row r="167" spans="1:42" ht="28.5" x14ac:dyDescent="0.45">
      <c r="A167" s="180"/>
      <c r="B167" s="180"/>
      <c r="C167" s="180"/>
      <c r="D167" s="180"/>
      <c r="E167" s="180"/>
      <c r="F167" s="180"/>
      <c r="G167" s="180"/>
      <c r="H167" s="180"/>
      <c r="I167" s="180"/>
      <c r="J167" s="180"/>
      <c r="K167" s="180"/>
      <c r="L167" s="180"/>
      <c r="M167" s="180"/>
      <c r="N167" s="180"/>
      <c r="O167" s="180"/>
      <c r="P167" s="180"/>
      <c r="Q167" s="180"/>
      <c r="R167" s="180"/>
      <c r="S167" s="180"/>
      <c r="T167" s="180"/>
      <c r="U167" s="180"/>
      <c r="V167" s="180"/>
      <c r="W167" s="180"/>
      <c r="X167" s="180"/>
      <c r="Y167" s="180"/>
      <c r="Z167" s="180"/>
      <c r="AA167" s="180"/>
      <c r="AB167" s="180"/>
      <c r="AC167" s="180"/>
      <c r="AD167" s="180"/>
      <c r="AE167" s="180"/>
      <c r="AF167" s="180"/>
      <c r="AG167" s="180"/>
      <c r="AH167" s="180"/>
      <c r="AI167" s="180"/>
      <c r="AJ167" s="180"/>
      <c r="AK167" s="180"/>
      <c r="AL167" s="180"/>
      <c r="AM167" s="180"/>
      <c r="AN167" s="180"/>
      <c r="AO167" s="180"/>
      <c r="AP167" s="180"/>
    </row>
    <row r="168" spans="1:42" ht="28.5" x14ac:dyDescent="0.45">
      <c r="A168" s="180"/>
      <c r="B168" s="180"/>
      <c r="C168" s="180"/>
      <c r="D168" s="180"/>
      <c r="E168" s="180"/>
      <c r="F168" s="180"/>
      <c r="G168" s="180"/>
      <c r="H168" s="180"/>
      <c r="I168" s="180"/>
      <c r="J168" s="180"/>
      <c r="K168" s="180"/>
      <c r="L168" s="180"/>
      <c r="M168" s="180"/>
      <c r="N168" s="180"/>
      <c r="O168" s="180"/>
      <c r="P168" s="180"/>
      <c r="Q168" s="180"/>
      <c r="R168" s="180"/>
      <c r="S168" s="180"/>
      <c r="T168" s="180"/>
      <c r="U168" s="180"/>
      <c r="V168" s="180"/>
      <c r="W168" s="180"/>
      <c r="X168" s="180"/>
      <c r="Y168" s="180"/>
      <c r="Z168" s="180"/>
      <c r="AA168" s="180"/>
      <c r="AB168" s="180"/>
      <c r="AC168" s="180"/>
      <c r="AD168" s="180"/>
      <c r="AE168" s="180"/>
      <c r="AF168" s="180"/>
      <c r="AG168" s="180"/>
      <c r="AH168" s="180"/>
      <c r="AI168" s="180"/>
      <c r="AJ168" s="180"/>
      <c r="AK168" s="180"/>
      <c r="AL168" s="180"/>
      <c r="AM168" s="180"/>
      <c r="AN168" s="180"/>
      <c r="AO168" s="180"/>
      <c r="AP168" s="180"/>
    </row>
    <row r="169" spans="1:42" ht="28.5" x14ac:dyDescent="0.45">
      <c r="A169" s="180"/>
      <c r="B169" s="180"/>
      <c r="C169" s="180"/>
      <c r="D169" s="180"/>
      <c r="E169" s="180"/>
      <c r="F169" s="180"/>
      <c r="G169" s="180"/>
      <c r="H169" s="180"/>
      <c r="I169" s="180"/>
      <c r="J169" s="180"/>
      <c r="K169" s="180"/>
      <c r="L169" s="180"/>
      <c r="M169" s="180"/>
      <c r="N169" s="180"/>
      <c r="O169" s="180"/>
      <c r="P169" s="180"/>
      <c r="Q169" s="180"/>
      <c r="R169" s="180"/>
      <c r="S169" s="180"/>
      <c r="T169" s="180"/>
      <c r="U169" s="180"/>
      <c r="V169" s="180"/>
      <c r="W169" s="180"/>
      <c r="X169" s="180"/>
      <c r="Y169" s="180"/>
      <c r="Z169" s="180"/>
      <c r="AA169" s="180"/>
      <c r="AB169" s="180"/>
      <c r="AC169" s="180"/>
      <c r="AD169" s="180"/>
      <c r="AE169" s="180"/>
      <c r="AF169" s="180"/>
      <c r="AG169" s="180"/>
      <c r="AH169" s="180"/>
      <c r="AI169" s="180"/>
      <c r="AJ169" s="180"/>
      <c r="AK169" s="180"/>
      <c r="AL169" s="180"/>
      <c r="AM169" s="180"/>
      <c r="AN169" s="180"/>
      <c r="AO169" s="180"/>
      <c r="AP169" s="180"/>
    </row>
    <row r="170" spans="1:42" ht="28.5" x14ac:dyDescent="0.45">
      <c r="A170" s="180"/>
      <c r="B170" s="180"/>
      <c r="C170" s="180"/>
      <c r="D170" s="180"/>
      <c r="E170" s="180"/>
      <c r="F170" s="180"/>
      <c r="G170" s="180"/>
      <c r="H170" s="180"/>
      <c r="I170" s="180"/>
      <c r="J170" s="180"/>
      <c r="K170" s="180"/>
      <c r="L170" s="180"/>
      <c r="M170" s="180"/>
      <c r="N170" s="180"/>
      <c r="O170" s="180"/>
      <c r="P170" s="180"/>
      <c r="Q170" s="180"/>
      <c r="R170" s="180"/>
      <c r="S170" s="180"/>
      <c r="T170" s="180"/>
      <c r="U170" s="180"/>
      <c r="V170" s="180"/>
      <c r="W170" s="180"/>
      <c r="X170" s="180"/>
      <c r="Y170" s="180"/>
      <c r="Z170" s="180"/>
      <c r="AA170" s="180"/>
      <c r="AB170" s="180"/>
      <c r="AC170" s="180"/>
      <c r="AD170" s="180"/>
      <c r="AE170" s="180"/>
      <c r="AF170" s="180"/>
      <c r="AG170" s="180"/>
      <c r="AH170" s="180"/>
      <c r="AI170" s="180"/>
      <c r="AJ170" s="180"/>
      <c r="AK170" s="180"/>
      <c r="AL170" s="180"/>
      <c r="AM170" s="180"/>
      <c r="AN170" s="180"/>
      <c r="AO170" s="180"/>
      <c r="AP170" s="180"/>
    </row>
    <row r="171" spans="1:42" ht="28.5" x14ac:dyDescent="0.45">
      <c r="A171" s="180"/>
      <c r="B171" s="180"/>
      <c r="C171" s="180"/>
      <c r="D171" s="180"/>
      <c r="E171" s="180"/>
      <c r="F171" s="180"/>
      <c r="G171" s="180"/>
      <c r="H171" s="180"/>
      <c r="I171" s="180"/>
      <c r="J171" s="180"/>
      <c r="K171" s="180"/>
      <c r="L171" s="180"/>
      <c r="M171" s="180"/>
      <c r="N171" s="180"/>
      <c r="O171" s="180"/>
      <c r="P171" s="180"/>
      <c r="Q171" s="180"/>
      <c r="R171" s="180"/>
      <c r="S171" s="180"/>
      <c r="T171" s="180"/>
      <c r="U171" s="180"/>
      <c r="V171" s="180"/>
      <c r="W171" s="180"/>
      <c r="X171" s="180"/>
      <c r="Y171" s="180"/>
      <c r="Z171" s="180"/>
      <c r="AA171" s="180"/>
      <c r="AB171" s="180"/>
      <c r="AC171" s="180"/>
      <c r="AD171" s="180"/>
      <c r="AE171" s="180"/>
      <c r="AF171" s="180"/>
      <c r="AG171" s="180"/>
      <c r="AH171" s="180"/>
      <c r="AI171" s="180"/>
      <c r="AJ171" s="180"/>
      <c r="AK171" s="180"/>
      <c r="AL171" s="180"/>
      <c r="AM171" s="180"/>
      <c r="AN171" s="180"/>
      <c r="AO171" s="180"/>
      <c r="AP171" s="180"/>
    </row>
    <row r="172" spans="1:42" ht="28.5" x14ac:dyDescent="0.45">
      <c r="A172" s="180"/>
      <c r="B172" s="180"/>
      <c r="C172" s="180"/>
      <c r="D172" s="180"/>
      <c r="E172" s="180"/>
      <c r="F172" s="180"/>
      <c r="G172" s="180"/>
      <c r="H172" s="180"/>
      <c r="I172" s="180"/>
      <c r="J172" s="180"/>
      <c r="K172" s="180"/>
      <c r="L172" s="180"/>
      <c r="M172" s="180"/>
      <c r="N172" s="180"/>
      <c r="O172" s="180"/>
      <c r="P172" s="180"/>
      <c r="Q172" s="180"/>
      <c r="R172" s="180"/>
      <c r="S172" s="180"/>
      <c r="T172" s="180"/>
      <c r="U172" s="180"/>
      <c r="V172" s="180"/>
      <c r="W172" s="180"/>
      <c r="X172" s="180"/>
      <c r="Y172" s="180"/>
      <c r="Z172" s="180"/>
      <c r="AA172" s="180"/>
      <c r="AB172" s="180"/>
      <c r="AC172" s="180"/>
      <c r="AD172" s="180"/>
      <c r="AE172" s="180"/>
      <c r="AF172" s="180"/>
      <c r="AG172" s="180"/>
      <c r="AH172" s="180"/>
      <c r="AI172" s="180"/>
      <c r="AJ172" s="180"/>
      <c r="AK172" s="180"/>
      <c r="AL172" s="180"/>
      <c r="AM172" s="180"/>
      <c r="AN172" s="180"/>
      <c r="AO172" s="180"/>
      <c r="AP172" s="180"/>
    </row>
    <row r="173" spans="1:42" ht="28.5" x14ac:dyDescent="0.45">
      <c r="A173" s="180"/>
      <c r="B173" s="180"/>
      <c r="C173" s="180"/>
      <c r="D173" s="180"/>
      <c r="E173" s="180"/>
      <c r="F173" s="180"/>
      <c r="G173" s="180"/>
      <c r="H173" s="180"/>
      <c r="I173" s="180"/>
      <c r="J173" s="180"/>
      <c r="K173" s="180"/>
      <c r="L173" s="180"/>
      <c r="M173" s="180"/>
      <c r="N173" s="180"/>
      <c r="O173" s="180"/>
      <c r="P173" s="180"/>
      <c r="Q173" s="180"/>
      <c r="R173" s="180"/>
      <c r="S173" s="180"/>
      <c r="T173" s="180"/>
      <c r="U173" s="180"/>
      <c r="V173" s="180"/>
      <c r="W173" s="180"/>
      <c r="X173" s="180"/>
      <c r="Y173" s="180"/>
      <c r="Z173" s="180"/>
      <c r="AA173" s="180"/>
      <c r="AB173" s="180"/>
      <c r="AC173" s="180"/>
      <c r="AD173" s="180"/>
      <c r="AE173" s="180"/>
      <c r="AF173" s="180"/>
      <c r="AG173" s="180"/>
      <c r="AH173" s="180"/>
      <c r="AI173" s="180"/>
      <c r="AJ173" s="180"/>
      <c r="AK173" s="180"/>
      <c r="AL173" s="180"/>
      <c r="AM173" s="180"/>
      <c r="AN173" s="180"/>
      <c r="AO173" s="180"/>
      <c r="AP173" s="180"/>
    </row>
    <row r="174" spans="1:42" ht="28.5" x14ac:dyDescent="0.45">
      <c r="A174" s="180"/>
      <c r="B174" s="180"/>
      <c r="C174" s="180"/>
      <c r="D174" s="180"/>
      <c r="E174" s="180"/>
      <c r="F174" s="180"/>
      <c r="G174" s="180"/>
      <c r="H174" s="180"/>
      <c r="I174" s="180"/>
      <c r="J174" s="180"/>
      <c r="K174" s="180"/>
      <c r="L174" s="180"/>
      <c r="M174" s="180"/>
      <c r="N174" s="180"/>
      <c r="O174" s="180"/>
      <c r="P174" s="180"/>
      <c r="Q174" s="180"/>
      <c r="R174" s="180"/>
      <c r="S174" s="180"/>
      <c r="T174" s="180"/>
      <c r="U174" s="180"/>
      <c r="V174" s="180"/>
      <c r="W174" s="180"/>
      <c r="X174" s="180"/>
      <c r="Y174" s="180"/>
      <c r="Z174" s="180"/>
      <c r="AA174" s="180"/>
      <c r="AB174" s="180"/>
      <c r="AC174" s="180"/>
      <c r="AD174" s="180"/>
      <c r="AE174" s="180"/>
      <c r="AF174" s="180"/>
      <c r="AG174" s="180"/>
      <c r="AH174" s="180"/>
      <c r="AI174" s="180"/>
      <c r="AJ174" s="180"/>
      <c r="AK174" s="180"/>
      <c r="AL174" s="180"/>
      <c r="AM174" s="180"/>
      <c r="AN174" s="180"/>
      <c r="AO174" s="180"/>
      <c r="AP174" s="180"/>
    </row>
    <row r="175" spans="1:42" ht="28.5" x14ac:dyDescent="0.45">
      <c r="A175" s="180"/>
      <c r="B175" s="180"/>
      <c r="C175" s="180"/>
      <c r="D175" s="180"/>
      <c r="E175" s="180"/>
      <c r="F175" s="180"/>
      <c r="G175" s="180"/>
      <c r="H175" s="180"/>
      <c r="I175" s="180"/>
      <c r="J175" s="180"/>
      <c r="K175" s="180"/>
      <c r="L175" s="180"/>
      <c r="M175" s="180"/>
      <c r="N175" s="180"/>
      <c r="O175" s="180"/>
      <c r="P175" s="180"/>
      <c r="Q175" s="180"/>
      <c r="R175" s="180"/>
      <c r="S175" s="180"/>
      <c r="T175" s="180"/>
      <c r="U175" s="180"/>
      <c r="V175" s="180"/>
      <c r="W175" s="180"/>
      <c r="X175" s="180"/>
      <c r="Y175" s="180"/>
      <c r="Z175" s="180"/>
      <c r="AA175" s="180"/>
      <c r="AB175" s="180"/>
      <c r="AC175" s="180"/>
      <c r="AD175" s="180"/>
      <c r="AE175" s="180"/>
      <c r="AF175" s="180"/>
      <c r="AG175" s="180"/>
      <c r="AH175" s="180"/>
      <c r="AI175" s="180"/>
      <c r="AJ175" s="180"/>
      <c r="AK175" s="180"/>
      <c r="AL175" s="180"/>
      <c r="AM175" s="180"/>
      <c r="AN175" s="180"/>
      <c r="AO175" s="180"/>
      <c r="AP175" s="180"/>
    </row>
    <row r="176" spans="1:42" ht="28.5" x14ac:dyDescent="0.45">
      <c r="A176" s="180"/>
      <c r="B176" s="180"/>
      <c r="C176" s="180"/>
      <c r="D176" s="180"/>
      <c r="E176" s="180"/>
      <c r="F176" s="180"/>
      <c r="G176" s="180"/>
      <c r="H176" s="180"/>
      <c r="I176" s="180"/>
      <c r="J176" s="180"/>
      <c r="K176" s="180"/>
      <c r="L176" s="180"/>
      <c r="M176" s="180"/>
      <c r="N176" s="180"/>
      <c r="O176" s="180"/>
      <c r="P176" s="180"/>
      <c r="Q176" s="180"/>
      <c r="R176" s="180"/>
      <c r="S176" s="180"/>
      <c r="T176" s="180"/>
      <c r="U176" s="180"/>
      <c r="V176" s="180"/>
      <c r="W176" s="180"/>
      <c r="X176" s="180"/>
      <c r="Y176" s="180"/>
      <c r="Z176" s="180"/>
      <c r="AA176" s="180"/>
      <c r="AB176" s="180"/>
      <c r="AC176" s="180"/>
      <c r="AD176" s="180"/>
      <c r="AE176" s="180"/>
      <c r="AF176" s="180"/>
      <c r="AG176" s="180"/>
      <c r="AH176" s="180"/>
      <c r="AI176" s="180"/>
      <c r="AJ176" s="180"/>
      <c r="AK176" s="180"/>
      <c r="AL176" s="180"/>
      <c r="AM176" s="180"/>
      <c r="AN176" s="180"/>
      <c r="AO176" s="180"/>
      <c r="AP176" s="180"/>
    </row>
    <row r="177" spans="1:42" ht="28.5" x14ac:dyDescent="0.45">
      <c r="A177" s="180"/>
      <c r="B177" s="180"/>
      <c r="C177" s="180"/>
      <c r="D177" s="180"/>
      <c r="E177" s="180"/>
      <c r="F177" s="180"/>
      <c r="G177" s="180"/>
      <c r="H177" s="180"/>
      <c r="I177" s="180"/>
      <c r="J177" s="180"/>
      <c r="K177" s="180"/>
      <c r="L177" s="180"/>
      <c r="M177" s="180"/>
      <c r="N177" s="180"/>
      <c r="O177" s="180"/>
      <c r="P177" s="180"/>
      <c r="Q177" s="180"/>
      <c r="R177" s="180"/>
      <c r="S177" s="180"/>
      <c r="T177" s="180"/>
      <c r="U177" s="180"/>
      <c r="V177" s="180"/>
      <c r="W177" s="180"/>
      <c r="X177" s="180"/>
      <c r="Y177" s="180"/>
      <c r="Z177" s="180"/>
      <c r="AA177" s="180"/>
      <c r="AB177" s="180"/>
      <c r="AC177" s="180"/>
      <c r="AD177" s="180"/>
      <c r="AE177" s="180"/>
      <c r="AF177" s="180"/>
      <c r="AG177" s="180"/>
      <c r="AH177" s="180"/>
      <c r="AI177" s="180"/>
      <c r="AJ177" s="180"/>
      <c r="AK177" s="180"/>
      <c r="AL177" s="180"/>
      <c r="AM177" s="180"/>
      <c r="AN177" s="180"/>
      <c r="AO177" s="180"/>
      <c r="AP177" s="180"/>
    </row>
    <row r="178" spans="1:42" ht="28.5" x14ac:dyDescent="0.45">
      <c r="A178" s="180"/>
      <c r="B178" s="180"/>
      <c r="C178" s="180"/>
      <c r="D178" s="180"/>
      <c r="E178" s="180"/>
      <c r="F178" s="180"/>
      <c r="G178" s="180"/>
      <c r="H178" s="180"/>
      <c r="I178" s="180"/>
      <c r="J178" s="180"/>
      <c r="K178" s="180"/>
      <c r="L178" s="180"/>
      <c r="M178" s="180"/>
      <c r="N178" s="180"/>
      <c r="O178" s="180"/>
      <c r="P178" s="180"/>
      <c r="Q178" s="180"/>
      <c r="R178" s="180"/>
      <c r="S178" s="180"/>
      <c r="T178" s="180"/>
      <c r="U178" s="180"/>
      <c r="V178" s="180"/>
      <c r="W178" s="180"/>
      <c r="X178" s="180"/>
      <c r="Y178" s="180"/>
      <c r="Z178" s="180"/>
      <c r="AA178" s="180"/>
      <c r="AB178" s="180"/>
      <c r="AC178" s="180"/>
      <c r="AD178" s="180"/>
      <c r="AE178" s="180"/>
      <c r="AF178" s="180"/>
      <c r="AG178" s="180"/>
      <c r="AH178" s="180"/>
      <c r="AI178" s="180"/>
      <c r="AJ178" s="180"/>
      <c r="AK178" s="180"/>
      <c r="AL178" s="180"/>
      <c r="AM178" s="180"/>
      <c r="AN178" s="180"/>
      <c r="AO178" s="180"/>
      <c r="AP178" s="180"/>
    </row>
    <row r="179" spans="1:42" ht="28.5" x14ac:dyDescent="0.45">
      <c r="A179" s="180"/>
      <c r="B179" s="180"/>
      <c r="C179" s="180"/>
      <c r="D179" s="180"/>
      <c r="E179" s="180"/>
      <c r="F179" s="180"/>
      <c r="G179" s="180"/>
      <c r="H179" s="180"/>
      <c r="I179" s="180"/>
      <c r="J179" s="180"/>
      <c r="K179" s="180"/>
      <c r="L179" s="180"/>
      <c r="M179" s="180"/>
      <c r="N179" s="180"/>
      <c r="O179" s="180"/>
      <c r="P179" s="180"/>
      <c r="Q179" s="180"/>
      <c r="R179" s="180"/>
      <c r="S179" s="180"/>
      <c r="T179" s="180"/>
      <c r="U179" s="180"/>
      <c r="V179" s="180"/>
      <c r="W179" s="180"/>
      <c r="X179" s="180"/>
      <c r="Y179" s="180"/>
      <c r="Z179" s="180"/>
      <c r="AA179" s="180"/>
      <c r="AB179" s="180"/>
      <c r="AC179" s="180"/>
      <c r="AD179" s="180"/>
      <c r="AE179" s="180"/>
      <c r="AF179" s="180"/>
      <c r="AG179" s="180"/>
      <c r="AH179" s="180"/>
      <c r="AI179" s="180"/>
      <c r="AJ179" s="180"/>
      <c r="AK179" s="180"/>
      <c r="AL179" s="180"/>
      <c r="AM179" s="180"/>
      <c r="AN179" s="180"/>
      <c r="AO179" s="180"/>
      <c r="AP179" s="180"/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opLeftCell="F63" zoomScale="180" zoomScaleNormal="180" workbookViewId="0">
      <selection activeCell="F80" sqref="F80"/>
    </sheetView>
  </sheetViews>
  <sheetFormatPr defaultRowHeight="15" x14ac:dyDescent="0.25"/>
  <cols>
    <col min="4" max="4" width="10.7109375" bestFit="1" customWidth="1"/>
  </cols>
  <sheetData>
    <row r="1" spans="1:8" x14ac:dyDescent="0.25">
      <c r="A1" s="8" t="s">
        <v>0</v>
      </c>
      <c r="B1" s="9" t="s">
        <v>1</v>
      </c>
      <c r="C1" s="9" t="s">
        <v>2</v>
      </c>
      <c r="D1" s="9">
        <v>1</v>
      </c>
      <c r="E1" s="9"/>
      <c r="F1" s="10"/>
    </row>
    <row r="2" spans="1:8" x14ac:dyDescent="0.25">
      <c r="A2" s="11"/>
      <c r="B2" s="12" t="s">
        <v>3</v>
      </c>
      <c r="C2" s="12" t="s">
        <v>4</v>
      </c>
      <c r="D2" s="12" t="s">
        <v>5</v>
      </c>
      <c r="E2" s="12">
        <v>31.457999999999998</v>
      </c>
      <c r="F2" s="13" t="s">
        <v>6</v>
      </c>
    </row>
    <row r="3" spans="1:8" x14ac:dyDescent="0.25">
      <c r="A3" s="11"/>
      <c r="B3" s="12" t="s">
        <v>7</v>
      </c>
      <c r="C3" s="12" t="s">
        <v>8</v>
      </c>
      <c r="D3" s="12" t="s">
        <v>9</v>
      </c>
      <c r="E3" s="12" t="s">
        <v>10</v>
      </c>
      <c r="F3" s="13" t="s">
        <v>11</v>
      </c>
    </row>
    <row r="4" spans="1:8" x14ac:dyDescent="0.25">
      <c r="A4" s="11"/>
      <c r="B4" s="12">
        <v>1</v>
      </c>
      <c r="C4" s="12">
        <v>3.5059999999999998</v>
      </c>
      <c r="D4" s="12">
        <v>0.3</v>
      </c>
      <c r="E4" s="12">
        <v>0</v>
      </c>
      <c r="F4" s="13">
        <v>-0.5</v>
      </c>
    </row>
    <row r="5" spans="1:8" x14ac:dyDescent="0.25">
      <c r="A5" s="11"/>
      <c r="B5" s="12">
        <v>2</v>
      </c>
      <c r="C5" s="12">
        <v>8.4580000000000002</v>
      </c>
      <c r="D5" s="12">
        <v>0</v>
      </c>
      <c r="E5" s="12">
        <v>1.1000000000000001</v>
      </c>
      <c r="F5" s="13">
        <v>-1.3</v>
      </c>
    </row>
    <row r="6" spans="1:8" x14ac:dyDescent="0.25">
      <c r="A6" s="11"/>
      <c r="B6" s="12">
        <v>3</v>
      </c>
      <c r="C6" s="12">
        <v>14.24</v>
      </c>
      <c r="D6" s="12">
        <v>0.4</v>
      </c>
      <c r="E6" s="12">
        <v>-0.2</v>
      </c>
      <c r="F6" s="13">
        <v>-1.1000000000000001</v>
      </c>
    </row>
    <row r="7" spans="1:8" x14ac:dyDescent="0.25">
      <c r="A7" s="11"/>
      <c r="B7" s="12">
        <v>4</v>
      </c>
      <c r="C7" s="12">
        <v>18.888999999999999</v>
      </c>
      <c r="D7" s="12">
        <v>0.2</v>
      </c>
      <c r="E7" s="12">
        <v>-0.4</v>
      </c>
      <c r="F7" s="13">
        <v>-1.5</v>
      </c>
    </row>
    <row r="8" spans="1:8" x14ac:dyDescent="0.25">
      <c r="A8" s="11"/>
      <c r="B8" s="12">
        <v>5</v>
      </c>
      <c r="C8" s="12">
        <v>22.844999999999999</v>
      </c>
      <c r="D8" s="12">
        <v>0.4</v>
      </c>
      <c r="E8" s="12">
        <v>-0.9</v>
      </c>
      <c r="F8" s="13">
        <v>-1.2</v>
      </c>
    </row>
    <row r="9" spans="1:8" ht="15.75" thickBot="1" x14ac:dyDescent="0.3">
      <c r="A9" s="14"/>
      <c r="B9" s="15">
        <v>6</v>
      </c>
      <c r="C9" s="15">
        <v>27.576000000000001</v>
      </c>
      <c r="D9" s="15">
        <v>-0.1</v>
      </c>
      <c r="E9" s="15">
        <v>0.2</v>
      </c>
      <c r="F9" s="16">
        <v>-1.5</v>
      </c>
    </row>
    <row r="11" spans="1:8" x14ac:dyDescent="0.25">
      <c r="C11" t="s">
        <v>106</v>
      </c>
      <c r="D11" s="105">
        <f>E2/(2*PI())</f>
        <v>5.0066961997848436</v>
      </c>
      <c r="E11" t="s">
        <v>67</v>
      </c>
    </row>
    <row r="12" spans="1:8" ht="15.75" thickBot="1" x14ac:dyDescent="0.3"/>
    <row r="13" spans="1:8" x14ac:dyDescent="0.25">
      <c r="A13" s="23" t="s">
        <v>7</v>
      </c>
      <c r="B13" s="24" t="s">
        <v>8</v>
      </c>
      <c r="C13" s="17" t="s">
        <v>68</v>
      </c>
      <c r="D13" s="17" t="s">
        <v>69</v>
      </c>
      <c r="E13" s="17" t="s">
        <v>70</v>
      </c>
      <c r="F13" s="17" t="s">
        <v>9</v>
      </c>
      <c r="G13" s="17" t="s">
        <v>10</v>
      </c>
      <c r="H13" s="18" t="s">
        <v>11</v>
      </c>
    </row>
    <row r="14" spans="1:8" x14ac:dyDescent="0.25">
      <c r="A14" s="25">
        <v>1</v>
      </c>
      <c r="B14" s="26">
        <v>3.5059999999999998</v>
      </c>
      <c r="C14">
        <f>B14*400/(2*PI()*$D$11)</f>
        <v>44.58007502066247</v>
      </c>
      <c r="D14">
        <f>$D$11*COS(C14*PI()/200)</f>
        <v>3.8284867020237972</v>
      </c>
      <c r="E14">
        <f>$D$11*SIN(C14*PI()/200)</f>
        <v>3.226406113521195</v>
      </c>
      <c r="F14" s="12">
        <v>0.3</v>
      </c>
      <c r="G14" s="12">
        <v>0</v>
      </c>
      <c r="H14" s="13">
        <v>-0.5</v>
      </c>
    </row>
    <row r="15" spans="1:8" x14ac:dyDescent="0.25">
      <c r="A15" s="25">
        <v>2</v>
      </c>
      <c r="B15" s="26">
        <v>8.4580000000000002</v>
      </c>
      <c r="C15">
        <f t="shared" ref="C15:C19" si="0">B15*400/(2*PI()*$D$11)</f>
        <v>107.54657002988112</v>
      </c>
      <c r="D15">
        <f t="shared" ref="D15:D19" si="1">$D$11*COS(C15*PI()/200)</f>
        <v>-0.59211099663128186</v>
      </c>
      <c r="E15">
        <f t="shared" ref="E15:E19" si="2">$D$11*SIN(C15*PI()/200)</f>
        <v>4.9715602585715795</v>
      </c>
      <c r="F15" s="12">
        <v>0</v>
      </c>
      <c r="G15" s="12">
        <v>1.1000000000000001</v>
      </c>
      <c r="H15" s="13">
        <v>-1.3</v>
      </c>
    </row>
    <row r="16" spans="1:8" x14ac:dyDescent="0.25">
      <c r="A16" s="25">
        <v>3</v>
      </c>
      <c r="B16" s="26">
        <v>14.24</v>
      </c>
      <c r="C16">
        <f t="shared" si="0"/>
        <v>181.06681925106491</v>
      </c>
      <c r="D16">
        <f t="shared" si="1"/>
        <v>-4.7869078007026244</v>
      </c>
      <c r="E16">
        <f t="shared" si="2"/>
        <v>1.4671470766464971</v>
      </c>
      <c r="F16" s="12">
        <v>0.4</v>
      </c>
      <c r="G16" s="12">
        <v>-0.2</v>
      </c>
      <c r="H16" s="13">
        <v>-1.1000000000000001</v>
      </c>
    </row>
    <row r="17" spans="1:15" x14ac:dyDescent="0.25">
      <c r="A17" s="25">
        <v>4</v>
      </c>
      <c r="B17" s="26">
        <v>18.888999999999999</v>
      </c>
      <c r="C17">
        <f t="shared" si="0"/>
        <v>240.18055820459026</v>
      </c>
      <c r="D17">
        <f t="shared" si="1"/>
        <v>-4.0421394807159174</v>
      </c>
      <c r="E17">
        <f t="shared" si="2"/>
        <v>-2.9543383786184085</v>
      </c>
      <c r="F17" s="12">
        <v>0.2</v>
      </c>
      <c r="G17" s="12">
        <v>-0.4</v>
      </c>
      <c r="H17" s="13">
        <v>-1.5</v>
      </c>
    </row>
    <row r="18" spans="1:15" x14ac:dyDescent="0.25">
      <c r="A18" s="25">
        <v>5</v>
      </c>
      <c r="B18" s="26">
        <v>22.844999999999999</v>
      </c>
      <c r="C18">
        <f t="shared" si="0"/>
        <v>290.48254815945069</v>
      </c>
      <c r="D18">
        <f t="shared" si="1"/>
        <v>-0.7457149285382102</v>
      </c>
      <c r="E18">
        <f t="shared" si="2"/>
        <v>-4.9508500363367149</v>
      </c>
      <c r="F18" s="12">
        <v>0.4</v>
      </c>
      <c r="G18" s="12">
        <v>-0.9</v>
      </c>
      <c r="H18" s="13">
        <v>-1.2</v>
      </c>
    </row>
    <row r="19" spans="1:15" ht="15.75" thickBot="1" x14ac:dyDescent="0.3">
      <c r="A19" s="28">
        <v>6</v>
      </c>
      <c r="B19" s="29">
        <v>27.576000000000001</v>
      </c>
      <c r="C19">
        <f t="shared" si="0"/>
        <v>350.63894716765213</v>
      </c>
      <c r="D19">
        <f t="shared" si="1"/>
        <v>3.5756220448416625</v>
      </c>
      <c r="E19">
        <f t="shared" si="2"/>
        <v>-3.5045590064061303</v>
      </c>
      <c r="F19" s="15">
        <v>-0.1</v>
      </c>
      <c r="G19" s="15">
        <v>0.2</v>
      </c>
      <c r="H19" s="16">
        <v>-1.5</v>
      </c>
    </row>
    <row r="21" spans="1:15" x14ac:dyDescent="0.25">
      <c r="A21" t="s">
        <v>73</v>
      </c>
      <c r="E21" t="s">
        <v>71</v>
      </c>
      <c r="G21" t="s">
        <v>73</v>
      </c>
      <c r="H21" t="s">
        <v>33</v>
      </c>
      <c r="I21" t="s">
        <v>34</v>
      </c>
      <c r="J21" t="s">
        <v>157</v>
      </c>
      <c r="K21" t="s">
        <v>158</v>
      </c>
      <c r="L21" t="s">
        <v>172</v>
      </c>
      <c r="M21" t="s">
        <v>38</v>
      </c>
      <c r="O21" t="s">
        <v>71</v>
      </c>
    </row>
    <row r="22" spans="1:15" x14ac:dyDescent="0.25">
      <c r="A22" s="74">
        <v>1</v>
      </c>
      <c r="B22">
        <v>3.226406113521195</v>
      </c>
      <c r="C22">
        <f>-D14</f>
        <v>-3.8284867020237972</v>
      </c>
      <c r="E22" s="13">
        <v>-0.5</v>
      </c>
      <c r="H22" s="75">
        <v>1</v>
      </c>
      <c r="I22" s="83">
        <v>0</v>
      </c>
      <c r="J22" s="83">
        <f>D14</f>
        <v>3.8284867020237972</v>
      </c>
      <c r="K22" s="83">
        <v>0</v>
      </c>
      <c r="L22" s="83">
        <f>E14</f>
        <v>3.226406113521195</v>
      </c>
      <c r="M22" s="83">
        <f>-E14</f>
        <v>-3.226406113521195</v>
      </c>
      <c r="O22">
        <f>F14</f>
        <v>0.3</v>
      </c>
    </row>
    <row r="23" spans="1:15" x14ac:dyDescent="0.25">
      <c r="A23" s="74">
        <v>1</v>
      </c>
      <c r="B23">
        <v>4.9715602585715795</v>
      </c>
      <c r="C23">
        <f t="shared" ref="C23:C27" si="3">-D15</f>
        <v>0.59211099663128186</v>
      </c>
      <c r="E23" s="13">
        <v>-1.3</v>
      </c>
      <c r="H23" s="75">
        <v>1</v>
      </c>
      <c r="I23" s="83">
        <v>0</v>
      </c>
      <c r="J23" s="83">
        <f t="shared" ref="J23:J27" si="4">D15</f>
        <v>-0.59211099663128186</v>
      </c>
      <c r="K23" s="83">
        <v>0</v>
      </c>
      <c r="L23" s="83">
        <f t="shared" ref="L23:L27" si="5">E15</f>
        <v>4.9715602585715795</v>
      </c>
      <c r="M23" s="83">
        <f t="shared" ref="M23:M27" si="6">-E15</f>
        <v>-4.9715602585715795</v>
      </c>
      <c r="O23">
        <f t="shared" ref="O23:O27" si="7">F15</f>
        <v>0</v>
      </c>
    </row>
    <row r="24" spans="1:15" x14ac:dyDescent="0.25">
      <c r="A24" s="74">
        <v>1</v>
      </c>
      <c r="B24">
        <v>1.4671470766464971</v>
      </c>
      <c r="C24">
        <f t="shared" si="3"/>
        <v>4.7869078007026244</v>
      </c>
      <c r="E24" s="13">
        <v>-1.1000000000000001</v>
      </c>
      <c r="H24" s="75">
        <v>1</v>
      </c>
      <c r="I24" s="83">
        <v>0</v>
      </c>
      <c r="J24" s="83">
        <f t="shared" si="4"/>
        <v>-4.7869078007026244</v>
      </c>
      <c r="K24" s="83">
        <v>0</v>
      </c>
      <c r="L24" s="83">
        <f t="shared" si="5"/>
        <v>1.4671470766464971</v>
      </c>
      <c r="M24" s="83">
        <f t="shared" si="6"/>
        <v>-1.4671470766464971</v>
      </c>
      <c r="O24">
        <f t="shared" si="7"/>
        <v>0.4</v>
      </c>
    </row>
    <row r="25" spans="1:15" x14ac:dyDescent="0.25">
      <c r="A25" s="74">
        <v>1</v>
      </c>
      <c r="B25">
        <v>-2.9543383786184085</v>
      </c>
      <c r="C25">
        <f t="shared" si="3"/>
        <v>4.0421394807159174</v>
      </c>
      <c r="E25" s="13">
        <v>-1.5</v>
      </c>
      <c r="H25" s="75">
        <v>1</v>
      </c>
      <c r="I25" s="83">
        <v>0</v>
      </c>
      <c r="J25" s="83">
        <f t="shared" si="4"/>
        <v>-4.0421394807159174</v>
      </c>
      <c r="K25" s="83">
        <v>0</v>
      </c>
      <c r="L25" s="83">
        <f t="shared" si="5"/>
        <v>-2.9543383786184085</v>
      </c>
      <c r="M25" s="83">
        <f t="shared" si="6"/>
        <v>2.9543383786184085</v>
      </c>
      <c r="O25">
        <f t="shared" si="7"/>
        <v>0.2</v>
      </c>
    </row>
    <row r="26" spans="1:15" x14ac:dyDescent="0.25">
      <c r="A26" s="74">
        <v>1</v>
      </c>
      <c r="B26">
        <v>-4.9508500363367149</v>
      </c>
      <c r="C26">
        <f t="shared" si="3"/>
        <v>0.7457149285382102</v>
      </c>
      <c r="E26" s="13">
        <v>-1.2</v>
      </c>
      <c r="H26" s="75">
        <v>1</v>
      </c>
      <c r="I26" s="83">
        <v>0</v>
      </c>
      <c r="J26" s="83">
        <f t="shared" si="4"/>
        <v>-0.7457149285382102</v>
      </c>
      <c r="K26" s="83">
        <v>0</v>
      </c>
      <c r="L26" s="83">
        <f t="shared" si="5"/>
        <v>-4.9508500363367149</v>
      </c>
      <c r="M26" s="83">
        <f t="shared" si="6"/>
        <v>4.9508500363367149</v>
      </c>
      <c r="O26">
        <f t="shared" si="7"/>
        <v>0.4</v>
      </c>
    </row>
    <row r="27" spans="1:15" ht="15.75" thickBot="1" x14ac:dyDescent="0.3">
      <c r="A27" s="74">
        <v>1</v>
      </c>
      <c r="B27">
        <v>-3.5045590064061303</v>
      </c>
      <c r="C27">
        <f t="shared" si="3"/>
        <v>-3.5756220448416625</v>
      </c>
      <c r="E27" s="16">
        <v>-1.5</v>
      </c>
      <c r="H27" s="75">
        <v>1</v>
      </c>
      <c r="I27" s="83">
        <v>0</v>
      </c>
      <c r="J27" s="83">
        <f t="shared" si="4"/>
        <v>3.5756220448416625</v>
      </c>
      <c r="K27" s="83">
        <v>0</v>
      </c>
      <c r="L27" s="83">
        <f t="shared" si="5"/>
        <v>-3.5045590064061303</v>
      </c>
      <c r="M27" s="83">
        <f t="shared" si="6"/>
        <v>3.5045590064061303</v>
      </c>
      <c r="O27">
        <f t="shared" si="7"/>
        <v>-0.1</v>
      </c>
    </row>
    <row r="28" spans="1:15" x14ac:dyDescent="0.25">
      <c r="H28" s="75">
        <v>0</v>
      </c>
      <c r="I28" s="83">
        <v>1</v>
      </c>
      <c r="J28" s="83">
        <v>0</v>
      </c>
      <c r="K28" s="83">
        <f>E14</f>
        <v>3.226406113521195</v>
      </c>
      <c r="L28" s="83">
        <f>D14</f>
        <v>3.8284867020237972</v>
      </c>
      <c r="M28" s="83">
        <f>D14</f>
        <v>3.8284867020237972</v>
      </c>
      <c r="O28">
        <f>G14</f>
        <v>0</v>
      </c>
    </row>
    <row r="29" spans="1:15" x14ac:dyDescent="0.25">
      <c r="A29" t="s">
        <v>111</v>
      </c>
      <c r="H29" s="75">
        <v>0</v>
      </c>
      <c r="I29" s="83">
        <v>1</v>
      </c>
      <c r="J29" s="83">
        <v>0</v>
      </c>
      <c r="K29" s="83">
        <f t="shared" ref="K29:K33" si="8">E15</f>
        <v>4.9715602585715795</v>
      </c>
      <c r="L29" s="83">
        <f t="shared" ref="L29:L33" si="9">D15</f>
        <v>-0.59211099663128186</v>
      </c>
      <c r="M29" s="83">
        <f t="shared" ref="M29:M33" si="10">D15</f>
        <v>-0.59211099663128186</v>
      </c>
      <c r="O29">
        <f t="shared" ref="O29:O33" si="11">G15</f>
        <v>1.1000000000000001</v>
      </c>
    </row>
    <row r="30" spans="1:15" x14ac:dyDescent="0.25">
      <c r="A30">
        <f t="array" ref="A30:F32">TRANSPOSE(A22:C27)</f>
        <v>1</v>
      </c>
      <c r="B30">
        <v>1</v>
      </c>
      <c r="C30">
        <v>1</v>
      </c>
      <c r="D30">
        <v>1</v>
      </c>
      <c r="E30">
        <v>1</v>
      </c>
      <c r="F30">
        <v>1</v>
      </c>
      <c r="H30" s="75">
        <v>0</v>
      </c>
      <c r="I30" s="83">
        <v>1</v>
      </c>
      <c r="J30" s="83">
        <v>0</v>
      </c>
      <c r="K30" s="83">
        <f t="shared" si="8"/>
        <v>1.4671470766464971</v>
      </c>
      <c r="L30" s="83">
        <f t="shared" si="9"/>
        <v>-4.7869078007026244</v>
      </c>
      <c r="M30" s="83">
        <f t="shared" si="10"/>
        <v>-4.7869078007026244</v>
      </c>
      <c r="O30">
        <f t="shared" si="11"/>
        <v>-0.2</v>
      </c>
    </row>
    <row r="31" spans="1:15" x14ac:dyDescent="0.25">
      <c r="A31">
        <v>3.226406113521195</v>
      </c>
      <c r="B31">
        <v>4.9715602585715795</v>
      </c>
      <c r="C31">
        <v>1.4671470766464971</v>
      </c>
      <c r="D31">
        <v>-2.9543383786184085</v>
      </c>
      <c r="E31">
        <v>-4.9508500363367149</v>
      </c>
      <c r="F31">
        <v>-3.5045590064061303</v>
      </c>
      <c r="H31" s="75">
        <v>0</v>
      </c>
      <c r="I31" s="83">
        <v>1</v>
      </c>
      <c r="J31" s="83">
        <v>0</v>
      </c>
      <c r="K31" s="83">
        <f t="shared" si="8"/>
        <v>-2.9543383786184085</v>
      </c>
      <c r="L31" s="83">
        <f t="shared" si="9"/>
        <v>-4.0421394807159174</v>
      </c>
      <c r="M31" s="83">
        <f t="shared" si="10"/>
        <v>-4.0421394807159174</v>
      </c>
      <c r="O31">
        <f t="shared" si="11"/>
        <v>-0.4</v>
      </c>
    </row>
    <row r="32" spans="1:15" x14ac:dyDescent="0.25">
      <c r="A32">
        <v>-3.8284867020237972</v>
      </c>
      <c r="B32">
        <v>0.59211099663128186</v>
      </c>
      <c r="C32">
        <v>4.7869078007026244</v>
      </c>
      <c r="D32">
        <v>4.0421394807159174</v>
      </c>
      <c r="E32">
        <v>0.7457149285382102</v>
      </c>
      <c r="F32">
        <v>-3.5756220448416625</v>
      </c>
      <c r="H32" s="75">
        <v>0</v>
      </c>
      <c r="I32" s="83">
        <v>1</v>
      </c>
      <c r="J32" s="83">
        <v>0</v>
      </c>
      <c r="K32" s="83">
        <f t="shared" si="8"/>
        <v>-4.9508500363367149</v>
      </c>
      <c r="L32" s="83">
        <f t="shared" si="9"/>
        <v>-0.7457149285382102</v>
      </c>
      <c r="M32" s="83">
        <f t="shared" si="10"/>
        <v>-0.7457149285382102</v>
      </c>
      <c r="O32">
        <f t="shared" si="11"/>
        <v>-0.9</v>
      </c>
    </row>
    <row r="33" spans="1:19" x14ac:dyDescent="0.25">
      <c r="H33" s="75">
        <v>0</v>
      </c>
      <c r="I33" s="83">
        <v>1</v>
      </c>
      <c r="J33" s="83">
        <v>0</v>
      </c>
      <c r="K33" s="83">
        <f t="shared" si="8"/>
        <v>-3.5045590064061303</v>
      </c>
      <c r="L33" s="83">
        <f t="shared" si="9"/>
        <v>3.5756220448416625</v>
      </c>
      <c r="M33" s="83">
        <f t="shared" si="10"/>
        <v>3.5756220448416625</v>
      </c>
      <c r="O33">
        <f t="shared" si="11"/>
        <v>0.2</v>
      </c>
    </row>
    <row r="34" spans="1:19" x14ac:dyDescent="0.25">
      <c r="A34" t="s">
        <v>166</v>
      </c>
    </row>
    <row r="35" spans="1:19" x14ac:dyDescent="0.25">
      <c r="A35">
        <f t="array" ref="A35:C37">MMULT(A30:F32,A22:C27)</f>
        <v>6</v>
      </c>
      <c r="B35">
        <v>-1.7446339726219806</v>
      </c>
      <c r="C35">
        <v>2.762764459722574</v>
      </c>
    </row>
    <row r="36" spans="1:19" x14ac:dyDescent="0.25">
      <c r="A36">
        <v>-1.7446339726219806</v>
      </c>
      <c r="B36">
        <v>82.799593525542832</v>
      </c>
      <c r="C36">
        <v>-5.4882317553555087</v>
      </c>
      <c r="H36" t="s">
        <v>74</v>
      </c>
    </row>
    <row r="37" spans="1:19" x14ac:dyDescent="0.25">
      <c r="A37">
        <v>2.762764459722574</v>
      </c>
      <c r="B37">
        <v>-5.4882317553555087</v>
      </c>
      <c r="C37">
        <v>67.602447496097156</v>
      </c>
      <c r="H37">
        <f t="array" ref="H37:S42">TRANSPOSE(H22:M33)</f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25">
      <c r="A39" t="s">
        <v>167</v>
      </c>
      <c r="H39">
        <v>3.8284867020237972</v>
      </c>
      <c r="I39">
        <v>-0.59211099663128186</v>
      </c>
      <c r="J39">
        <v>-4.7869078007026244</v>
      </c>
      <c r="K39">
        <v>-4.0421394807159174</v>
      </c>
      <c r="L39">
        <v>-0.7457149285382102</v>
      </c>
      <c r="M39">
        <v>3.5756220448416625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f t="array" ref="A40:C42">MINVERSE(A35:C37)</f>
        <v>0.17067686932010037</v>
      </c>
      <c r="B40">
        <v>3.1508740521114594E-3</v>
      </c>
      <c r="C40">
        <v>-6.7193907683680875E-3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3.226406113521195</v>
      </c>
      <c r="O40">
        <v>4.9715602585715795</v>
      </c>
      <c r="P40">
        <v>1.4671470766464971</v>
      </c>
      <c r="Q40">
        <v>-2.9543383786184085</v>
      </c>
      <c r="R40">
        <v>-4.9508500363367149</v>
      </c>
      <c r="S40">
        <v>-3.5045590064061303</v>
      </c>
    </row>
    <row r="41" spans="1:19" x14ac:dyDescent="0.25">
      <c r="A41">
        <v>3.1508740521114594E-3</v>
      </c>
      <c r="B41">
        <v>1.2200863955334765E-2</v>
      </c>
      <c r="C41">
        <v>8.6174463073350038E-4</v>
      </c>
      <c r="H41">
        <v>3.226406113521195</v>
      </c>
      <c r="I41">
        <v>4.9715602585715795</v>
      </c>
      <c r="J41">
        <v>1.4671470766464971</v>
      </c>
      <c r="K41">
        <v>-2.9543383786184085</v>
      </c>
      <c r="L41">
        <v>-4.9508500363367149</v>
      </c>
      <c r="M41">
        <v>-3.5045590064061303</v>
      </c>
      <c r="N41">
        <v>3.8284867020237972</v>
      </c>
      <c r="O41">
        <v>-0.59211099663128186</v>
      </c>
      <c r="P41">
        <v>-4.7869078007026244</v>
      </c>
      <c r="Q41">
        <v>-4.0421394807159174</v>
      </c>
      <c r="R41">
        <v>-0.7457149285382102</v>
      </c>
      <c r="S41">
        <v>3.5756220448416625</v>
      </c>
    </row>
    <row r="42" spans="1:19" x14ac:dyDescent="0.25">
      <c r="A42">
        <v>-6.7193907683680892E-3</v>
      </c>
      <c r="B42">
        <v>8.6174463073350027E-4</v>
      </c>
      <c r="C42">
        <v>1.5136930483357295E-2</v>
      </c>
      <c r="H42">
        <v>-3.226406113521195</v>
      </c>
      <c r="I42">
        <v>-4.9715602585715795</v>
      </c>
      <c r="J42">
        <v>-1.4671470766464971</v>
      </c>
      <c r="K42">
        <v>2.9543383786184085</v>
      </c>
      <c r="L42">
        <v>4.9508500363367149</v>
      </c>
      <c r="M42">
        <v>3.5045590064061303</v>
      </c>
      <c r="N42">
        <v>3.8284867020237972</v>
      </c>
      <c r="O42">
        <v>-0.59211099663128186</v>
      </c>
      <c r="P42">
        <v>-4.7869078007026244</v>
      </c>
      <c r="Q42">
        <v>-4.0421394807159174</v>
      </c>
      <c r="R42">
        <v>-0.7457149285382102</v>
      </c>
      <c r="S42">
        <v>3.5756220448416625</v>
      </c>
    </row>
    <row r="44" spans="1:19" x14ac:dyDescent="0.25">
      <c r="A44" t="s">
        <v>77</v>
      </c>
      <c r="D44" t="s">
        <v>168</v>
      </c>
      <c r="H44" t="s">
        <v>75</v>
      </c>
    </row>
    <row r="45" spans="1:19" x14ac:dyDescent="0.25">
      <c r="A45">
        <f t="array" ref="A45:A47">MMULT(A30:F32,E22:E27)</f>
        <v>-7.1000000000000005</v>
      </c>
      <c r="D45">
        <f t="array" ref="D45:D47">MMULT(A40:C42,A45:A47)</f>
        <v>-1.1546856236230838</v>
      </c>
      <c r="H45">
        <f t="array" ref="H45:M50">MMULT(H37:S42,H22:M33)</f>
        <v>6</v>
      </c>
      <c r="I45">
        <v>0</v>
      </c>
      <c r="J45">
        <v>-2.762764459722574</v>
      </c>
      <c r="K45">
        <v>0</v>
      </c>
      <c r="L45">
        <v>-1.7446339726219806</v>
      </c>
      <c r="M45">
        <v>1.7446339726219806</v>
      </c>
    </row>
    <row r="46" spans="1:19" x14ac:dyDescent="0.25">
      <c r="A46">
        <v>5.9392729439260679</v>
      </c>
      <c r="D46">
        <v>4.5167552677602134E-2</v>
      </c>
      <c r="H46">
        <v>0</v>
      </c>
      <c r="I46">
        <v>6</v>
      </c>
      <c r="J46">
        <v>0</v>
      </c>
      <c r="K46">
        <v>-1.7446339726219806</v>
      </c>
      <c r="L46">
        <v>-2.762764459722574</v>
      </c>
      <c r="M46">
        <v>-2.762764459722574</v>
      </c>
    </row>
    <row r="47" spans="1:19" x14ac:dyDescent="0.25">
      <c r="A47">
        <v>-5.7157335934388902</v>
      </c>
      <c r="D47">
        <v>-3.3692851039971987E-2</v>
      </c>
      <c r="H47">
        <v>-2.762764459722574</v>
      </c>
      <c r="I47">
        <v>0</v>
      </c>
      <c r="J47">
        <v>67.602447496097156</v>
      </c>
      <c r="K47">
        <v>0</v>
      </c>
      <c r="L47">
        <v>5.4882317553555087</v>
      </c>
      <c r="M47">
        <v>-5.4882317553555087</v>
      </c>
    </row>
    <row r="48" spans="1:19" x14ac:dyDescent="0.25">
      <c r="H48">
        <v>0</v>
      </c>
      <c r="I48">
        <v>-1.7446339726219806</v>
      </c>
      <c r="J48">
        <v>0</v>
      </c>
      <c r="K48">
        <v>82.799593525542832</v>
      </c>
      <c r="L48">
        <v>5.4882317553555087</v>
      </c>
      <c r="M48">
        <v>5.4882317553555087</v>
      </c>
    </row>
    <row r="49" spans="8:13" x14ac:dyDescent="0.25">
      <c r="H49">
        <v>-1.7446339726219806</v>
      </c>
      <c r="I49">
        <v>-2.762764459722574</v>
      </c>
      <c r="J49">
        <v>5.4882317553555087</v>
      </c>
      <c r="K49">
        <v>5.4882317553555087</v>
      </c>
      <c r="L49">
        <v>150.40204102163997</v>
      </c>
      <c r="M49">
        <v>-15.197146029445685</v>
      </c>
    </row>
    <row r="50" spans="8:13" x14ac:dyDescent="0.25">
      <c r="H50">
        <v>1.7446339726219806</v>
      </c>
      <c r="I50">
        <v>-2.762764459722574</v>
      </c>
      <c r="J50">
        <v>-5.4882317553555087</v>
      </c>
      <c r="K50">
        <v>5.4882317553555087</v>
      </c>
      <c r="L50">
        <v>-15.197146029445685</v>
      </c>
      <c r="M50">
        <v>150.40204102163997</v>
      </c>
    </row>
    <row r="52" spans="8:13" x14ac:dyDescent="0.25">
      <c r="H52" t="s">
        <v>76</v>
      </c>
    </row>
    <row r="53" spans="8:13" x14ac:dyDescent="0.25">
      <c r="H53">
        <f t="array" ref="H53:M58">MINVERSE(H45:M50)</f>
        <v>0.17067686932010037</v>
      </c>
      <c r="I53">
        <v>0</v>
      </c>
      <c r="J53">
        <v>6.7193907683680892E-3</v>
      </c>
      <c r="K53">
        <v>1.807003620809174E-20</v>
      </c>
      <c r="L53">
        <v>1.5754370260557297E-3</v>
      </c>
      <c r="M53">
        <v>-1.5754370260557295E-3</v>
      </c>
    </row>
    <row r="54" spans="8:13" x14ac:dyDescent="0.25">
      <c r="H54">
        <v>0</v>
      </c>
      <c r="I54">
        <v>0.17067686932010032</v>
      </c>
      <c r="J54">
        <v>-3.6140072416183479E-20</v>
      </c>
      <c r="K54">
        <v>3.1508740521114594E-3</v>
      </c>
      <c r="L54">
        <v>3.3596953841840437E-3</v>
      </c>
      <c r="M54">
        <v>3.3596953841840433E-3</v>
      </c>
    </row>
    <row r="55" spans="8:13" x14ac:dyDescent="0.25">
      <c r="H55">
        <v>6.7193907683680875E-3</v>
      </c>
      <c r="I55">
        <v>0</v>
      </c>
      <c r="J55">
        <v>1.5136930483357297E-2</v>
      </c>
      <c r="K55">
        <v>-6.5382012429655148E-21</v>
      </c>
      <c r="L55">
        <v>-4.3087231536675019E-4</v>
      </c>
      <c r="M55">
        <v>4.3087231536675008E-4</v>
      </c>
    </row>
    <row r="56" spans="8:13" x14ac:dyDescent="0.25">
      <c r="H56">
        <v>0</v>
      </c>
      <c r="I56">
        <v>3.1508740521114598E-3</v>
      </c>
      <c r="J56">
        <v>0</v>
      </c>
      <c r="K56">
        <v>1.2200863955334767E-2</v>
      </c>
      <c r="L56">
        <v>-4.3087231536675019E-4</v>
      </c>
      <c r="M56">
        <v>-4.3087231536675008E-4</v>
      </c>
    </row>
    <row r="57" spans="8:13" x14ac:dyDescent="0.25">
      <c r="H57">
        <v>1.5754370260557297E-3</v>
      </c>
      <c r="I57">
        <v>3.3596953841840442E-3</v>
      </c>
      <c r="J57">
        <v>-4.3087231536675008E-4</v>
      </c>
      <c r="K57">
        <v>-4.3087231536675008E-4</v>
      </c>
      <c r="L57">
        <v>6.8344486096730151E-3</v>
      </c>
      <c r="M57">
        <v>7.3401663200563206E-4</v>
      </c>
    </row>
    <row r="58" spans="8:13" x14ac:dyDescent="0.25">
      <c r="H58">
        <v>-1.5754370260557297E-3</v>
      </c>
      <c r="I58">
        <v>3.3596953841840442E-3</v>
      </c>
      <c r="J58">
        <v>4.3087231536675003E-4</v>
      </c>
      <c r="K58">
        <v>-4.3087231536675013E-4</v>
      </c>
      <c r="L58">
        <v>7.3401663200563206E-4</v>
      </c>
      <c r="M58">
        <v>6.8344486096730142E-3</v>
      </c>
    </row>
    <row r="60" spans="8:13" x14ac:dyDescent="0.25">
      <c r="H60" t="s">
        <v>77</v>
      </c>
    </row>
    <row r="61" spans="8:13" x14ac:dyDescent="0.25">
      <c r="H61">
        <f t="array" ref="H61:H66">MMULT(H37:S42,O22:O33)</f>
        <v>1.1999999999999997</v>
      </c>
    </row>
    <row r="62" spans="8:13" x14ac:dyDescent="0.25">
      <c r="H62">
        <v>-0.1999999999999999</v>
      </c>
    </row>
    <row r="63" spans="8:13" x14ac:dyDescent="0.25">
      <c r="H63">
        <v>-2.2304931817165445</v>
      </c>
    </row>
    <row r="64" spans="8:13" x14ac:dyDescent="0.25">
      <c r="H64">
        <v>10.111875451968618</v>
      </c>
    </row>
    <row r="65" spans="6:14" x14ac:dyDescent="0.25">
      <c r="H65">
        <v>2.643211975882406</v>
      </c>
    </row>
    <row r="66" spans="6:14" x14ac:dyDescent="0.25">
      <c r="H66">
        <v>3.975154225688001</v>
      </c>
    </row>
    <row r="68" spans="6:14" x14ac:dyDescent="0.25">
      <c r="H68" t="s">
        <v>168</v>
      </c>
    </row>
    <row r="69" spans="6:14" x14ac:dyDescent="0.25">
      <c r="H69">
        <f t="array" ref="H69:H74">MMULT(H53:M58,H61:H66)</f>
        <v>0.18772629675307459</v>
      </c>
    </row>
    <row r="70" spans="6:14" x14ac:dyDescent="0.25">
      <c r="H70">
        <v>1.9961566494026486E-2</v>
      </c>
    </row>
    <row r="71" spans="6:14" x14ac:dyDescent="0.25">
      <c r="H71">
        <v>-2.5125654272095524E-2</v>
      </c>
    </row>
    <row r="72" spans="6:14" x14ac:dyDescent="0.25">
      <c r="H72">
        <v>0.1198917711431204</v>
      </c>
    </row>
    <row r="73" spans="6:14" x14ac:dyDescent="0.25">
      <c r="H73">
        <v>1.880544165743914E-2</v>
      </c>
    </row>
    <row r="74" spans="6:14" x14ac:dyDescent="0.25">
      <c r="H74">
        <v>2.122770036479376E-2</v>
      </c>
    </row>
    <row r="76" spans="6:14" x14ac:dyDescent="0.25">
      <c r="G76">
        <f>H71</f>
        <v>-2.5125654272095524E-2</v>
      </c>
      <c r="H76">
        <f>H73</f>
        <v>1.880544165743914E-2</v>
      </c>
      <c r="J76" t="s">
        <v>173</v>
      </c>
      <c r="K76">
        <v>-2.5100000000000001E-2</v>
      </c>
      <c r="M76">
        <v>1</v>
      </c>
      <c r="N76">
        <v>0</v>
      </c>
    </row>
    <row r="77" spans="6:14" x14ac:dyDescent="0.25">
      <c r="G77">
        <f>H73</f>
        <v>1.880544165743914E-2</v>
      </c>
      <c r="H77">
        <f>H72</f>
        <v>0.1198917711431204</v>
      </c>
      <c r="K77">
        <v>0.11990000000000001</v>
      </c>
      <c r="M77">
        <v>0</v>
      </c>
      <c r="N77">
        <v>1</v>
      </c>
    </row>
    <row r="79" spans="6:14" x14ac:dyDescent="0.25">
      <c r="F79" t="s">
        <v>109</v>
      </c>
      <c r="G79">
        <f>ATAN(0.1661/0.021)*200/PI()</f>
        <v>91.993703612943904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opLeftCell="C1" zoomScale="130" zoomScaleNormal="130" workbookViewId="0">
      <selection activeCell="L43" sqref="L43"/>
    </sheetView>
  </sheetViews>
  <sheetFormatPr defaultRowHeight="15" x14ac:dyDescent="0.25"/>
  <cols>
    <col min="13" max="13" width="9.85546875" bestFit="1" customWidth="1"/>
  </cols>
  <sheetData>
    <row r="1" spans="1:19" x14ac:dyDescent="0.25">
      <c r="A1" s="8" t="s">
        <v>0</v>
      </c>
      <c r="B1" s="9" t="s">
        <v>1</v>
      </c>
      <c r="C1" s="9" t="s">
        <v>2</v>
      </c>
      <c r="D1" s="9">
        <v>1</v>
      </c>
      <c r="E1" s="9"/>
      <c r="F1" s="10"/>
    </row>
    <row r="2" spans="1:19" x14ac:dyDescent="0.25">
      <c r="A2" s="11"/>
      <c r="B2" s="12" t="s">
        <v>3</v>
      </c>
      <c r="C2" s="12" t="s">
        <v>4</v>
      </c>
      <c r="D2" s="12" t="s">
        <v>5</v>
      </c>
      <c r="E2" s="12">
        <v>31.457999999999998</v>
      </c>
      <c r="F2" s="13" t="s">
        <v>6</v>
      </c>
      <c r="G2" s="12" t="s">
        <v>66</v>
      </c>
      <c r="H2">
        <f>E2/(2*PI())</f>
        <v>5.0066961997848436</v>
      </c>
      <c r="I2" s="12" t="s">
        <v>67</v>
      </c>
    </row>
    <row r="3" spans="1:19" x14ac:dyDescent="0.25">
      <c r="A3" s="11"/>
      <c r="B3" s="12" t="s">
        <v>7</v>
      </c>
      <c r="C3" s="12" t="s">
        <v>8</v>
      </c>
      <c r="D3" s="12" t="s">
        <v>9</v>
      </c>
      <c r="E3" s="12" t="s">
        <v>10</v>
      </c>
      <c r="F3" s="13" t="s">
        <v>11</v>
      </c>
    </row>
    <row r="4" spans="1:19" x14ac:dyDescent="0.25">
      <c r="A4" s="11"/>
      <c r="B4" s="12">
        <v>1</v>
      </c>
      <c r="C4" s="12">
        <v>3.5059999999999998</v>
      </c>
      <c r="D4" s="12">
        <v>0.3</v>
      </c>
      <c r="E4" s="12">
        <v>0</v>
      </c>
      <c r="F4" s="13">
        <v>-0.5</v>
      </c>
    </row>
    <row r="5" spans="1:19" x14ac:dyDescent="0.25">
      <c r="A5" s="11"/>
      <c r="B5" s="12">
        <v>2</v>
      </c>
      <c r="C5" s="12">
        <v>8.4580000000000002</v>
      </c>
      <c r="D5" s="12">
        <v>0</v>
      </c>
      <c r="E5" s="12">
        <v>1.1000000000000001</v>
      </c>
      <c r="F5" s="13">
        <v>-1.3</v>
      </c>
    </row>
    <row r="6" spans="1:19" x14ac:dyDescent="0.25">
      <c r="A6" s="11"/>
      <c r="B6" s="12">
        <v>3</v>
      </c>
      <c r="C6" s="12">
        <v>14.24</v>
      </c>
      <c r="D6" s="12">
        <v>0.4</v>
      </c>
      <c r="E6" s="12">
        <v>-0.2</v>
      </c>
      <c r="F6" s="13">
        <v>-1.1000000000000001</v>
      </c>
    </row>
    <row r="7" spans="1:19" x14ac:dyDescent="0.25">
      <c r="A7" s="11"/>
      <c r="B7" s="12">
        <v>4</v>
      </c>
      <c r="C7" s="12">
        <v>18.888999999999999</v>
      </c>
      <c r="D7" s="12">
        <v>0.2</v>
      </c>
      <c r="E7" s="12">
        <v>-0.4</v>
      </c>
      <c r="F7" s="13">
        <v>-1.5</v>
      </c>
    </row>
    <row r="8" spans="1:19" x14ac:dyDescent="0.25">
      <c r="A8" s="11"/>
      <c r="B8" s="12">
        <v>5</v>
      </c>
      <c r="C8" s="12">
        <v>22.844999999999999</v>
      </c>
      <c r="D8" s="12">
        <v>0.4</v>
      </c>
      <c r="E8" s="12">
        <v>-0.9</v>
      </c>
      <c r="F8" s="13">
        <v>-1.2</v>
      </c>
    </row>
    <row r="9" spans="1:19" ht="15.75" thickBot="1" x14ac:dyDescent="0.3">
      <c r="A9" s="14"/>
      <c r="B9" s="15">
        <v>6</v>
      </c>
      <c r="C9" s="15">
        <v>27.576000000000001</v>
      </c>
      <c r="D9" s="15">
        <v>-0.1</v>
      </c>
      <c r="E9" s="15">
        <v>0.2</v>
      </c>
      <c r="F9" s="16">
        <v>-1.5</v>
      </c>
    </row>
    <row r="10" spans="1:19" ht="15.75" thickBot="1" x14ac:dyDescent="0.3"/>
    <row r="11" spans="1:19" x14ac:dyDescent="0.25">
      <c r="A11" s="23" t="s">
        <v>7</v>
      </c>
      <c r="B11" s="24" t="s">
        <v>8</v>
      </c>
      <c r="C11" s="17" t="s">
        <v>68</v>
      </c>
      <c r="D11" s="17" t="s">
        <v>69</v>
      </c>
      <c r="E11" s="17" t="s">
        <v>70</v>
      </c>
      <c r="F11" s="17" t="s">
        <v>9</v>
      </c>
      <c r="G11" s="17" t="s">
        <v>10</v>
      </c>
      <c r="H11" s="18" t="s">
        <v>11</v>
      </c>
      <c r="J11" s="74" t="s">
        <v>169</v>
      </c>
      <c r="K11" s="74" t="s">
        <v>7</v>
      </c>
      <c r="L11" s="53" t="s">
        <v>80</v>
      </c>
      <c r="M11" s="17" t="s">
        <v>81</v>
      </c>
      <c r="N11" s="17" t="s">
        <v>83</v>
      </c>
      <c r="O11" s="17" t="s">
        <v>84</v>
      </c>
      <c r="P11" s="17" t="s">
        <v>37</v>
      </c>
      <c r="Q11" s="18" t="s">
        <v>38</v>
      </c>
      <c r="S11" s="74" t="s">
        <v>71</v>
      </c>
    </row>
    <row r="12" spans="1:19" x14ac:dyDescent="0.25">
      <c r="A12" s="12">
        <v>1</v>
      </c>
      <c r="B12" s="12">
        <v>3.5059999999999998</v>
      </c>
      <c r="C12">
        <f>B12*400/(2*PI()*$H$2)</f>
        <v>44.58007502066247</v>
      </c>
      <c r="D12">
        <f>$H$2*COS(C12*PI()/200)</f>
        <v>3.8284867020237972</v>
      </c>
      <c r="E12">
        <f>$H$2*SIN(C12*PI()/200)</f>
        <v>3.226406113521195</v>
      </c>
      <c r="F12" s="12">
        <v>0.3</v>
      </c>
      <c r="G12" s="12">
        <v>0</v>
      </c>
      <c r="H12" s="13">
        <v>-0.5</v>
      </c>
      <c r="J12" s="150">
        <v>1</v>
      </c>
      <c r="K12" s="150">
        <v>1</v>
      </c>
      <c r="L12" s="83">
        <v>1</v>
      </c>
      <c r="M12" s="83">
        <v>0</v>
      </c>
      <c r="N12" s="83">
        <f>D12</f>
        <v>3.8284867020237972</v>
      </c>
      <c r="O12" s="83">
        <v>0</v>
      </c>
      <c r="P12" s="83">
        <f>E12</f>
        <v>3.226406113521195</v>
      </c>
      <c r="Q12" s="83">
        <f>-E12</f>
        <v>-3.226406113521195</v>
      </c>
      <c r="S12">
        <f>F12</f>
        <v>0.3</v>
      </c>
    </row>
    <row r="13" spans="1:19" x14ac:dyDescent="0.25">
      <c r="A13" s="12">
        <v>2</v>
      </c>
      <c r="B13" s="12">
        <v>8.4580000000000002</v>
      </c>
      <c r="C13">
        <f t="shared" ref="C13:C17" si="0">B13*400/(2*PI()*$H$2)</f>
        <v>107.54657002988112</v>
      </c>
      <c r="D13">
        <f t="shared" ref="D13:D17" si="1">$H$2*COS(C13*PI()/200)</f>
        <v>-0.59211099663128186</v>
      </c>
      <c r="E13">
        <f t="shared" ref="E13:E17" si="2">$H$2*SIN(C13*PI()/200)</f>
        <v>4.9715602585715795</v>
      </c>
      <c r="F13" s="12">
        <v>0</v>
      </c>
      <c r="G13" s="12">
        <v>1.1000000000000001</v>
      </c>
      <c r="H13" s="13">
        <v>-1.3</v>
      </c>
      <c r="J13" s="150">
        <v>2</v>
      </c>
      <c r="K13" s="150">
        <v>2</v>
      </c>
      <c r="L13" s="83">
        <v>1</v>
      </c>
      <c r="M13" s="83">
        <v>0</v>
      </c>
      <c r="N13" s="83">
        <f t="shared" ref="N13:N17" si="3">D13</f>
        <v>-0.59211099663128186</v>
      </c>
      <c r="O13" s="83">
        <v>0</v>
      </c>
      <c r="P13" s="83">
        <f t="shared" ref="P13:P17" si="4">E13</f>
        <v>4.9715602585715795</v>
      </c>
      <c r="Q13" s="83">
        <f t="shared" ref="Q13:Q17" si="5">-E13</f>
        <v>-4.9715602585715795</v>
      </c>
      <c r="S13">
        <f t="shared" ref="S13:S17" si="6">F13</f>
        <v>0</v>
      </c>
    </row>
    <row r="14" spans="1:19" x14ac:dyDescent="0.25">
      <c r="A14" s="12">
        <v>3</v>
      </c>
      <c r="B14" s="12">
        <v>14.24</v>
      </c>
      <c r="C14">
        <f t="shared" si="0"/>
        <v>181.06681925106491</v>
      </c>
      <c r="D14">
        <f t="shared" si="1"/>
        <v>-4.7869078007026244</v>
      </c>
      <c r="E14">
        <f t="shared" si="2"/>
        <v>1.4671470766464971</v>
      </c>
      <c r="F14" s="12">
        <v>0.4</v>
      </c>
      <c r="G14" s="12">
        <v>-0.2</v>
      </c>
      <c r="H14" s="13">
        <v>-1.1000000000000001</v>
      </c>
      <c r="J14" s="150">
        <v>3</v>
      </c>
      <c r="K14" s="150">
        <v>3</v>
      </c>
      <c r="L14" s="83">
        <v>1</v>
      </c>
      <c r="M14" s="83">
        <v>0</v>
      </c>
      <c r="N14" s="83">
        <f t="shared" si="3"/>
        <v>-4.7869078007026244</v>
      </c>
      <c r="O14" s="83">
        <v>0</v>
      </c>
      <c r="P14" s="83">
        <f t="shared" si="4"/>
        <v>1.4671470766464971</v>
      </c>
      <c r="Q14" s="83">
        <f t="shared" si="5"/>
        <v>-1.4671470766464971</v>
      </c>
      <c r="S14">
        <f t="shared" si="6"/>
        <v>0.4</v>
      </c>
    </row>
    <row r="15" spans="1:19" x14ac:dyDescent="0.25">
      <c r="A15" s="12">
        <v>4</v>
      </c>
      <c r="B15" s="12">
        <v>18.888999999999999</v>
      </c>
      <c r="C15">
        <f t="shared" si="0"/>
        <v>240.18055820459026</v>
      </c>
      <c r="D15">
        <f t="shared" si="1"/>
        <v>-4.0421394807159174</v>
      </c>
      <c r="E15">
        <f t="shared" si="2"/>
        <v>-2.9543383786184085</v>
      </c>
      <c r="F15" s="12">
        <v>0.2</v>
      </c>
      <c r="G15" s="12">
        <v>-0.4</v>
      </c>
      <c r="H15" s="13">
        <v>-1.5</v>
      </c>
      <c r="J15" s="150">
        <v>4</v>
      </c>
      <c r="K15" s="150">
        <v>4</v>
      </c>
      <c r="L15" s="83">
        <v>1</v>
      </c>
      <c r="M15" s="83">
        <v>0</v>
      </c>
      <c r="N15" s="83">
        <f t="shared" si="3"/>
        <v>-4.0421394807159174</v>
      </c>
      <c r="O15" s="83">
        <v>0</v>
      </c>
      <c r="P15" s="83">
        <f t="shared" si="4"/>
        <v>-2.9543383786184085</v>
      </c>
      <c r="Q15" s="83">
        <f t="shared" si="5"/>
        <v>2.9543383786184085</v>
      </c>
      <c r="S15">
        <f t="shared" si="6"/>
        <v>0.2</v>
      </c>
    </row>
    <row r="16" spans="1:19" x14ac:dyDescent="0.25">
      <c r="A16" s="12">
        <v>5</v>
      </c>
      <c r="B16" s="12">
        <v>22.844999999999999</v>
      </c>
      <c r="C16">
        <f t="shared" si="0"/>
        <v>290.48254815945069</v>
      </c>
      <c r="D16">
        <f t="shared" si="1"/>
        <v>-0.7457149285382102</v>
      </c>
      <c r="E16">
        <f t="shared" si="2"/>
        <v>-4.9508500363367149</v>
      </c>
      <c r="F16" s="12">
        <v>0.4</v>
      </c>
      <c r="G16" s="12">
        <v>-0.9</v>
      </c>
      <c r="H16" s="13">
        <v>-1.2</v>
      </c>
      <c r="J16" s="150">
        <v>5</v>
      </c>
      <c r="K16" s="150">
        <v>5</v>
      </c>
      <c r="L16" s="83">
        <v>1</v>
      </c>
      <c r="M16" s="83">
        <v>0</v>
      </c>
      <c r="N16" s="83">
        <f t="shared" si="3"/>
        <v>-0.7457149285382102</v>
      </c>
      <c r="O16" s="83">
        <v>0</v>
      </c>
      <c r="P16" s="83">
        <f t="shared" si="4"/>
        <v>-4.9508500363367149</v>
      </c>
      <c r="Q16" s="83">
        <f t="shared" si="5"/>
        <v>4.9508500363367149</v>
      </c>
      <c r="S16">
        <f t="shared" si="6"/>
        <v>0.4</v>
      </c>
    </row>
    <row r="17" spans="1:21" ht="15.75" thickBot="1" x14ac:dyDescent="0.3">
      <c r="A17" s="15">
        <v>6</v>
      </c>
      <c r="B17" s="15">
        <v>27.576000000000001</v>
      </c>
      <c r="C17">
        <f t="shared" si="0"/>
        <v>350.63894716765213</v>
      </c>
      <c r="D17">
        <f t="shared" si="1"/>
        <v>3.5756220448416625</v>
      </c>
      <c r="E17">
        <f t="shared" si="2"/>
        <v>-3.5045590064061303</v>
      </c>
      <c r="F17" s="15">
        <v>-0.1</v>
      </c>
      <c r="G17" s="15">
        <v>0.2</v>
      </c>
      <c r="H17" s="16">
        <v>-1.5</v>
      </c>
      <c r="J17" s="150">
        <v>6</v>
      </c>
      <c r="K17" s="150">
        <v>6</v>
      </c>
      <c r="L17" s="83">
        <v>1</v>
      </c>
      <c r="M17" s="83">
        <v>0</v>
      </c>
      <c r="N17" s="83">
        <f t="shared" si="3"/>
        <v>3.5756220448416625</v>
      </c>
      <c r="O17" s="83">
        <v>0</v>
      </c>
      <c r="P17" s="83">
        <f t="shared" si="4"/>
        <v>-3.5045590064061303</v>
      </c>
      <c r="Q17" s="83">
        <f t="shared" si="5"/>
        <v>3.5045590064061303</v>
      </c>
      <c r="S17">
        <f t="shared" si="6"/>
        <v>-0.1</v>
      </c>
    </row>
    <row r="18" spans="1:21" x14ac:dyDescent="0.25">
      <c r="J18" s="150">
        <v>7</v>
      </c>
      <c r="K18" s="150">
        <v>1</v>
      </c>
      <c r="L18" s="151">
        <v>0</v>
      </c>
      <c r="M18" s="151">
        <v>1</v>
      </c>
      <c r="N18" s="151">
        <v>0</v>
      </c>
      <c r="O18" s="83">
        <f>E12</f>
        <v>3.226406113521195</v>
      </c>
      <c r="P18" s="151">
        <f>D12</f>
        <v>3.8284867020237972</v>
      </c>
      <c r="Q18" s="151">
        <f>D12</f>
        <v>3.8284867020237972</v>
      </c>
      <c r="S18">
        <f>G12</f>
        <v>0</v>
      </c>
    </row>
    <row r="19" spans="1:21" ht="15.75" thickBot="1" x14ac:dyDescent="0.3">
      <c r="B19" t="s">
        <v>73</v>
      </c>
      <c r="J19" s="150">
        <v>8</v>
      </c>
      <c r="K19" s="150">
        <v>2</v>
      </c>
      <c r="L19" s="151">
        <v>0</v>
      </c>
      <c r="M19" s="151">
        <v>1</v>
      </c>
      <c r="N19" s="151">
        <v>0</v>
      </c>
      <c r="O19" s="83">
        <f t="shared" ref="O19:O23" si="7">E13</f>
        <v>4.9715602585715795</v>
      </c>
      <c r="P19" s="151">
        <f t="shared" ref="P19:P23" si="8">D13</f>
        <v>-0.59211099663128186</v>
      </c>
      <c r="Q19" s="151">
        <f t="shared" ref="Q19:Q23" si="9">D13</f>
        <v>-0.59211099663128186</v>
      </c>
      <c r="S19">
        <f t="shared" ref="S19:S23" si="10">G13</f>
        <v>1.1000000000000001</v>
      </c>
    </row>
    <row r="20" spans="1:21" x14ac:dyDescent="0.25">
      <c r="A20" s="50" t="s">
        <v>72</v>
      </c>
      <c r="B20" s="51" t="s">
        <v>25</v>
      </c>
      <c r="C20" s="52" t="s">
        <v>26</v>
      </c>
      <c r="F20" t="s">
        <v>71</v>
      </c>
      <c r="J20" s="150">
        <v>9</v>
      </c>
      <c r="K20" s="150">
        <v>3</v>
      </c>
      <c r="L20" s="151">
        <v>0</v>
      </c>
      <c r="M20" s="151">
        <v>1</v>
      </c>
      <c r="N20" s="151">
        <v>0</v>
      </c>
      <c r="O20" s="83">
        <f t="shared" si="7"/>
        <v>1.4671470766464971</v>
      </c>
      <c r="P20" s="151">
        <f t="shared" si="8"/>
        <v>-4.7869078007026244</v>
      </c>
      <c r="Q20" s="151">
        <f t="shared" si="9"/>
        <v>-4.7869078007026244</v>
      </c>
      <c r="S20">
        <f t="shared" si="10"/>
        <v>-0.2</v>
      </c>
    </row>
    <row r="21" spans="1:21" x14ac:dyDescent="0.25">
      <c r="A21">
        <v>1</v>
      </c>
      <c r="B21">
        <f>E12</f>
        <v>3.226406113521195</v>
      </c>
      <c r="C21">
        <f>-D12</f>
        <v>-3.8284867020237972</v>
      </c>
      <c r="F21">
        <f t="shared" ref="F21:F26" si="11">H12</f>
        <v>-0.5</v>
      </c>
      <c r="J21" s="150">
        <v>10</v>
      </c>
      <c r="K21" s="150">
        <v>4</v>
      </c>
      <c r="L21" s="151">
        <v>0</v>
      </c>
      <c r="M21" s="151">
        <v>1</v>
      </c>
      <c r="N21" s="151">
        <v>0</v>
      </c>
      <c r="O21" s="83">
        <f t="shared" si="7"/>
        <v>-2.9543383786184085</v>
      </c>
      <c r="P21" s="151">
        <f t="shared" si="8"/>
        <v>-4.0421394807159174</v>
      </c>
      <c r="Q21" s="151">
        <f t="shared" si="9"/>
        <v>-4.0421394807159174</v>
      </c>
      <c r="S21">
        <f t="shared" si="10"/>
        <v>-0.4</v>
      </c>
    </row>
    <row r="22" spans="1:21" x14ac:dyDescent="0.25">
      <c r="A22">
        <v>1</v>
      </c>
      <c r="B22">
        <f t="shared" ref="B22:B25" si="12">E13</f>
        <v>4.9715602585715795</v>
      </c>
      <c r="C22">
        <f t="shared" ref="C22:C26" si="13">-D13</f>
        <v>0.59211099663128186</v>
      </c>
      <c r="F22">
        <f t="shared" si="11"/>
        <v>-1.3</v>
      </c>
      <c r="J22" s="150">
        <v>11</v>
      </c>
      <c r="K22" s="150">
        <v>5</v>
      </c>
      <c r="L22" s="151">
        <v>0</v>
      </c>
      <c r="M22" s="151">
        <v>1</v>
      </c>
      <c r="N22" s="151">
        <v>0</v>
      </c>
      <c r="O22" s="83">
        <f t="shared" si="7"/>
        <v>-4.9508500363367149</v>
      </c>
      <c r="P22" s="151">
        <f t="shared" si="8"/>
        <v>-0.7457149285382102</v>
      </c>
      <c r="Q22" s="151">
        <f t="shared" si="9"/>
        <v>-0.7457149285382102</v>
      </c>
      <c r="S22">
        <f t="shared" si="10"/>
        <v>-0.9</v>
      </c>
    </row>
    <row r="23" spans="1:21" x14ac:dyDescent="0.25">
      <c r="A23">
        <v>1</v>
      </c>
      <c r="B23">
        <f t="shared" si="12"/>
        <v>1.4671470766464971</v>
      </c>
      <c r="C23">
        <f t="shared" si="13"/>
        <v>4.7869078007026244</v>
      </c>
      <c r="F23">
        <f t="shared" si="11"/>
        <v>-1.1000000000000001</v>
      </c>
      <c r="J23" s="150">
        <v>12</v>
      </c>
      <c r="K23" s="150">
        <v>6</v>
      </c>
      <c r="L23" s="151">
        <v>0</v>
      </c>
      <c r="M23" s="151">
        <v>1</v>
      </c>
      <c r="N23" s="151">
        <v>0</v>
      </c>
      <c r="O23" s="83">
        <f t="shared" si="7"/>
        <v>-3.5045590064061303</v>
      </c>
      <c r="P23" s="151">
        <f t="shared" si="8"/>
        <v>3.5756220448416625</v>
      </c>
      <c r="Q23" s="151">
        <f t="shared" si="9"/>
        <v>3.5756220448416625</v>
      </c>
      <c r="S23">
        <f t="shared" si="10"/>
        <v>0.2</v>
      </c>
    </row>
    <row r="24" spans="1:21" x14ac:dyDescent="0.25">
      <c r="A24">
        <v>1</v>
      </c>
      <c r="B24">
        <f t="shared" si="12"/>
        <v>-2.9543383786184085</v>
      </c>
      <c r="C24">
        <f t="shared" si="13"/>
        <v>4.0421394807159174</v>
      </c>
      <c r="F24">
        <f t="shared" si="11"/>
        <v>-1.5</v>
      </c>
    </row>
    <row r="25" spans="1:21" x14ac:dyDescent="0.25">
      <c r="A25">
        <v>1</v>
      </c>
      <c r="B25">
        <f t="shared" si="12"/>
        <v>-4.9508500363367149</v>
      </c>
      <c r="C25">
        <f t="shared" si="13"/>
        <v>0.7457149285382102</v>
      </c>
      <c r="F25">
        <f t="shared" si="11"/>
        <v>-1.2</v>
      </c>
    </row>
    <row r="26" spans="1:21" x14ac:dyDescent="0.25">
      <c r="A26">
        <v>1</v>
      </c>
      <c r="B26">
        <f>E17</f>
        <v>-3.5045590064061303</v>
      </c>
      <c r="C26">
        <f t="shared" si="13"/>
        <v>-3.5756220448416625</v>
      </c>
      <c r="F26">
        <f t="shared" si="11"/>
        <v>-1.5</v>
      </c>
    </row>
    <row r="27" spans="1:21" x14ac:dyDescent="0.25">
      <c r="L27" t="s">
        <v>75</v>
      </c>
      <c r="M27" s="83">
        <f t="array" ref="M27:R32">MMULT(TRANSPOSE(L12:Q23),L12:Q23)</f>
        <v>6</v>
      </c>
      <c r="N27" s="83">
        <v>0</v>
      </c>
      <c r="O27" s="83">
        <v>-2.762764459722574</v>
      </c>
      <c r="P27" s="83">
        <v>0</v>
      </c>
      <c r="Q27" s="83">
        <v>-1.7446339726219806</v>
      </c>
      <c r="R27" s="83">
        <v>1.7446339726219806</v>
      </c>
      <c r="T27" t="s">
        <v>77</v>
      </c>
      <c r="U27" s="83">
        <f t="array" ref="U27:U32">MMULT(TRANSPOSE(L12:Q23),S12:S23)</f>
        <v>1.1999999999999997</v>
      </c>
    </row>
    <row r="28" spans="1:21" x14ac:dyDescent="0.25">
      <c r="M28" s="83">
        <v>0</v>
      </c>
      <c r="N28" s="83">
        <v>6</v>
      </c>
      <c r="O28" s="83">
        <v>0</v>
      </c>
      <c r="P28" s="83">
        <v>-1.7446339726219806</v>
      </c>
      <c r="Q28" s="83">
        <v>-2.762764459722574</v>
      </c>
      <c r="R28" s="83">
        <v>-2.762764459722574</v>
      </c>
      <c r="U28" s="83">
        <v>-0.1999999999999999</v>
      </c>
    </row>
    <row r="29" spans="1:21" x14ac:dyDescent="0.25">
      <c r="A29" t="s">
        <v>75</v>
      </c>
      <c r="B29" s="83">
        <f t="array" ref="B29:D31">MMULT(TRANSPOSE(A21:C26),A21:C26)</f>
        <v>6</v>
      </c>
      <c r="C29" s="83">
        <v>-1.7446339726219806</v>
      </c>
      <c r="D29" s="83">
        <v>2.762764459722574</v>
      </c>
      <c r="F29" t="s">
        <v>76</v>
      </c>
      <c r="G29">
        <f t="array" ref="G29:I31">MINVERSE(B29:D31)</f>
        <v>0.17067686932010037</v>
      </c>
      <c r="H29">
        <v>3.1508740521114594E-3</v>
      </c>
      <c r="I29">
        <v>-6.7193907683680875E-3</v>
      </c>
      <c r="M29" s="83">
        <v>-2.762764459722574</v>
      </c>
      <c r="N29" s="83">
        <v>0</v>
      </c>
      <c r="O29" s="83">
        <v>67.602447496097156</v>
      </c>
      <c r="P29" s="83">
        <v>0</v>
      </c>
      <c r="Q29" s="83">
        <v>5.4882317553555087</v>
      </c>
      <c r="R29" s="83">
        <v>-5.4882317553555087</v>
      </c>
      <c r="U29" s="83">
        <v>-2.2304931817165445</v>
      </c>
    </row>
    <row r="30" spans="1:21" x14ac:dyDescent="0.25">
      <c r="B30" s="83">
        <v>-1.7446339726219806</v>
      </c>
      <c r="C30" s="83">
        <v>82.799593525542832</v>
      </c>
      <c r="D30" s="83">
        <v>-5.4882317553555087</v>
      </c>
      <c r="G30">
        <v>3.1508740521114594E-3</v>
      </c>
      <c r="H30">
        <v>1.2200863955334765E-2</v>
      </c>
      <c r="I30">
        <v>8.6174463073350038E-4</v>
      </c>
      <c r="M30" s="83">
        <v>0</v>
      </c>
      <c r="N30" s="83">
        <v>-1.7446339726219806</v>
      </c>
      <c r="O30" s="83">
        <v>0</v>
      </c>
      <c r="P30" s="83">
        <v>82.799593525542832</v>
      </c>
      <c r="Q30" s="83">
        <v>5.4882317553555087</v>
      </c>
      <c r="R30" s="83">
        <v>5.4882317553555087</v>
      </c>
      <c r="U30" s="83">
        <v>10.111875451968618</v>
      </c>
    </row>
    <row r="31" spans="1:21" x14ac:dyDescent="0.25">
      <c r="B31" s="83">
        <v>2.762764459722574</v>
      </c>
      <c r="C31" s="83">
        <v>-5.4882317553555087</v>
      </c>
      <c r="D31" s="83">
        <v>67.602447496097156</v>
      </c>
      <c r="G31">
        <v>-6.7193907683680892E-3</v>
      </c>
      <c r="H31">
        <v>8.6174463073350027E-4</v>
      </c>
      <c r="I31">
        <v>1.5136930483357295E-2</v>
      </c>
      <c r="M31" s="83">
        <v>-1.7446339726219806</v>
      </c>
      <c r="N31" s="83">
        <v>-2.762764459722574</v>
      </c>
      <c r="O31" s="83">
        <v>5.4882317553555087</v>
      </c>
      <c r="P31" s="83">
        <v>5.4882317553555087</v>
      </c>
      <c r="Q31" s="83">
        <v>150.40204102163997</v>
      </c>
      <c r="R31" s="83">
        <v>-15.197146029445685</v>
      </c>
      <c r="U31" s="83">
        <v>2.643211975882406</v>
      </c>
    </row>
    <row r="32" spans="1:21" x14ac:dyDescent="0.25">
      <c r="M32" s="83">
        <v>1.7446339726219806</v>
      </c>
      <c r="N32" s="83">
        <v>-2.762764459722574</v>
      </c>
      <c r="O32" s="83">
        <v>-5.4882317553555087</v>
      </c>
      <c r="P32" s="83">
        <v>5.4882317553555087</v>
      </c>
      <c r="Q32" s="83">
        <v>-15.197146029445685</v>
      </c>
      <c r="R32" s="83">
        <v>150.40204102163997</v>
      </c>
      <c r="U32" s="83">
        <v>3.975154225688001</v>
      </c>
    </row>
    <row r="33" spans="1:22" x14ac:dyDescent="0.25">
      <c r="A33" t="s">
        <v>77</v>
      </c>
      <c r="B33">
        <f t="array" ref="B33:B35">MMULT(TRANSPOSE(A21:C26),F21:F26)</f>
        <v>-7.1000000000000005</v>
      </c>
    </row>
    <row r="34" spans="1:22" x14ac:dyDescent="0.25">
      <c r="B34">
        <v>5.9392729439260679</v>
      </c>
    </row>
    <row r="35" spans="1:22" x14ac:dyDescent="0.25">
      <c r="B35">
        <v>-5.7157335934388902</v>
      </c>
      <c r="L35" t="s">
        <v>170</v>
      </c>
      <c r="M35" s="83">
        <f t="array" ref="M35:R40">MINVERSE(M27:R32)</f>
        <v>0.17067686932010037</v>
      </c>
      <c r="N35" s="83">
        <v>0</v>
      </c>
      <c r="O35" s="83">
        <v>6.7193907683680892E-3</v>
      </c>
      <c r="P35" s="83">
        <v>1.807003620809174E-20</v>
      </c>
      <c r="Q35" s="83">
        <v>1.5754370260557297E-3</v>
      </c>
      <c r="R35" s="83">
        <v>-1.5754370260557295E-3</v>
      </c>
      <c r="T35" t="s">
        <v>171</v>
      </c>
      <c r="U35" s="83">
        <f t="array" ref="U35:U40">MMULT(M35:R40,U27:U32)</f>
        <v>0.18772629675307459</v>
      </c>
      <c r="V35" t="s">
        <v>80</v>
      </c>
    </row>
    <row r="36" spans="1:22" x14ac:dyDescent="0.25">
      <c r="M36" s="83">
        <v>0</v>
      </c>
      <c r="N36" s="83">
        <v>0.17067686932010032</v>
      </c>
      <c r="O36" s="83">
        <v>-3.6140072416183479E-20</v>
      </c>
      <c r="P36" s="83">
        <v>3.1508740521114594E-3</v>
      </c>
      <c r="Q36" s="83">
        <v>3.3596953841840437E-3</v>
      </c>
      <c r="R36" s="83">
        <v>3.3596953841840433E-3</v>
      </c>
      <c r="U36" s="83">
        <v>1.9961566494026486E-2</v>
      </c>
      <c r="V36" t="s">
        <v>81</v>
      </c>
    </row>
    <row r="37" spans="1:22" ht="15.75" x14ac:dyDescent="0.25">
      <c r="A37" t="s">
        <v>165</v>
      </c>
      <c r="B37" s="149">
        <f t="array" ref="B37:B39">MMULT(G29:I31,B33:B35)</f>
        <v>-1.1546856236230838</v>
      </c>
      <c r="M37" s="83">
        <v>6.7193907683680875E-3</v>
      </c>
      <c r="N37" s="83">
        <v>0</v>
      </c>
      <c r="O37" s="83">
        <v>1.5136930483357297E-2</v>
      </c>
      <c r="P37" s="83">
        <v>-6.5382012429655148E-21</v>
      </c>
      <c r="Q37" s="83">
        <v>-4.3087231536675019E-4</v>
      </c>
      <c r="R37" s="83">
        <v>4.3087231536675008E-4</v>
      </c>
      <c r="U37" s="83">
        <v>-2.5125654272095524E-2</v>
      </c>
      <c r="V37" t="s">
        <v>83</v>
      </c>
    </row>
    <row r="38" spans="1:22" ht="15.75" x14ac:dyDescent="0.25">
      <c r="B38" s="149">
        <v>4.5167552677602134E-2</v>
      </c>
      <c r="M38" s="83">
        <v>0</v>
      </c>
      <c r="N38" s="83">
        <v>3.1508740521114598E-3</v>
      </c>
      <c r="O38" s="83">
        <v>0</v>
      </c>
      <c r="P38" s="83">
        <v>1.2200863955334767E-2</v>
      </c>
      <c r="Q38" s="83">
        <v>-4.3087231536675019E-4</v>
      </c>
      <c r="R38" s="83">
        <v>-4.3087231536675008E-4</v>
      </c>
      <c r="U38" s="83">
        <v>0.1198917711431204</v>
      </c>
      <c r="V38" t="s">
        <v>84</v>
      </c>
    </row>
    <row r="39" spans="1:22" ht="15.75" x14ac:dyDescent="0.25">
      <c r="B39" s="149">
        <v>-3.3692851039971987E-2</v>
      </c>
      <c r="M39" s="83">
        <v>1.5754370260557297E-3</v>
      </c>
      <c r="N39" s="83">
        <v>3.3596953841840442E-3</v>
      </c>
      <c r="O39" s="83">
        <v>-4.3087231536675008E-4</v>
      </c>
      <c r="P39" s="83">
        <v>-4.3087231536675008E-4</v>
      </c>
      <c r="Q39" s="83">
        <v>6.8344486096730151E-3</v>
      </c>
      <c r="R39" s="83">
        <v>7.3401663200563206E-4</v>
      </c>
      <c r="U39" s="83">
        <v>1.880544165743914E-2</v>
      </c>
      <c r="V39" t="s">
        <v>37</v>
      </c>
    </row>
    <row r="40" spans="1:22" x14ac:dyDescent="0.25">
      <c r="M40" s="83">
        <v>-1.5754370260557297E-3</v>
      </c>
      <c r="N40" s="83">
        <v>3.3596953841840442E-3</v>
      </c>
      <c r="O40" s="83">
        <v>4.3087231536675003E-4</v>
      </c>
      <c r="P40" s="83">
        <v>-4.3087231536675013E-4</v>
      </c>
      <c r="Q40" s="83">
        <v>7.3401663200563206E-4</v>
      </c>
      <c r="R40" s="83">
        <v>6.8344486096730142E-3</v>
      </c>
      <c r="U40" s="83">
        <v>2.122770036479376E-2</v>
      </c>
      <c r="V40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Arkusz1</vt:lpstr>
      <vt:lpstr>Arkusz11</vt:lpstr>
      <vt:lpstr>Damian_Kogut</vt:lpstr>
      <vt:lpstr>Arkusz9</vt:lpstr>
      <vt:lpstr>Arkusz8</vt:lpstr>
      <vt:lpstr>Arkusz7</vt:lpstr>
      <vt:lpstr>Arkusz5</vt:lpstr>
      <vt:lpstr>Arkusz10</vt:lpstr>
      <vt:lpstr>Arkusz2</vt:lpstr>
      <vt:lpstr>Arkusz3</vt:lpstr>
      <vt:lpstr>Arkusz4</vt:lpstr>
      <vt:lpstr>geom</vt:lpstr>
      <vt:lpstr>Arkusz6</vt:lpstr>
      <vt:lpstr>GIGG</vt:lpstr>
      <vt:lpstr>OC</vt:lpstr>
      <vt:lpstr>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Owerko</cp:lastModifiedBy>
  <cp:lastPrinted>2015-06-01T10:15:42Z</cp:lastPrinted>
  <dcterms:created xsi:type="dcterms:W3CDTF">2015-05-26T19:00:55Z</dcterms:created>
  <dcterms:modified xsi:type="dcterms:W3CDTF">2018-05-17T07:29:40Z</dcterms:modified>
</cp:coreProperties>
</file>