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трица парных сравнений для кр" sheetId="1" r:id="rId4"/>
    <sheet state="visible" name="Матрица для &quot;цена&quot;" sheetId="2" r:id="rId5"/>
    <sheet state="visible" name="Матрица для &quot;авто&quot;" sheetId="3" r:id="rId6"/>
    <sheet state="visible" name="Матрица для &quot;досуг&quot;" sheetId="4" r:id="rId7"/>
    <sheet state="visible" name="Матрица для &quot;погода&quot;" sheetId="5" r:id="rId8"/>
    <sheet state="visible" name="Матрица для &quot;еда&quot;" sheetId="6" r:id="rId9"/>
    <sheet state="visible" name="Векторы приоритетов" sheetId="7" r:id="rId10"/>
  </sheets>
  <definedNames/>
  <calcPr/>
</workbook>
</file>

<file path=xl/sharedStrings.xml><?xml version="1.0" encoding="utf-8"?>
<sst xmlns="http://schemas.openxmlformats.org/spreadsheetml/2006/main" count="133" uniqueCount="29">
  <si>
    <t>Методы анализа иерархий</t>
  </si>
  <si>
    <t>имеющим некоторые критерии, я буду сравнивать варианты отпуска для себя и девушки на время КМУ (7-11 апреля)</t>
  </si>
  <si>
    <t>Я буду выбирать из вариантов поездки в Сочи, Москву, Калининград, Казахстан и Кавказ</t>
  </si>
  <si>
    <t xml:space="preserve">Критериями послужат стоимость путешествия (цена/качество), удобство аренды и эксплуатации автомобиля, разнообразие досуга, погодные условия и гастрономические впечатления </t>
  </si>
  <si>
    <t>Критерий</t>
  </si>
  <si>
    <t>Цена</t>
  </si>
  <si>
    <t>Авто</t>
  </si>
  <si>
    <t>Досуг</t>
  </si>
  <si>
    <t>Погода</t>
  </si>
  <si>
    <t>Еда</t>
  </si>
  <si>
    <t xml:space="preserve">Произведение </t>
  </si>
  <si>
    <t>Среднее геометрическое</t>
  </si>
  <si>
    <t xml:space="preserve">Локальный вектор </t>
  </si>
  <si>
    <t>Итого</t>
  </si>
  <si>
    <t xml:space="preserve">λmax = </t>
  </si>
  <si>
    <t xml:space="preserve">Ис = </t>
  </si>
  <si>
    <t xml:space="preserve">|λmax – n)| / (n-1) </t>
  </si>
  <si>
    <t xml:space="preserve">     </t>
  </si>
  <si>
    <t>OC= ИС/СС =</t>
  </si>
  <si>
    <t>&lt;0.1</t>
  </si>
  <si>
    <t>Сочи</t>
  </si>
  <si>
    <t>Москва</t>
  </si>
  <si>
    <t>Калининград</t>
  </si>
  <si>
    <t>Казахстан</t>
  </si>
  <si>
    <t>Кавказ</t>
  </si>
  <si>
    <t>Вектор приоритетов</t>
  </si>
  <si>
    <t>Векторы приоритетов</t>
  </si>
  <si>
    <t>Глобальный приоритет</t>
  </si>
  <si>
    <t>Сумма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</si>
</sst>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4" xfId="0" applyAlignment="1" applyBorder="1" applyFont="1" applyNumberFormat="1">
      <alignment readingOrder="0"/>
    </xf>
    <xf borderId="1" fillId="2" fontId="1" numFmtId="0" xfId="0" applyBorder="1" applyFont="1"/>
    <xf borderId="1" fillId="3" fontId="1" numFmtId="0" xfId="0" applyBorder="1" applyFont="1"/>
    <xf borderId="1" fillId="3" fontId="1" numFmtId="4" xfId="0" applyBorder="1" applyFont="1" applyNumberFormat="1"/>
    <xf borderId="1" fillId="0" fontId="1" numFmtId="0" xfId="0" applyBorder="1" applyFont="1"/>
    <xf borderId="0" fillId="0" fontId="1" numFmtId="4" xfId="0" applyAlignment="1" applyFont="1" applyNumberForma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0" xfId="0" applyFont="1"/>
    <xf borderId="3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Глобальные приоритеты городов для поездки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'Векторы приоритетов'!$G$1:$G$3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'Векторы приоритетов'!$A$4:$A$8</c:f>
            </c:strRef>
          </c:cat>
          <c:val>
            <c:numRef>
              <c:f>'Векторы приоритетов'!$G$4:$G$8</c:f>
              <c:numCache/>
            </c:numRef>
          </c:val>
        </c:ser>
        <c:axId val="803798921"/>
        <c:axId val="715002652"/>
      </c:barChart>
      <c:catAx>
        <c:axId val="803798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02652"/>
      </c:catAx>
      <c:valAx>
        <c:axId val="715002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98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25"/>
    <col customWidth="1" min="9" max="9" width="15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>
        <v>0.0</v>
      </c>
      <c r="B5" s="2">
        <v>1.0</v>
      </c>
      <c r="C5" s="2">
        <v>2.0</v>
      </c>
      <c r="D5" s="2">
        <v>3.0</v>
      </c>
      <c r="E5" s="2">
        <v>4.0</v>
      </c>
      <c r="F5" s="2">
        <v>5.0</v>
      </c>
      <c r="G5" s="2">
        <v>6.0</v>
      </c>
      <c r="H5" s="2">
        <v>7.0</v>
      </c>
      <c r="I5" s="2">
        <v>8.0</v>
      </c>
    </row>
    <row r="6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3" t="s">
        <v>10</v>
      </c>
      <c r="H6" s="3" t="s">
        <v>11</v>
      </c>
      <c r="I6" s="4" t="s">
        <v>12</v>
      </c>
    </row>
    <row r="7">
      <c r="A7" s="2" t="s">
        <v>5</v>
      </c>
      <c r="B7" s="5">
        <v>1.0</v>
      </c>
      <c r="C7" s="5">
        <v>6.0</v>
      </c>
      <c r="D7" s="5">
        <v>2.0</v>
      </c>
      <c r="E7" s="5">
        <v>5.0</v>
      </c>
      <c r="F7" s="5">
        <v>3.0</v>
      </c>
      <c r="G7" s="6">
        <f t="shared" ref="G7:G11" si="1">B7*C7*D7*E7*F7</f>
        <v>180</v>
      </c>
      <c r="H7" s="6">
        <f t="shared" ref="H7:H11" si="2">POW(G7,1/5)</f>
        <v>2.8252345</v>
      </c>
      <c r="I7" s="7">
        <f t="shared" ref="I7:I12" si="3">H7/$H$12</f>
        <v>0.4333663086</v>
      </c>
    </row>
    <row r="8">
      <c r="A8" s="2" t="s">
        <v>6</v>
      </c>
      <c r="B8" s="5">
        <f>1/6</f>
        <v>0.1666666667</v>
      </c>
      <c r="C8" s="5">
        <v>1.0</v>
      </c>
      <c r="D8" s="5">
        <f>1/3</f>
        <v>0.3333333333</v>
      </c>
      <c r="E8" s="5">
        <v>2.0</v>
      </c>
      <c r="F8" s="5">
        <f>1/5</f>
        <v>0.2</v>
      </c>
      <c r="G8" s="6">
        <f t="shared" si="1"/>
        <v>0.02222222222</v>
      </c>
      <c r="H8" s="6">
        <f t="shared" si="2"/>
        <v>0.4670436775</v>
      </c>
      <c r="I8" s="7">
        <f t="shared" si="3"/>
        <v>0.07164042291</v>
      </c>
    </row>
    <row r="9">
      <c r="A9" s="2" t="s">
        <v>7</v>
      </c>
      <c r="B9" s="5">
        <f>1/2</f>
        <v>0.5</v>
      </c>
      <c r="C9" s="5">
        <v>3.0</v>
      </c>
      <c r="D9" s="5">
        <v>1.0</v>
      </c>
      <c r="E9" s="5">
        <v>3.0</v>
      </c>
      <c r="F9" s="5">
        <v>5.0</v>
      </c>
      <c r="G9" s="6">
        <f t="shared" si="1"/>
        <v>22.5</v>
      </c>
      <c r="H9" s="6">
        <f t="shared" si="2"/>
        <v>1.863959637</v>
      </c>
      <c r="I9" s="7">
        <f t="shared" si="3"/>
        <v>0.2859151362</v>
      </c>
    </row>
    <row r="10">
      <c r="A10" s="2" t="s">
        <v>8</v>
      </c>
      <c r="B10" s="5">
        <f>1/5</f>
        <v>0.2</v>
      </c>
      <c r="C10" s="5">
        <f>1/2</f>
        <v>0.5</v>
      </c>
      <c r="D10" s="5">
        <f>1/3</f>
        <v>0.3333333333</v>
      </c>
      <c r="E10" s="5">
        <v>1.0</v>
      </c>
      <c r="F10" s="5">
        <f>1/2</f>
        <v>0.5</v>
      </c>
      <c r="G10" s="6">
        <f t="shared" si="1"/>
        <v>0.01666666667</v>
      </c>
      <c r="H10" s="6">
        <f t="shared" si="2"/>
        <v>0.4409301031</v>
      </c>
      <c r="I10" s="7">
        <f t="shared" si="3"/>
        <v>0.06763482857</v>
      </c>
    </row>
    <row r="11">
      <c r="A11" s="2" t="s">
        <v>9</v>
      </c>
      <c r="B11" s="5">
        <f>1/3</f>
        <v>0.3333333333</v>
      </c>
      <c r="C11" s="5">
        <v>5.0</v>
      </c>
      <c r="D11" s="5">
        <f>1/5</f>
        <v>0.2</v>
      </c>
      <c r="E11" s="5">
        <v>2.0</v>
      </c>
      <c r="F11" s="5">
        <v>1.0</v>
      </c>
      <c r="G11" s="6">
        <f t="shared" si="1"/>
        <v>0.6666666667</v>
      </c>
      <c r="H11" s="6">
        <f t="shared" si="2"/>
        <v>0.9221079115</v>
      </c>
      <c r="I11" s="7">
        <f t="shared" si="3"/>
        <v>0.1414433038</v>
      </c>
    </row>
    <row r="12">
      <c r="A12" s="4" t="s">
        <v>13</v>
      </c>
      <c r="B12" s="8">
        <f t="shared" ref="B12:F12" si="4">SUM(B7:B11)</f>
        <v>2.2</v>
      </c>
      <c r="C12" s="8">
        <f t="shared" si="4"/>
        <v>15.5</v>
      </c>
      <c r="D12" s="8">
        <f t="shared" si="4"/>
        <v>3.866666667</v>
      </c>
      <c r="E12" s="8">
        <f t="shared" si="4"/>
        <v>13</v>
      </c>
      <c r="F12" s="8">
        <f t="shared" si="4"/>
        <v>9.7</v>
      </c>
      <c r="G12" s="6"/>
      <c r="H12" s="6">
        <f>SUM(H7:H11)</f>
        <v>6.519275829</v>
      </c>
      <c r="I12" s="7">
        <f t="shared" si="3"/>
        <v>1</v>
      </c>
    </row>
    <row r="15">
      <c r="A15" s="2" t="s">
        <v>14</v>
      </c>
      <c r="B15" s="9">
        <f>B12*I7+C12*I8+D12*I9+E12*I10+F12*I11</f>
        <v>5.420623779</v>
      </c>
      <c r="C15" s="9"/>
      <c r="D15" s="1"/>
    </row>
    <row r="16">
      <c r="A16" s="2" t="s">
        <v>15</v>
      </c>
      <c r="B16" s="2" t="s">
        <v>16</v>
      </c>
      <c r="C16" s="9">
        <f>(B15-5)/(5-1)</f>
        <v>0.1051559446</v>
      </c>
      <c r="E16" s="1" t="s">
        <v>17</v>
      </c>
    </row>
    <row r="17">
      <c r="A17" s="2" t="s">
        <v>18</v>
      </c>
      <c r="B17" s="9">
        <f>C16/1.12</f>
        <v>0.09388923628</v>
      </c>
      <c r="C17" s="2" t="s">
        <v>19</v>
      </c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0"/>
      <c r="C21" s="10"/>
      <c r="D21" s="10"/>
      <c r="E21" s="10"/>
      <c r="F21" s="10"/>
    </row>
    <row r="22">
      <c r="A22" s="1"/>
      <c r="B22" s="10"/>
      <c r="C22" s="10"/>
      <c r="D22" s="10"/>
      <c r="E22" s="10"/>
      <c r="F22" s="10"/>
    </row>
    <row r="23">
      <c r="A23" s="1"/>
      <c r="B23" s="10"/>
      <c r="C23" s="10"/>
      <c r="D23" s="10"/>
      <c r="E23" s="10"/>
      <c r="F23" s="10"/>
    </row>
    <row r="24">
      <c r="A24" s="1"/>
      <c r="B24" s="10"/>
      <c r="C24" s="10"/>
      <c r="D24" s="10"/>
      <c r="E24" s="10"/>
      <c r="F24" s="10"/>
    </row>
    <row r="25">
      <c r="A25" s="1"/>
      <c r="B25" s="10"/>
      <c r="C25" s="10"/>
      <c r="D25" s="10"/>
      <c r="E25" s="10"/>
      <c r="F25" s="10"/>
    </row>
    <row r="26">
      <c r="A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75"/>
    <col customWidth="1" min="8" max="8" width="16.25"/>
  </cols>
  <sheetData>
    <row r="3">
      <c r="A3" s="2" t="s">
        <v>5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11</v>
      </c>
      <c r="H3" s="4" t="s">
        <v>25</v>
      </c>
    </row>
    <row r="4">
      <c r="A4" s="2" t="s">
        <v>20</v>
      </c>
      <c r="B4" s="2">
        <v>1.0</v>
      </c>
      <c r="C4" s="2">
        <v>2.0</v>
      </c>
      <c r="D4" s="2">
        <v>2.0</v>
      </c>
      <c r="E4" s="2">
        <v>4.0</v>
      </c>
      <c r="F4" s="2">
        <v>6.0</v>
      </c>
      <c r="G4" s="6">
        <f t="shared" ref="G4:G8" si="1">POW(B4*C4*D4*E4*F4,1/5)</f>
        <v>2.491461879</v>
      </c>
      <c r="H4" s="7">
        <f t="shared" ref="H4:H9" si="2">G4/$G$9</f>
        <v>0.3914578603</v>
      </c>
    </row>
    <row r="5">
      <c r="A5" s="2" t="s">
        <v>21</v>
      </c>
      <c r="B5" s="9">
        <f t="shared" ref="B5:B6" si="3">1/2</f>
        <v>0.5</v>
      </c>
      <c r="C5" s="2">
        <v>1.0</v>
      </c>
      <c r="D5" s="2">
        <v>1.0</v>
      </c>
      <c r="E5" s="2">
        <v>3.0</v>
      </c>
      <c r="F5" s="2">
        <v>5.0</v>
      </c>
      <c r="G5" s="6">
        <f t="shared" si="1"/>
        <v>1.49627787</v>
      </c>
      <c r="H5" s="7">
        <f t="shared" si="2"/>
        <v>0.2350948005</v>
      </c>
    </row>
    <row r="6">
      <c r="A6" s="2" t="s">
        <v>22</v>
      </c>
      <c r="B6" s="9">
        <f t="shared" si="3"/>
        <v>0.5</v>
      </c>
      <c r="C6" s="9">
        <f>1</f>
        <v>1</v>
      </c>
      <c r="D6" s="2">
        <v>1.0</v>
      </c>
      <c r="E6" s="2">
        <v>3.0</v>
      </c>
      <c r="F6" s="2">
        <v>5.0</v>
      </c>
      <c r="G6" s="6">
        <f t="shared" si="1"/>
        <v>1.49627787</v>
      </c>
      <c r="H6" s="7">
        <f t="shared" si="2"/>
        <v>0.2350948005</v>
      </c>
    </row>
    <row r="7">
      <c r="A7" s="2" t="s">
        <v>23</v>
      </c>
      <c r="B7" s="5">
        <f>1/4</f>
        <v>0.25</v>
      </c>
      <c r="C7" s="9">
        <f t="shared" ref="C7:D7" si="4">1/3</f>
        <v>0.3333333333</v>
      </c>
      <c r="D7" s="9">
        <f t="shared" si="4"/>
        <v>0.3333333333</v>
      </c>
      <c r="E7" s="2">
        <v>1.0</v>
      </c>
      <c r="F7" s="2">
        <v>2.0</v>
      </c>
      <c r="G7" s="6">
        <f t="shared" si="1"/>
        <v>0.5609775727</v>
      </c>
      <c r="H7" s="7">
        <f t="shared" si="2"/>
        <v>0.08814065434</v>
      </c>
    </row>
    <row r="8">
      <c r="A8" s="2" t="s">
        <v>24</v>
      </c>
      <c r="B8" s="9">
        <f>1/6</f>
        <v>0.1666666667</v>
      </c>
      <c r="C8" s="9">
        <f t="shared" ref="C8:D8" si="5">1/5</f>
        <v>0.2</v>
      </c>
      <c r="D8" s="9">
        <f t="shared" si="5"/>
        <v>0.2</v>
      </c>
      <c r="E8" s="9">
        <f>1/2</f>
        <v>0.5</v>
      </c>
      <c r="F8" s="2">
        <v>1.0</v>
      </c>
      <c r="G8" s="6">
        <f t="shared" si="1"/>
        <v>0.3195771718</v>
      </c>
      <c r="H8" s="7">
        <f t="shared" si="2"/>
        <v>0.05021188441</v>
      </c>
    </row>
    <row r="9">
      <c r="A9" s="4" t="s">
        <v>13</v>
      </c>
      <c r="B9" s="7">
        <f t="shared" ref="B9:G9" si="6">SUM(B4:B8)</f>
        <v>2.416666667</v>
      </c>
      <c r="C9" s="7">
        <f t="shared" si="6"/>
        <v>4.533333333</v>
      </c>
      <c r="D9" s="7">
        <f t="shared" si="6"/>
        <v>4.533333333</v>
      </c>
      <c r="E9" s="7">
        <f t="shared" si="6"/>
        <v>11.5</v>
      </c>
      <c r="F9" s="7">
        <f t="shared" si="6"/>
        <v>19</v>
      </c>
      <c r="G9" s="6">
        <f t="shared" si="6"/>
        <v>6.364572363</v>
      </c>
      <c r="H9" s="7">
        <f t="shared" si="2"/>
        <v>1</v>
      </c>
    </row>
    <row r="12">
      <c r="A12" s="2" t="s">
        <v>14</v>
      </c>
      <c r="B12" s="9">
        <f>B9*H4+C9*H5+D9*H6+E9*H7+F9*H8</f>
        <v>5.045192682</v>
      </c>
      <c r="C12" s="9"/>
    </row>
    <row r="13">
      <c r="A13" s="2" t="s">
        <v>15</v>
      </c>
      <c r="B13" s="2" t="s">
        <v>16</v>
      </c>
      <c r="C13" s="9">
        <f>(B12-5)/(5-1)</f>
        <v>0.01129817052</v>
      </c>
    </row>
    <row r="14">
      <c r="A14" s="2" t="s">
        <v>18</v>
      </c>
      <c r="B14" s="9">
        <f>C13/1.12</f>
        <v>0.01008765225</v>
      </c>
      <c r="C14" s="2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38"/>
  </cols>
  <sheetData>
    <row r="3">
      <c r="A3" s="2" t="s">
        <v>6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11</v>
      </c>
      <c r="H3" s="4" t="s">
        <v>25</v>
      </c>
    </row>
    <row r="4">
      <c r="A4" s="2" t="s">
        <v>20</v>
      </c>
      <c r="B4" s="2">
        <v>1.0</v>
      </c>
      <c r="C4" s="2">
        <v>6.0</v>
      </c>
      <c r="D4" s="2">
        <v>4.0</v>
      </c>
      <c r="E4" s="2">
        <v>9.0</v>
      </c>
      <c r="F4" s="2">
        <v>2.0</v>
      </c>
      <c r="G4" s="6">
        <f t="shared" ref="G4:G8" si="1">POW(B4*C4*D4*E4*F4,1/5)</f>
        <v>3.365865436</v>
      </c>
      <c r="H4" s="7">
        <f t="shared" ref="H4:H9" si="2">G4/$G$9</f>
        <v>0.4511662647</v>
      </c>
    </row>
    <row r="5">
      <c r="A5" s="2" t="s">
        <v>21</v>
      </c>
      <c r="B5" s="9">
        <f>1/6</f>
        <v>0.1666666667</v>
      </c>
      <c r="C5" s="2">
        <v>1.0</v>
      </c>
      <c r="D5" s="9">
        <f>1/2</f>
        <v>0.5</v>
      </c>
      <c r="E5" s="2">
        <v>3.0</v>
      </c>
      <c r="F5" s="9">
        <f>1/4</f>
        <v>0.25</v>
      </c>
      <c r="G5" s="6">
        <f t="shared" si="1"/>
        <v>0.5743491775</v>
      </c>
      <c r="H5" s="7">
        <f t="shared" si="2"/>
        <v>0.07698672985</v>
      </c>
    </row>
    <row r="6">
      <c r="A6" s="2" t="s">
        <v>22</v>
      </c>
      <c r="B6" s="9">
        <f>1/4</f>
        <v>0.25</v>
      </c>
      <c r="C6" s="2">
        <v>2.0</v>
      </c>
      <c r="D6" s="2">
        <v>1.0</v>
      </c>
      <c r="E6" s="2">
        <v>5.0</v>
      </c>
      <c r="F6" s="9">
        <f>1/5</f>
        <v>0.2</v>
      </c>
      <c r="G6" s="6">
        <f t="shared" si="1"/>
        <v>0.8705505633</v>
      </c>
      <c r="H6" s="7">
        <f t="shared" si="2"/>
        <v>0.1166900618</v>
      </c>
    </row>
    <row r="7">
      <c r="A7" s="2" t="s">
        <v>23</v>
      </c>
      <c r="B7" s="9">
        <f>1/9</f>
        <v>0.1111111111</v>
      </c>
      <c r="C7" s="9">
        <f>1/3</f>
        <v>0.3333333333</v>
      </c>
      <c r="D7" s="9">
        <f>1/5</f>
        <v>0.2</v>
      </c>
      <c r="E7" s="2">
        <v>1.0</v>
      </c>
      <c r="F7" s="5">
        <f>1/8</f>
        <v>0.125</v>
      </c>
      <c r="G7" s="6">
        <f t="shared" si="1"/>
        <v>0.247351899</v>
      </c>
      <c r="H7" s="7">
        <f t="shared" si="2"/>
        <v>0.0331554646</v>
      </c>
    </row>
    <row r="8">
      <c r="A8" s="2" t="s">
        <v>24</v>
      </c>
      <c r="B8" s="9">
        <f>1/2</f>
        <v>0.5</v>
      </c>
      <c r="C8" s="2">
        <v>4.0</v>
      </c>
      <c r="D8" s="2">
        <v>5.0</v>
      </c>
      <c r="E8" s="2">
        <v>8.0</v>
      </c>
      <c r="F8" s="2">
        <v>1.0</v>
      </c>
      <c r="G8" s="6">
        <f t="shared" si="1"/>
        <v>2.402248868</v>
      </c>
      <c r="H8" s="7">
        <f t="shared" si="2"/>
        <v>0.322001479</v>
      </c>
    </row>
    <row r="9">
      <c r="A9" s="4" t="s">
        <v>13</v>
      </c>
      <c r="B9" s="7">
        <f t="shared" ref="B9:G9" si="3">SUM(B4:B8)</f>
        <v>2.027777778</v>
      </c>
      <c r="C9" s="7">
        <f t="shared" si="3"/>
        <v>13.33333333</v>
      </c>
      <c r="D9" s="7">
        <f t="shared" si="3"/>
        <v>10.7</v>
      </c>
      <c r="E9" s="7">
        <f t="shared" si="3"/>
        <v>26</v>
      </c>
      <c r="F9" s="7">
        <f t="shared" si="3"/>
        <v>3.575</v>
      </c>
      <c r="G9" s="6">
        <f t="shared" si="3"/>
        <v>7.460365944</v>
      </c>
      <c r="H9" s="7">
        <f t="shared" si="2"/>
        <v>1</v>
      </c>
    </row>
    <row r="12">
      <c r="A12" s="2" t="s">
        <v>14</v>
      </c>
      <c r="B12" s="9">
        <f>B9*H4+C9*H5+D9*H6+E9*H7+F9*H8</f>
        <v>5.203135686</v>
      </c>
      <c r="C12" s="9"/>
    </row>
    <row r="13">
      <c r="A13" s="2" t="s">
        <v>15</v>
      </c>
      <c r="B13" s="2" t="s">
        <v>16</v>
      </c>
      <c r="C13" s="9">
        <f>(B12-5)/(5-1)</f>
        <v>0.05078392142</v>
      </c>
    </row>
    <row r="14">
      <c r="A14" s="2" t="s">
        <v>18</v>
      </c>
      <c r="B14" s="9">
        <f>C13/1.12</f>
        <v>0.04534278698</v>
      </c>
      <c r="C14" s="2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38"/>
  </cols>
  <sheetData>
    <row r="3">
      <c r="A3" s="2" t="s">
        <v>7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11</v>
      </c>
      <c r="H3" s="4" t="s">
        <v>25</v>
      </c>
    </row>
    <row r="4">
      <c r="A4" s="2" t="s">
        <v>20</v>
      </c>
      <c r="B4" s="2">
        <v>1.0</v>
      </c>
      <c r="C4" s="2">
        <v>5.0</v>
      </c>
      <c r="D4" s="2">
        <v>2.0</v>
      </c>
      <c r="E4" s="2">
        <v>4.0</v>
      </c>
      <c r="F4" s="2">
        <v>1.0</v>
      </c>
      <c r="G4" s="6">
        <f t="shared" ref="G4:G8" si="1">POW(B4*C4*D4*E4*F4,1/5)</f>
        <v>2.091279105</v>
      </c>
      <c r="H4" s="7">
        <f t="shared" ref="H4:H8" si="2">G4/$G$9</f>
        <v>0.3280433496</v>
      </c>
    </row>
    <row r="5">
      <c r="A5" s="2" t="s">
        <v>21</v>
      </c>
      <c r="B5" s="9">
        <f>1/5</f>
        <v>0.2</v>
      </c>
      <c r="C5" s="2">
        <v>1.0</v>
      </c>
      <c r="D5" s="9">
        <f>1/3</f>
        <v>0.3333333333</v>
      </c>
      <c r="E5" s="2">
        <f>1/2</f>
        <v>0.5</v>
      </c>
      <c r="F5" s="9">
        <f>1/5</f>
        <v>0.2</v>
      </c>
      <c r="G5" s="6">
        <f t="shared" si="1"/>
        <v>0.3670977716</v>
      </c>
      <c r="H5" s="7">
        <f t="shared" si="2"/>
        <v>0.05758388841</v>
      </c>
    </row>
    <row r="6">
      <c r="A6" s="2" t="s">
        <v>22</v>
      </c>
      <c r="B6" s="2">
        <f>1/2</f>
        <v>0.5</v>
      </c>
      <c r="C6" s="2">
        <v>3.0</v>
      </c>
      <c r="D6" s="2">
        <v>1.0</v>
      </c>
      <c r="E6" s="2">
        <v>4.0</v>
      </c>
      <c r="F6" s="9">
        <f>1/3</f>
        <v>0.3333333333</v>
      </c>
      <c r="G6" s="6">
        <f t="shared" si="1"/>
        <v>1.148698355</v>
      </c>
      <c r="H6" s="7">
        <f t="shared" si="2"/>
        <v>0.1801877402</v>
      </c>
    </row>
    <row r="7">
      <c r="A7" s="2" t="s">
        <v>23</v>
      </c>
      <c r="B7" s="9">
        <f>1/4</f>
        <v>0.25</v>
      </c>
      <c r="C7" s="2">
        <v>2.0</v>
      </c>
      <c r="D7" s="9">
        <f>1/4</f>
        <v>0.25</v>
      </c>
      <c r="E7" s="2">
        <v>1.0</v>
      </c>
      <c r="F7" s="5">
        <f>1/4</f>
        <v>0.25</v>
      </c>
      <c r="G7" s="6">
        <f t="shared" si="1"/>
        <v>0.5</v>
      </c>
      <c r="H7" s="7">
        <f t="shared" si="2"/>
        <v>0.07843126936</v>
      </c>
    </row>
    <row r="8">
      <c r="A8" s="2" t="s">
        <v>24</v>
      </c>
      <c r="B8" s="2">
        <v>1.0</v>
      </c>
      <c r="C8" s="2">
        <v>5.0</v>
      </c>
      <c r="D8" s="2">
        <v>3.0</v>
      </c>
      <c r="E8" s="2">
        <v>4.0</v>
      </c>
      <c r="F8" s="2">
        <v>1.0</v>
      </c>
      <c r="G8" s="6">
        <f t="shared" si="1"/>
        <v>2.267933155</v>
      </c>
      <c r="H8" s="7">
        <f t="shared" si="2"/>
        <v>0.3557537524</v>
      </c>
    </row>
    <row r="9">
      <c r="A9" s="4" t="s">
        <v>13</v>
      </c>
      <c r="B9" s="7">
        <f t="shared" ref="B9:G9" si="3">SUM(B4:B8)</f>
        <v>2.95</v>
      </c>
      <c r="C9" s="7">
        <f t="shared" si="3"/>
        <v>16</v>
      </c>
      <c r="D9" s="7">
        <f t="shared" si="3"/>
        <v>6.583333333</v>
      </c>
      <c r="E9" s="7">
        <f t="shared" si="3"/>
        <v>13.5</v>
      </c>
      <c r="F9" s="7">
        <f t="shared" si="3"/>
        <v>2.783333333</v>
      </c>
      <c r="G9" s="6">
        <f t="shared" si="3"/>
        <v>6.375008387</v>
      </c>
      <c r="H9" s="7">
        <f>sum(H4:H8)</f>
        <v>1</v>
      </c>
    </row>
    <row r="12">
      <c r="A12" s="2" t="s">
        <v>14</v>
      </c>
      <c r="B12" s="9">
        <f>B9*H4+C9*H5+D9*H6+E9*H7+F9*H8</f>
        <v>5.124309466</v>
      </c>
      <c r="C12" s="9"/>
    </row>
    <row r="13">
      <c r="A13" s="2" t="s">
        <v>15</v>
      </c>
      <c r="B13" s="2" t="s">
        <v>16</v>
      </c>
      <c r="C13" s="9">
        <f>(B12-5)/(5-1)</f>
        <v>0.03107736655</v>
      </c>
    </row>
    <row r="14">
      <c r="A14" s="2" t="s">
        <v>18</v>
      </c>
      <c r="B14" s="9">
        <f>C13/1.12</f>
        <v>0.02774764871</v>
      </c>
      <c r="C14" s="2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</cols>
  <sheetData>
    <row r="3">
      <c r="A3" s="2" t="s">
        <v>8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11</v>
      </c>
      <c r="H3" s="4" t="s">
        <v>25</v>
      </c>
    </row>
    <row r="4">
      <c r="A4" s="2" t="s">
        <v>20</v>
      </c>
      <c r="B4" s="2">
        <v>1.0</v>
      </c>
      <c r="C4" s="2">
        <v>3.0</v>
      </c>
      <c r="D4" s="2">
        <v>2.0</v>
      </c>
      <c r="E4" s="2">
        <v>4.0</v>
      </c>
      <c r="F4" s="2">
        <v>1.0</v>
      </c>
      <c r="G4" s="6">
        <f t="shared" ref="G4:G8" si="1">POW(B4*C4*D4*E4*F4,1/5)</f>
        <v>1.888175023</v>
      </c>
      <c r="H4" s="7">
        <f t="shared" ref="H4:H9" si="2">G4/$G$9</f>
        <v>0.3155236488</v>
      </c>
    </row>
    <row r="5">
      <c r="A5" s="2" t="s">
        <v>21</v>
      </c>
      <c r="B5" s="9">
        <f>1/3</f>
        <v>0.3333333333</v>
      </c>
      <c r="C5" s="2">
        <v>1.0</v>
      </c>
      <c r="D5" s="9">
        <f>1/2</f>
        <v>0.5</v>
      </c>
      <c r="E5" s="2">
        <f>2</f>
        <v>2</v>
      </c>
      <c r="F5" s="9">
        <f>1/3</f>
        <v>0.3333333333</v>
      </c>
      <c r="G5" s="6">
        <f t="shared" si="1"/>
        <v>0.644394015</v>
      </c>
      <c r="H5" s="7">
        <f t="shared" si="2"/>
        <v>0.1076815171</v>
      </c>
    </row>
    <row r="6">
      <c r="A6" s="2" t="s">
        <v>22</v>
      </c>
      <c r="B6" s="9">
        <f>1/2</f>
        <v>0.5</v>
      </c>
      <c r="C6" s="2">
        <v>2.0</v>
      </c>
      <c r="D6" s="2">
        <v>1.0</v>
      </c>
      <c r="E6" s="2">
        <v>5.0</v>
      </c>
      <c r="F6" s="9">
        <f>1/2</f>
        <v>0.5</v>
      </c>
      <c r="G6" s="6">
        <f t="shared" si="1"/>
        <v>1.201124434</v>
      </c>
      <c r="H6" s="7">
        <f t="shared" si="2"/>
        <v>0.2007140014</v>
      </c>
    </row>
    <row r="7">
      <c r="A7" s="2" t="s">
        <v>23</v>
      </c>
      <c r="B7" s="9">
        <f>1/4</f>
        <v>0.25</v>
      </c>
      <c r="C7" s="9">
        <f>1/2</f>
        <v>0.5</v>
      </c>
      <c r="D7" s="9">
        <f>1/5</f>
        <v>0.2</v>
      </c>
      <c r="E7" s="2">
        <v>1.0</v>
      </c>
      <c r="F7" s="5">
        <f>1/4</f>
        <v>0.25</v>
      </c>
      <c r="G7" s="6">
        <f t="shared" si="1"/>
        <v>0.3623898318</v>
      </c>
      <c r="H7" s="7">
        <f t="shared" si="2"/>
        <v>0.06055718388</v>
      </c>
    </row>
    <row r="8">
      <c r="A8" s="2" t="s">
        <v>24</v>
      </c>
      <c r="B8" s="2">
        <v>1.0</v>
      </c>
      <c r="C8" s="2">
        <v>3.0</v>
      </c>
      <c r="D8" s="2">
        <v>2.0</v>
      </c>
      <c r="E8" s="2">
        <v>4.0</v>
      </c>
      <c r="F8" s="2">
        <v>1.0</v>
      </c>
      <c r="G8" s="6">
        <f t="shared" si="1"/>
        <v>1.888175023</v>
      </c>
      <c r="H8" s="7">
        <f t="shared" si="2"/>
        <v>0.3155236488</v>
      </c>
    </row>
    <row r="9">
      <c r="A9" s="4" t="s">
        <v>13</v>
      </c>
      <c r="B9" s="7">
        <f t="shared" ref="B9:G9" si="3">SUM(B4:B8)</f>
        <v>3.083333333</v>
      </c>
      <c r="C9" s="7">
        <f t="shared" si="3"/>
        <v>9.5</v>
      </c>
      <c r="D9" s="7">
        <f t="shared" si="3"/>
        <v>5.7</v>
      </c>
      <c r="E9" s="7">
        <f t="shared" si="3"/>
        <v>16</v>
      </c>
      <c r="F9" s="7">
        <f t="shared" si="3"/>
        <v>3.083333333</v>
      </c>
      <c r="G9" s="6">
        <f t="shared" si="3"/>
        <v>5.984258326</v>
      </c>
      <c r="H9" s="7">
        <f t="shared" si="2"/>
        <v>1</v>
      </c>
    </row>
    <row r="12">
      <c r="A12" s="2" t="s">
        <v>14</v>
      </c>
      <c r="B12" s="9">
        <f>B9*H4+C9*H5+D9*H6+E9*H7+F9*H8</f>
        <v>5.08168833</v>
      </c>
      <c r="C12" s="9"/>
    </row>
    <row r="13">
      <c r="A13" s="2" t="s">
        <v>15</v>
      </c>
      <c r="B13" s="2" t="s">
        <v>16</v>
      </c>
      <c r="C13" s="9">
        <f>(B12-5)/(5-1)</f>
        <v>0.02042208247</v>
      </c>
    </row>
    <row r="14">
      <c r="A14" s="2" t="s">
        <v>18</v>
      </c>
      <c r="B14" s="9">
        <f>C13/1.12</f>
        <v>0.0182340022</v>
      </c>
      <c r="C14" s="2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</cols>
  <sheetData>
    <row r="3">
      <c r="A3" s="2" t="s">
        <v>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11</v>
      </c>
      <c r="H3" s="4" t="s">
        <v>25</v>
      </c>
    </row>
    <row r="4">
      <c r="A4" s="2" t="s">
        <v>20</v>
      </c>
      <c r="B4" s="2">
        <v>1.0</v>
      </c>
      <c r="C4" s="2">
        <v>1.0</v>
      </c>
      <c r="D4" s="2">
        <v>5.0</v>
      </c>
      <c r="E4" s="2">
        <v>3.0</v>
      </c>
      <c r="F4" s="2">
        <v>2.0</v>
      </c>
      <c r="G4" s="6">
        <f t="shared" ref="G4:G8" si="1">POW(B4*C4*D4*E4*F4,1/5)</f>
        <v>1.974350486</v>
      </c>
      <c r="H4" s="7">
        <f t="shared" ref="H4:H9" si="2">G4/$G$9</f>
        <v>0.3244426622</v>
      </c>
    </row>
    <row r="5">
      <c r="A5" s="2" t="s">
        <v>21</v>
      </c>
      <c r="B5" s="2">
        <v>1.0</v>
      </c>
      <c r="C5" s="2">
        <v>1.0</v>
      </c>
      <c r="D5" s="2">
        <v>5.0</v>
      </c>
      <c r="E5" s="2">
        <v>3.0</v>
      </c>
      <c r="F5" s="2">
        <v>2.0</v>
      </c>
      <c r="G5" s="6">
        <f t="shared" si="1"/>
        <v>1.974350486</v>
      </c>
      <c r="H5" s="7">
        <f t="shared" si="2"/>
        <v>0.3244426622</v>
      </c>
    </row>
    <row r="6">
      <c r="A6" s="2" t="s">
        <v>22</v>
      </c>
      <c r="B6" s="9">
        <f t="shared" ref="B6:C6" si="3">1/5</f>
        <v>0.2</v>
      </c>
      <c r="C6" s="2">
        <f t="shared" si="3"/>
        <v>0.2</v>
      </c>
      <c r="D6" s="2">
        <v>1.0</v>
      </c>
      <c r="E6" s="2">
        <f>1/4</f>
        <v>0.25</v>
      </c>
      <c r="F6" s="9">
        <f>1/3</f>
        <v>0.3333333333</v>
      </c>
      <c r="G6" s="6">
        <f t="shared" si="1"/>
        <v>0.3195771718</v>
      </c>
      <c r="H6" s="7">
        <f t="shared" si="2"/>
        <v>0.05251573576</v>
      </c>
    </row>
    <row r="7">
      <c r="A7" s="2" t="s">
        <v>23</v>
      </c>
      <c r="B7" s="9">
        <f t="shared" ref="B7:C7" si="4">1/3</f>
        <v>0.3333333333</v>
      </c>
      <c r="C7" s="9">
        <f t="shared" si="4"/>
        <v>0.3333333333</v>
      </c>
      <c r="D7" s="2">
        <v>4.0</v>
      </c>
      <c r="E7" s="2">
        <v>1.0</v>
      </c>
      <c r="F7" s="5">
        <v>3.0</v>
      </c>
      <c r="G7" s="6">
        <f t="shared" si="1"/>
        <v>1.059223841</v>
      </c>
      <c r="H7" s="7">
        <f t="shared" si="2"/>
        <v>0.1740609914</v>
      </c>
    </row>
    <row r="8">
      <c r="A8" s="2" t="s">
        <v>24</v>
      </c>
      <c r="B8" s="9">
        <f t="shared" ref="B8:C8" si="5">1/2</f>
        <v>0.5</v>
      </c>
      <c r="C8" s="2">
        <f t="shared" si="5"/>
        <v>0.5</v>
      </c>
      <c r="D8" s="2">
        <v>3.0</v>
      </c>
      <c r="E8" s="2">
        <f>1/3</f>
        <v>0.3333333333</v>
      </c>
      <c r="F8" s="2">
        <v>1.0</v>
      </c>
      <c r="G8" s="6">
        <f t="shared" si="1"/>
        <v>0.7578582833</v>
      </c>
      <c r="H8" s="7">
        <f t="shared" si="2"/>
        <v>0.1245379484</v>
      </c>
    </row>
    <row r="9">
      <c r="A9" s="4" t="s">
        <v>13</v>
      </c>
      <c r="B9" s="7">
        <f t="shared" ref="B9:G9" si="6">SUM(B4:B8)</f>
        <v>3.033333333</v>
      </c>
      <c r="C9" s="7">
        <f t="shared" si="6"/>
        <v>3.033333333</v>
      </c>
      <c r="D9" s="7">
        <f t="shared" si="6"/>
        <v>18</v>
      </c>
      <c r="E9" s="7">
        <f t="shared" si="6"/>
        <v>7.583333333</v>
      </c>
      <c r="F9" s="7">
        <f t="shared" si="6"/>
        <v>8.333333333</v>
      </c>
      <c r="G9" s="6">
        <f t="shared" si="6"/>
        <v>6.085360268</v>
      </c>
      <c r="H9" s="7">
        <f t="shared" si="2"/>
        <v>1</v>
      </c>
    </row>
    <row r="12">
      <c r="A12" s="2" t="s">
        <v>14</v>
      </c>
      <c r="B12" s="9">
        <f>B9*H4+C9*H5+D9*H6+E9*H7+F9*H8</f>
        <v>5.271347483</v>
      </c>
      <c r="C12" s="9"/>
    </row>
    <row r="13">
      <c r="A13" s="2" t="s">
        <v>15</v>
      </c>
      <c r="B13" s="2" t="s">
        <v>16</v>
      </c>
      <c r="C13" s="9">
        <f>(B12-5)/(5-1)</f>
        <v>0.06783687067</v>
      </c>
    </row>
    <row r="14">
      <c r="A14" s="2" t="s">
        <v>18</v>
      </c>
      <c r="B14" s="9">
        <f>C13/1.12</f>
        <v>0.06056863453</v>
      </c>
      <c r="C14" s="2" t="s">
        <v>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88"/>
  </cols>
  <sheetData>
    <row r="1">
      <c r="A1" s="11"/>
      <c r="B1" s="12" t="s">
        <v>26</v>
      </c>
      <c r="C1" s="13"/>
      <c r="D1" s="13"/>
      <c r="E1" s="13"/>
      <c r="F1" s="13"/>
      <c r="G1" s="14"/>
      <c r="H1" s="1"/>
    </row>
    <row r="2">
      <c r="A2" s="15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9"/>
    </row>
    <row r="3">
      <c r="A3" s="16"/>
      <c r="B3" s="17">
        <v>0.4333663085505604</v>
      </c>
      <c r="C3" s="17">
        <v>0.07164042290770248</v>
      </c>
      <c r="D3" s="17">
        <v>0.28591513619745573</v>
      </c>
      <c r="E3" s="17">
        <v>0.0676348285710471</v>
      </c>
      <c r="F3" s="17">
        <v>0.14144330377323433</v>
      </c>
      <c r="G3" s="4" t="s">
        <v>27</v>
      </c>
      <c r="H3" s="1"/>
    </row>
    <row r="4">
      <c r="A4" s="2" t="s">
        <v>20</v>
      </c>
      <c r="B4" s="9">
        <v>0.3914578603284216</v>
      </c>
      <c r="C4" s="9">
        <v>0.451166264707109</v>
      </c>
      <c r="D4" s="9">
        <v>0.32804334962712595</v>
      </c>
      <c r="E4" s="9">
        <v>0.3155236488360473</v>
      </c>
      <c r="F4" s="9">
        <v>0.32444266221641366</v>
      </c>
      <c r="G4" s="7">
        <f t="shared" ref="G4:G8" si="1">$B$3*B4+$C$3*C4+$D$3*D4+$E$3*E4+$F$3*F4</f>
        <v>0.3629895788</v>
      </c>
    </row>
    <row r="5">
      <c r="A5" s="2" t="s">
        <v>21</v>
      </c>
      <c r="B5" s="9">
        <v>0.2350948004572788</v>
      </c>
      <c r="C5" s="9">
        <v>0.07698672984725313</v>
      </c>
      <c r="D5" s="9">
        <v>0.057583888412101956</v>
      </c>
      <c r="E5" s="9">
        <v>0.10768151705283112</v>
      </c>
      <c r="F5" s="9">
        <v>0.32444266221641366</v>
      </c>
      <c r="G5" s="7">
        <f t="shared" si="1"/>
        <v>0.177034896</v>
      </c>
    </row>
    <row r="6">
      <c r="A6" s="2" t="s">
        <v>22</v>
      </c>
      <c r="B6" s="9">
        <v>0.2350948004572788</v>
      </c>
      <c r="C6" s="9">
        <v>0.1166900618309421</v>
      </c>
      <c r="D6" s="9">
        <v>0.18018774019716713</v>
      </c>
      <c r="E6" s="9">
        <v>0.20071400139386616</v>
      </c>
      <c r="F6" s="9">
        <v>0.05251573576152139</v>
      </c>
      <c r="G6" s="7">
        <f t="shared" si="1"/>
        <v>0.1827635497</v>
      </c>
    </row>
    <row r="7">
      <c r="A7" s="2" t="s">
        <v>23</v>
      </c>
      <c r="B7" s="9">
        <v>0.08814065434474688</v>
      </c>
      <c r="C7" s="9">
        <v>0.03315546460290787</v>
      </c>
      <c r="D7" s="9">
        <v>0.07843126936384975</v>
      </c>
      <c r="E7" s="9">
        <v>0.060557183881208</v>
      </c>
      <c r="F7" s="9">
        <v>0.17406099136833977</v>
      </c>
      <c r="G7" s="7">
        <f t="shared" si="1"/>
        <v>0.091712685</v>
      </c>
    </row>
    <row r="8">
      <c r="A8" s="2" t="s">
        <v>24</v>
      </c>
      <c r="B8" s="9">
        <v>0.050211884412273984</v>
      </c>
      <c r="C8" s="9">
        <v>0.322001479011788</v>
      </c>
      <c r="D8" s="9">
        <v>0.3557537523997552</v>
      </c>
      <c r="E8" s="9">
        <v>0.3155236488360473</v>
      </c>
      <c r="F8" s="9">
        <v>0.12453794843731149</v>
      </c>
      <c r="G8" s="7">
        <f t="shared" si="1"/>
        <v>0.1854992905</v>
      </c>
    </row>
    <row r="9">
      <c r="A9" s="4" t="s">
        <v>28</v>
      </c>
      <c r="B9" s="18"/>
      <c r="C9" s="13"/>
      <c r="D9" s="13"/>
      <c r="E9" s="13"/>
      <c r="F9" s="14"/>
      <c r="G9" s="7">
        <f>sum(G4:G8)</f>
        <v>1</v>
      </c>
    </row>
  </sheetData>
  <mergeCells count="3">
    <mergeCell ref="A1:A3"/>
    <mergeCell ref="B1:G1"/>
    <mergeCell ref="B9:F9"/>
  </mergeCells>
  <drawing r:id="rId1"/>
</worksheet>
</file>