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-_Excel_Comprehensive_Capstone1_Winter_Revenue\"/>
    </mc:Choice>
  </mc:AlternateContent>
  <xr:revisionPtr revIDLastSave="0" documentId="13_ncr:1_{69B3A950-9F94-4070-9F0B-DAA6A1B3E6C5}" xr6:coauthVersionLast="47" xr6:coauthVersionMax="47" xr10:uidLastSave="{00000000-0000-0000-0000-000000000000}"/>
  <bookViews>
    <workbookView xWindow="495" yWindow="600" windowWidth="13455" windowHeight="10950" tabRatio="693" xr2:uid="{00000000-000D-0000-FFFF-FFFF00000000}"/>
  </bookViews>
  <sheets>
    <sheet name="Idaho Store" sheetId="2" r:id="rId1"/>
    <sheet name="Quarterly Apparel Costs" sheetId="5" r:id="rId2"/>
    <sheet name="Product Information" sheetId="4" r:id="rId3"/>
    <sheet name="Phone Order" sheetId="3" r:id="rId4"/>
    <sheet name="Skier Attendance" sheetId="8" r:id="rId5"/>
    <sheet name="Expense Report" sheetId="9" r:id="rId6"/>
    <sheet name="Revenue PivotTable" sheetId="11" r:id="rId7"/>
    <sheet name="Winter Program Revenue" sheetId="10" r:id="rId8"/>
  </sheets>
  <definedNames>
    <definedName name="Coat_Costs">'Quarterly Apparel Costs'!$B$4:$E$8</definedName>
    <definedName name="Costs_related_to_sales">#REF!</definedName>
    <definedName name="Glove_Costs">'Quarterly Apparel Costs'!$B$16:$E$16</definedName>
    <definedName name="Gross_profit_or_loss">#REF!</definedName>
    <definedName name="Headwear_Costs">'Quarterly Apparel Costs'!$B$14:$E$15</definedName>
    <definedName name="Lookup_Table">'Product Information'!$A$5:$C$11</definedName>
    <definedName name="Pant_Costs">'Quarterly Apparel Costs'!$B$9:$E$13</definedName>
    <definedName name="Percent_growth">#REF!</definedName>
  </definedNames>
  <calcPr calcId="191029"/>
  <pivotCaches>
    <pivotCache cacheId="2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0" l="1"/>
  <c r="B4" i="10"/>
  <c r="H22" i="9"/>
  <c r="H16" i="9"/>
  <c r="H17" i="9"/>
  <c r="H18" i="9"/>
  <c r="H19" i="9"/>
  <c r="H20" i="9"/>
  <c r="H21" i="9"/>
  <c r="H15" i="9"/>
  <c r="F11" i="3"/>
  <c r="E10" i="3"/>
  <c r="E9" i="3"/>
  <c r="B10" i="3"/>
  <c r="B9" i="3"/>
  <c r="B26" i="5"/>
  <c r="B25" i="5"/>
  <c r="B24" i="5"/>
  <c r="B23" i="5"/>
  <c r="E17" i="5"/>
  <c r="D17" i="5"/>
  <c r="C17" i="5"/>
  <c r="B17" i="5"/>
  <c r="B8" i="2"/>
  <c r="D21" i="2"/>
  <c r="E21" i="2" s="1"/>
  <c r="F21" i="2" s="1"/>
  <c r="G21" i="2" s="1"/>
  <c r="H21" i="2" s="1"/>
  <c r="I21" i="2" s="1"/>
  <c r="J21" i="2" s="1"/>
  <c r="K21" i="2" s="1"/>
  <c r="L21" i="2" s="1"/>
  <c r="M21" i="2" s="1"/>
  <c r="C21" i="2"/>
  <c r="C24" i="2" s="1"/>
  <c r="B24" i="2"/>
  <c r="B27" i="5" l="1"/>
  <c r="B35" i="2"/>
  <c r="B38" i="2" s="1"/>
  <c r="B26" i="2"/>
  <c r="B28" i="2" s="1"/>
  <c r="D24" i="2" l="1"/>
  <c r="C26" i="2"/>
  <c r="C28" i="2" s="1"/>
  <c r="D26" i="2" l="1"/>
  <c r="D28" i="2" s="1"/>
  <c r="E24" i="2"/>
  <c r="E26" i="2" l="1"/>
  <c r="E28" i="2" s="1"/>
  <c r="F24" i="2"/>
  <c r="G24" i="2" l="1"/>
  <c r="F26" i="2"/>
  <c r="F28" i="2" s="1"/>
  <c r="H24" i="2" l="1"/>
  <c r="G26" i="2"/>
  <c r="G28" i="2" s="1"/>
  <c r="I24" i="2" l="1"/>
  <c r="H26" i="2"/>
  <c r="H28" i="2" s="1"/>
  <c r="I26" i="2" l="1"/>
  <c r="I28" i="2" s="1"/>
  <c r="J24" i="2"/>
  <c r="J26" i="2" l="1"/>
  <c r="J28" i="2" s="1"/>
  <c r="K24" i="2"/>
  <c r="K26" i="2" l="1"/>
  <c r="K28" i="2" s="1"/>
  <c r="L24" i="2"/>
  <c r="L26" i="2" l="1"/>
  <c r="L28" i="2" s="1"/>
  <c r="M24" i="2"/>
  <c r="M26" i="2" l="1"/>
  <c r="M28" i="2" s="1"/>
  <c r="F11" i="8" l="1"/>
  <c r="E11" i="8"/>
  <c r="D11" i="8"/>
  <c r="C11" i="8"/>
  <c r="B11" i="8"/>
  <c r="F10" i="3" l="1"/>
  <c r="F9" i="3"/>
</calcChain>
</file>

<file path=xl/sharedStrings.xml><?xml version="1.0" encoding="utf-8"?>
<sst xmlns="http://schemas.openxmlformats.org/spreadsheetml/2006/main" count="656" uniqueCount="160">
  <si>
    <t>Amount of Loan</t>
  </si>
  <si>
    <t>Interest rate (per year)</t>
  </si>
  <si>
    <t>Period (months)</t>
  </si>
  <si>
    <t>Payment Options</t>
  </si>
  <si>
    <t>Number of Monthly Payments</t>
  </si>
  <si>
    <t>Rates</t>
  </si>
  <si>
    <t>Loan Options for Idaho Store Purchase: Rates versus Months</t>
  </si>
  <si>
    <t>Description</t>
  </si>
  <si>
    <t>Total:</t>
  </si>
  <si>
    <t>Front Range Sports</t>
  </si>
  <si>
    <t>1st Qtr</t>
  </si>
  <si>
    <t>2nd Qtr</t>
  </si>
  <si>
    <t>3rd Qtr</t>
  </si>
  <si>
    <t>4th Qtr</t>
  </si>
  <si>
    <t>Total by Quarter</t>
  </si>
  <si>
    <t>Total</t>
  </si>
  <si>
    <t>Mt. Rainier Coats</t>
  </si>
  <si>
    <t>Mt. Baker Coats</t>
  </si>
  <si>
    <t>Mt. Hood Coats</t>
  </si>
  <si>
    <t>Mt. Adams Coats</t>
  </si>
  <si>
    <t>Mt. Baldy Coats</t>
  </si>
  <si>
    <t>Stormy Weather Pants</t>
  </si>
  <si>
    <t>Mountain Rain Pants</t>
  </si>
  <si>
    <t>Venture Pants</t>
  </si>
  <si>
    <t>Snowy River Pants</t>
  </si>
  <si>
    <t>Annual Costs for All Stores</t>
  </si>
  <si>
    <t>Apparel Costs</t>
  </si>
  <si>
    <t>Phone Order Form</t>
  </si>
  <si>
    <t>Customer Name</t>
  </si>
  <si>
    <t>Customer Number</t>
  </si>
  <si>
    <t>Order Date</t>
  </si>
  <si>
    <t>Item</t>
  </si>
  <si>
    <t>Quantity</t>
  </si>
  <si>
    <t>Color</t>
  </si>
  <si>
    <t>Unit Price</t>
  </si>
  <si>
    <t>Order Amount</t>
  </si>
  <si>
    <t>Product List</t>
  </si>
  <si>
    <t>Style Code</t>
  </si>
  <si>
    <t>Mt. Rainier coat</t>
  </si>
  <si>
    <t>Mt. Baker coat</t>
  </si>
  <si>
    <t xml:space="preserve">Mt. Hood coat </t>
  </si>
  <si>
    <t>Mt. Adams coat</t>
  </si>
  <si>
    <t>Snowy River pant</t>
  </si>
  <si>
    <t>Mountain Rain pant</t>
  </si>
  <si>
    <t>Venture pant</t>
  </si>
  <si>
    <t>P-SR</t>
  </si>
  <si>
    <t>P-MR</t>
  </si>
  <si>
    <t>P-VT</t>
  </si>
  <si>
    <t>C-RR</t>
  </si>
  <si>
    <t>C-BK</t>
  </si>
  <si>
    <t>C-HD</t>
  </si>
  <si>
    <t>C-AD</t>
  </si>
  <si>
    <t>Skier Attendance by Resort Location</t>
  </si>
  <si>
    <t>Bogus Basin</t>
  </si>
  <si>
    <t>Grand Targhee</t>
  </si>
  <si>
    <t>Silver Mountain</t>
  </si>
  <si>
    <t>Sun Valley</t>
  </si>
  <si>
    <t>Bald Mountain</t>
  </si>
  <si>
    <t>Total Attendance</t>
  </si>
  <si>
    <t>Trend</t>
  </si>
  <si>
    <t>Women's Hats</t>
  </si>
  <si>
    <t>Men's Hats</t>
  </si>
  <si>
    <t>Gloves</t>
  </si>
  <si>
    <t>Coat Costs</t>
  </si>
  <si>
    <t>Pant Costs</t>
  </si>
  <si>
    <t>Headwear Costs</t>
  </si>
  <si>
    <t>Glove Costs</t>
  </si>
  <si>
    <t>Brundage Mt.</t>
  </si>
  <si>
    <t>Schweitzer Basin</t>
  </si>
  <si>
    <t>2016</t>
  </si>
  <si>
    <t>938 Front Street</t>
  </si>
  <si>
    <t>Boise, ID 83708</t>
  </si>
  <si>
    <t>Phone 208.555.0177</t>
  </si>
  <si>
    <t>Ski Package:</t>
  </si>
  <si>
    <t>Name:</t>
  </si>
  <si>
    <t>Address:</t>
  </si>
  <si>
    <t>City, State, Postal Code:</t>
  </si>
  <si>
    <t>Phone:</t>
  </si>
  <si>
    <t>Email:</t>
  </si>
  <si>
    <t>Date</t>
  </si>
  <si>
    <t>Hotel</t>
  </si>
  <si>
    <t>Meals</t>
  </si>
  <si>
    <t>Spa Services</t>
  </si>
  <si>
    <t>Ski Ticket</t>
  </si>
  <si>
    <t>Skip Shop</t>
  </si>
  <si>
    <t>Grand Total</t>
  </si>
  <si>
    <t>Month</t>
  </si>
  <si>
    <t>Ski Area</t>
  </si>
  <si>
    <t>Amount</t>
  </si>
  <si>
    <t>January</t>
  </si>
  <si>
    <t xml:space="preserve">Sun Valley  </t>
  </si>
  <si>
    <t>Ski Lessons</t>
  </si>
  <si>
    <t xml:space="preserve">Silver Mountain  </t>
  </si>
  <si>
    <t xml:space="preserve">Bogus Basin  </t>
  </si>
  <si>
    <t xml:space="preserve">Brundage Mt.  </t>
  </si>
  <si>
    <t xml:space="preserve">Grand Targhee  </t>
  </si>
  <si>
    <t xml:space="preserve">Schweitzer Basin  </t>
  </si>
  <si>
    <t>Snowboard Lessons</t>
  </si>
  <si>
    <t>Nordic Lessons</t>
  </si>
  <si>
    <t>Racing Program</t>
  </si>
  <si>
    <t>Concessions</t>
  </si>
  <si>
    <t>Instructor Certification</t>
  </si>
  <si>
    <t>February</t>
  </si>
  <si>
    <t>March</t>
  </si>
  <si>
    <t>Projected Income Statement Model</t>
  </si>
  <si>
    <t>Sales</t>
  </si>
  <si>
    <t>Expenses:</t>
  </si>
  <si>
    <t>Costs related to sales</t>
  </si>
  <si>
    <t>Costs unrelated to sales</t>
  </si>
  <si>
    <t>Total Expense</t>
  </si>
  <si>
    <t>Gross Profit/Loss</t>
  </si>
  <si>
    <t>Required Sales Growth</t>
  </si>
  <si>
    <t>Costs related to sales as % of Sales</t>
  </si>
  <si>
    <t>Percent growth</t>
  </si>
  <si>
    <t>Costs related to sales %</t>
  </si>
  <si>
    <t>Fixed costs</t>
  </si>
  <si>
    <t>Average Revenue</t>
  </si>
  <si>
    <t>Lessons</t>
  </si>
  <si>
    <t>Total Revenue</t>
  </si>
  <si>
    <t xml:space="preserve">Winter Program Revenue </t>
  </si>
  <si>
    <t>Front Range Action Sports</t>
  </si>
  <si>
    <t>Category</t>
  </si>
  <si>
    <t>Programs</t>
  </si>
  <si>
    <t>Training</t>
  </si>
  <si>
    <t>2017</t>
  </si>
  <si>
    <t>2018</t>
  </si>
  <si>
    <t>2019</t>
  </si>
  <si>
    <t>2020</t>
  </si>
  <si>
    <t>Marmot Mountain Pants</t>
  </si>
  <si>
    <t>Sub Report_Title()</t>
  </si>
  <si>
    <t>'</t>
  </si>
  <si>
    <t>' Report_Title Macro</t>
  </si>
  <si>
    <t>' Report heading</t>
  </si>
  <si>
    <t>' Keyboard Shortcut: Ctrl+o</t>
  </si>
  <si>
    <t xml:space="preserve">    ActiveWindow.SmallScroll Down:=-3</t>
  </si>
  <si>
    <t xml:space="preserve">    Range("A1").Select</t>
  </si>
  <si>
    <t xml:space="preserve">    Selection.FormulaR1C1 = "Front Range Action Sports"</t>
  </si>
  <si>
    <t xml:space="preserve">    Range("A1:E1").Select</t>
  </si>
  <si>
    <t xml:space="preserve">    With Selection</t>
  </si>
  <si>
    <t xml:space="preserve">        .HorizontalAlignment = xlCenter</t>
  </si>
  <si>
    <t xml:space="preserve">        .VerticalAlignment = xlBottom</t>
  </si>
  <si>
    <t xml:space="preserve">        .WrapText = False</t>
  </si>
  <si>
    <t xml:space="preserve">        .Orientation = 0</t>
  </si>
  <si>
    <t xml:space="preserve">        .AddIndent = False</t>
  </si>
  <si>
    <t xml:space="preserve">        .IndentLevel = 0</t>
  </si>
  <si>
    <t xml:space="preserve">        .ShrinkToFit = False</t>
  </si>
  <si>
    <t xml:space="preserve">        .ReadingOrder = xlContext</t>
  </si>
  <si>
    <t xml:space="preserve">        .MergeCells = False</t>
  </si>
  <si>
    <t xml:space="preserve">    End With</t>
  </si>
  <si>
    <t xml:space="preserve">    Selection.Merge</t>
  </si>
  <si>
    <t xml:space="preserve">    Selection.Style = "Title"</t>
  </si>
  <si>
    <t xml:space="preserve">    Range("A2").Select</t>
  </si>
  <si>
    <t xml:space="preserve">    Selection.FormulaR1C1 = "Apparel Costs"</t>
  </si>
  <si>
    <t xml:space="preserve">    Range("A2:E2").Select</t>
  </si>
  <si>
    <t xml:space="preserve">    Selection.Style = "Heading 1"</t>
  </si>
  <si>
    <t>End Sub</t>
  </si>
  <si>
    <t>Black</t>
  </si>
  <si>
    <t>Red</t>
  </si>
  <si>
    <t>Sum of Amount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</si>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</sst>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1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4" tint="-0.249977111117893"/>
      <name val="Cambria"/>
      <family val="1"/>
    </font>
    <font>
      <sz val="10"/>
      <name val="Californian FB"/>
      <family val="1"/>
    </font>
    <font>
      <b/>
      <sz val="15"/>
      <color theme="4" tint="-0.249977111117893"/>
      <name val="Calibri"/>
      <family val="2"/>
    </font>
    <font>
      <sz val="11"/>
      <name val="Calibri"/>
      <family val="2"/>
    </font>
    <font>
      <b/>
      <sz val="20"/>
      <color indexed="60"/>
      <name val="Californian FB"/>
      <family val="1"/>
    </font>
    <font>
      <sz val="14"/>
      <color indexed="60"/>
      <name val="Californian FB"/>
      <family val="1"/>
    </font>
    <font>
      <sz val="12"/>
      <name val="Californian FB"/>
      <family val="1"/>
    </font>
    <font>
      <b/>
      <sz val="11"/>
      <color theme="3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3"/>
      <name val="Cambria"/>
      <family val="2"/>
      <scheme val="major"/>
    </font>
    <font>
      <sz val="11"/>
      <color theme="1"/>
      <name val="Calibri"/>
      <family val="2"/>
    </font>
    <font>
      <b/>
      <sz val="11"/>
      <color rgb="FF366092"/>
      <name val="Calibri"/>
      <family val="2"/>
    </font>
    <font>
      <b/>
      <sz val="11"/>
      <color rgb="FF974706"/>
      <name val="Calibri"/>
      <family val="2"/>
    </font>
    <font>
      <sz val="9"/>
      <color rgb="FF000000"/>
      <name val="Calibri"/>
      <family val="2"/>
    </font>
    <font>
      <sz val="9"/>
      <color rgb="FF0F243E"/>
      <name val="Calibri"/>
      <family val="2"/>
    </font>
    <font>
      <b/>
      <sz val="11"/>
      <color rgb="FF1F497D"/>
      <name val="Calibri"/>
      <family val="2"/>
    </font>
    <font>
      <b/>
      <sz val="10"/>
      <color rgb="FF4F81BD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rgb="FF95B3D7"/>
      </bottom>
      <diagonal/>
    </border>
    <border>
      <left/>
      <right/>
      <top style="hair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43" fontId="5" fillId="0" borderId="0" applyFont="0" applyFill="0" applyBorder="0" applyAlignment="0" applyProtection="0"/>
    <xf numFmtId="0" fontId="6" fillId="0" borderId="2" applyNumberFormat="0" applyFill="0" applyAlignment="0" applyProtection="0"/>
    <xf numFmtId="0" fontId="4" fillId="0" borderId="5" applyNumberFormat="0" applyFill="0" applyAlignment="0" applyProtection="0"/>
    <xf numFmtId="44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8" fillId="0" borderId="0"/>
    <xf numFmtId="44" fontId="2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5" fillId="5" borderId="23" applyNumberFormat="0" applyFont="0" applyAlignment="0" applyProtection="0"/>
    <xf numFmtId="0" fontId="3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0" fillId="0" borderId="0" applyNumberFormat="0" applyFill="0" applyBorder="0" applyAlignment="0" applyProtection="0"/>
    <xf numFmtId="4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3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</cellStyleXfs>
  <cellXfs count="97">
    <xf numFmtId="0" fontId="0" fillId="0" borderId="0" xfId="0"/>
    <xf numFmtId="0" fontId="1" fillId="0" borderId="0" xfId="9" applyAlignment="1">
      <alignment horizontal="center"/>
    </xf>
    <xf numFmtId="0" fontId="10" fillId="0" borderId="4" xfId="4" applyNumberFormat="1" applyFont="1" applyBorder="1" applyAlignment="1">
      <alignment horizontal="center"/>
    </xf>
    <xf numFmtId="0" fontId="8" fillId="0" borderId="1" xfId="9" applyFont="1" applyBorder="1" applyAlignment="1">
      <alignment horizontal="center"/>
    </xf>
    <xf numFmtId="0" fontId="1" fillId="0" borderId="0" xfId="9" applyBorder="1" applyAlignment="1">
      <alignment horizontal="center"/>
    </xf>
    <xf numFmtId="0" fontId="3" fillId="0" borderId="0" xfId="11" applyAlignment="1">
      <alignment horizontal="right" vertical="center"/>
    </xf>
    <xf numFmtId="0" fontId="2" fillId="0" borderId="1" xfId="4" applyNumberFormat="1" applyFont="1" applyBorder="1" applyAlignment="1">
      <alignment horizontal="center"/>
    </xf>
    <xf numFmtId="0" fontId="18" fillId="0" borderId="0" xfId="9" applyFont="1" applyAlignment="1">
      <alignment horizontal="center"/>
    </xf>
    <xf numFmtId="0" fontId="9" fillId="0" borderId="0" xfId="0" applyFont="1"/>
    <xf numFmtId="0" fontId="16" fillId="0" borderId="0" xfId="0" applyFont="1"/>
    <xf numFmtId="0" fontId="5" fillId="0" borderId="0" xfId="9" applyFont="1" applyAlignment="1">
      <alignment horizontal="center"/>
    </xf>
    <xf numFmtId="0" fontId="16" fillId="0" borderId="0" xfId="9" applyFont="1"/>
    <xf numFmtId="0" fontId="7" fillId="0" borderId="0" xfId="5" applyAlignment="1">
      <alignment horizontal="center"/>
    </xf>
    <xf numFmtId="0" fontId="16" fillId="0" borderId="0" xfId="1" applyNumberFormat="1" applyFont="1"/>
    <xf numFmtId="43" fontId="11" fillId="0" borderId="0" xfId="1" applyFont="1" applyBorder="1"/>
    <xf numFmtId="44" fontId="11" fillId="0" borderId="0" xfId="9" applyNumberFormat="1" applyFont="1"/>
    <xf numFmtId="0" fontId="27" fillId="2" borderId="15" xfId="6" applyFont="1" applyFill="1" applyBorder="1" applyAlignment="1">
      <alignment horizontal="center"/>
    </xf>
    <xf numFmtId="0" fontId="27" fillId="0" borderId="16" xfId="6" applyFont="1" applyFill="1" applyBorder="1" applyAlignment="1">
      <alignment wrapText="1"/>
    </xf>
    <xf numFmtId="3" fontId="27" fillId="0" borderId="16" xfId="6" applyNumberFormat="1" applyFont="1" applyFill="1" applyBorder="1" applyAlignment="1">
      <alignment horizontal="right" wrapText="1"/>
    </xf>
    <xf numFmtId="0" fontId="16" fillId="0" borderId="0" xfId="7" applyFont="1"/>
    <xf numFmtId="0" fontId="17" fillId="0" borderId="0" xfId="7" applyFont="1" applyAlignment="1">
      <alignment horizontal="right"/>
    </xf>
    <xf numFmtId="0" fontId="17" fillId="0" borderId="0" xfId="7" applyFont="1"/>
    <xf numFmtId="165" fontId="4" fillId="0" borderId="5" xfId="3" applyNumberFormat="1"/>
    <xf numFmtId="164" fontId="16" fillId="0" borderId="0" xfId="11" applyNumberFormat="1" applyFont="1" applyAlignment="1">
      <alignment horizontal="left" indent="2"/>
    </xf>
    <xf numFmtId="164" fontId="16" fillId="0" borderId="0" xfId="11" applyNumberFormat="1" applyFont="1"/>
    <xf numFmtId="0" fontId="16" fillId="0" borderId="0" xfId="7" applyFont="1" applyAlignment="1">
      <alignment horizontal="left" indent="1"/>
    </xf>
    <xf numFmtId="164" fontId="16" fillId="0" borderId="7" xfId="11" applyNumberFormat="1" applyFont="1" applyBorder="1"/>
    <xf numFmtId="164" fontId="16" fillId="0" borderId="0" xfId="7" applyNumberFormat="1" applyFont="1"/>
    <xf numFmtId="0" fontId="16" fillId="3" borderId="17" xfId="7" applyFont="1" applyFill="1" applyBorder="1"/>
    <xf numFmtId="9" fontId="16" fillId="3" borderId="18" xfId="7" applyNumberFormat="1" applyFont="1" applyFill="1" applyBorder="1"/>
    <xf numFmtId="0" fontId="16" fillId="3" borderId="19" xfId="7" applyFont="1" applyFill="1" applyBorder="1"/>
    <xf numFmtId="9" fontId="16" fillId="3" borderId="20" xfId="7" applyNumberFormat="1" applyFont="1" applyFill="1" applyBorder="1"/>
    <xf numFmtId="0" fontId="16" fillId="4" borderId="17" xfId="7" applyFont="1" applyFill="1" applyBorder="1"/>
    <xf numFmtId="1" fontId="16" fillId="4" borderId="18" xfId="7" applyNumberFormat="1" applyFont="1" applyFill="1" applyBorder="1"/>
    <xf numFmtId="0" fontId="16" fillId="4" borderId="21" xfId="7" applyFont="1" applyFill="1" applyBorder="1"/>
    <xf numFmtId="9" fontId="16" fillId="4" borderId="22" xfId="7" applyNumberFormat="1" applyFont="1" applyFill="1" applyBorder="1"/>
    <xf numFmtId="0" fontId="16" fillId="0" borderId="0" xfId="7" applyFont="1" applyFill="1"/>
    <xf numFmtId="42" fontId="16" fillId="4" borderId="22" xfId="16" applyNumberFormat="1" applyFont="1" applyFill="1" applyBorder="1"/>
    <xf numFmtId="164" fontId="16" fillId="4" borderId="22" xfId="11" applyNumberFormat="1" applyFont="1" applyFill="1" applyBorder="1"/>
    <xf numFmtId="0" fontId="16" fillId="4" borderId="19" xfId="7" applyFont="1" applyFill="1" applyBorder="1"/>
    <xf numFmtId="42" fontId="16" fillId="4" borderId="20" xfId="16" applyNumberFormat="1" applyFont="1" applyFill="1" applyBorder="1"/>
    <xf numFmtId="0" fontId="7" fillId="0" borderId="0" xfId="5" applyFont="1"/>
    <xf numFmtId="0" fontId="6" fillId="0" borderId="2" xfId="2" applyAlignment="1">
      <alignment horizontal="center"/>
    </xf>
    <xf numFmtId="0" fontId="16" fillId="0" borderId="6" xfId="9" applyFont="1" applyBorder="1" applyAlignment="1">
      <alignment horizontal="center"/>
    </xf>
    <xf numFmtId="49" fontId="17" fillId="0" borderId="6" xfId="9" applyNumberFormat="1" applyFont="1" applyBorder="1" applyAlignment="1">
      <alignment horizontal="center"/>
    </xf>
    <xf numFmtId="0" fontId="0" fillId="0" borderId="0" xfId="9" applyFont="1" applyFill="1" applyBorder="1"/>
    <xf numFmtId="164" fontId="16" fillId="0" borderId="0" xfId="1" applyNumberFormat="1" applyFont="1"/>
    <xf numFmtId="164" fontId="16" fillId="0" borderId="7" xfId="1" applyNumberFormat="1" applyFont="1" applyBorder="1"/>
    <xf numFmtId="0" fontId="4" fillId="0" borderId="8" xfId="3" applyBorder="1"/>
    <xf numFmtId="164" fontId="4" fillId="0" borderId="5" xfId="3" applyNumberFormat="1"/>
    <xf numFmtId="0" fontId="19" fillId="0" borderId="0" xfId="9" applyFont="1" applyFill="1" applyBorder="1"/>
    <xf numFmtId="0" fontId="20" fillId="0" borderId="0" xfId="9" applyFont="1" applyFill="1" applyBorder="1"/>
    <xf numFmtId="0" fontId="21" fillId="0" borderId="0" xfId="9" applyFont="1" applyFill="1" applyBorder="1"/>
    <xf numFmtId="0" fontId="22" fillId="0" borderId="9" xfId="9" applyFont="1" applyFill="1" applyBorder="1" applyProtection="1"/>
    <xf numFmtId="0" fontId="22" fillId="0" borderId="10" xfId="9" applyFont="1" applyFill="1" applyBorder="1" applyProtection="1"/>
    <xf numFmtId="0" fontId="23" fillId="0" borderId="9" xfId="20" applyFont="1" applyFill="1" applyBorder="1" applyProtection="1"/>
    <xf numFmtId="0" fontId="22" fillId="0" borderId="11" xfId="21" applyFont="1" applyFill="1" applyBorder="1" applyProtection="1"/>
    <xf numFmtId="0" fontId="22" fillId="0" borderId="12" xfId="22" applyFont="1" applyFill="1" applyBorder="1" applyProtection="1"/>
    <xf numFmtId="0" fontId="24" fillId="0" borderId="13" xfId="23" applyFont="1" applyFill="1" applyBorder="1" applyAlignment="1">
      <alignment horizontal="center"/>
    </xf>
    <xf numFmtId="0" fontId="25" fillId="0" borderId="14" xfId="24" applyFont="1" applyFill="1" applyBorder="1" applyAlignment="1">
      <alignment horizontal="center"/>
    </xf>
    <xf numFmtId="0" fontId="5" fillId="0" borderId="0" xfId="25" applyFont="1"/>
    <xf numFmtId="6" fontId="5" fillId="0" borderId="0" xfId="26" applyNumberFormat="1" applyFont="1"/>
    <xf numFmtId="10" fontId="5" fillId="0" borderId="0" xfId="27" applyNumberFormat="1" applyFont="1"/>
    <xf numFmtId="0" fontId="11" fillId="0" borderId="0" xfId="29" applyFont="1"/>
    <xf numFmtId="0" fontId="7" fillId="0" borderId="0" xfId="30" applyFont="1"/>
    <xf numFmtId="0" fontId="7" fillId="0" borderId="0" xfId="31" applyFont="1" applyBorder="1"/>
    <xf numFmtId="0" fontId="11" fillId="0" borderId="0" xfId="32" applyFont="1" applyBorder="1"/>
    <xf numFmtId="0" fontId="11" fillId="0" borderId="0" xfId="33" applyFont="1" applyBorder="1" applyAlignment="1">
      <alignment horizontal="center"/>
    </xf>
    <xf numFmtId="44" fontId="11" fillId="0" borderId="0" xfId="34" applyNumberFormat="1" applyFont="1" applyBorder="1"/>
    <xf numFmtId="0" fontId="11" fillId="0" borderId="0" xfId="35" applyFont="1" applyBorder="1" applyAlignment="1">
      <alignment horizontal="left"/>
    </xf>
    <xf numFmtId="0" fontId="7" fillId="0" borderId="0" xfId="36" applyBorder="1"/>
    <xf numFmtId="0" fontId="12" fillId="0" borderId="0" xfId="37" applyFont="1" applyAlignment="1"/>
    <xf numFmtId="0" fontId="13" fillId="0" borderId="0" xfId="38" applyFont="1" applyAlignment="1"/>
    <xf numFmtId="0" fontId="14" fillId="0" borderId="0" xfId="39" applyNumberFormat="1" applyFont="1"/>
    <xf numFmtId="0" fontId="15" fillId="0" borderId="3" xfId="40" applyFont="1" applyBorder="1"/>
    <xf numFmtId="8" fontId="0" fillId="0" borderId="0" xfId="0" applyNumberFormat="1"/>
    <xf numFmtId="8" fontId="0" fillId="5" borderId="23" xfId="10" applyNumberFormat="1" applyFont="1"/>
    <xf numFmtId="42" fontId="16" fillId="0" borderId="0" xfId="14" applyFont="1"/>
    <xf numFmtId="41" fontId="16" fillId="0" borderId="0" xfId="15" applyFont="1"/>
    <xf numFmtId="41" fontId="4" fillId="0" borderId="5" xfId="3" applyNumberFormat="1"/>
    <xf numFmtId="42" fontId="4" fillId="0" borderId="5" xfId="3" applyNumberFormat="1"/>
    <xf numFmtId="0" fontId="2" fillId="0" borderId="1" xfId="12" applyAlignment="1">
      <alignment horizontal="center"/>
    </xf>
    <xf numFmtId="0" fontId="30" fillId="0" borderId="2" xfId="13" applyBorder="1" applyAlignment="1">
      <alignment horizontal="center"/>
    </xf>
    <xf numFmtId="44" fontId="4" fillId="0" borderId="5" xfId="3" applyNumberFormat="1"/>
    <xf numFmtId="44" fontId="22" fillId="0" borderId="12" xfId="22" applyNumberFormat="1" applyFont="1" applyFill="1" applyBorder="1" applyProtection="1"/>
    <xf numFmtId="44" fontId="22" fillId="0" borderId="11" xfId="21" applyNumberFormat="1" applyFont="1" applyFill="1" applyBorder="1" applyProtection="1"/>
    <xf numFmtId="44" fontId="22" fillId="0" borderId="10" xfId="9" applyNumberFormat="1" applyFont="1" applyFill="1" applyBorder="1" applyProtection="1"/>
    <xf numFmtId="44" fontId="22" fillId="0" borderId="9" xfId="9" applyNumberFormat="1" applyFont="1" applyFill="1" applyBorder="1" applyProtection="1"/>
    <xf numFmtId="44" fontId="4" fillId="0" borderId="5" xfId="3" applyNumberFormat="1" applyFill="1" applyProtection="1"/>
    <xf numFmtId="43" fontId="22" fillId="0" borderId="10" xfId="1" applyFont="1" applyFill="1" applyBorder="1" applyProtection="1"/>
    <xf numFmtId="43" fontId="22" fillId="0" borderId="9" xfId="1" applyFont="1" applyFill="1" applyBorder="1" applyProtection="1"/>
    <xf numFmtId="43" fontId="22" fillId="0" borderId="12" xfId="1" applyFont="1" applyFill="1" applyBorder="1" applyProtection="1"/>
    <xf numFmtId="43" fontId="23" fillId="0" borderId="9" xfId="1" applyFont="1" applyFill="1" applyBorder="1" applyProtection="1"/>
    <xf numFmtId="43" fontId="22" fillId="0" borderId="11" xfId="1" applyFont="1" applyFill="1" applyBorder="1" applyProtection="1"/>
    <xf numFmtId="44" fontId="0" fillId="0" borderId="0" xfId="0" applyNumberFormat="1"/>
    <xf numFmtId="0" fontId="0" fillId="0" borderId="0" xfId="0" pivotButton="1"/>
    <xf numFmtId="3" fontId="0" fillId="0" borderId="0" xfId="0" applyNumberFormat="1"/>
  </cellXfs>
  <cellStyles count="41">
    <cellStyle name="+CEcQ0M1zFZaza2oxzt/MI5Tj7WYRAlpx0Zg/DxFenc=-~FLd6P7bQPFvxJ4M2JVhumg==" xfId="40" xr:uid="{00000000-0005-0000-0000-000024000000}"/>
    <cellStyle name="5ek0A5YhEG84FOm8ukWqtDgYTTLYjbCfJAZlOfmFMuU=-~RSEWnp1VK3qIOvCjeHxDGg==" xfId="31" xr:uid="{00000000-0005-0000-0000-00001B000000}"/>
    <cellStyle name="5remuZg5ZxVtvFB9tFnUNMAinfcoZlx0M14CDlcqYQc=-~gXKeNqTVX+F4BBOorPlRgQ==" xfId="22" xr:uid="{00000000-0005-0000-0000-000012000000}"/>
    <cellStyle name="9JGj5G+y9rA9y1V5AR9fSw+ZbNICe2WO+lL6rDZLr/c=-~V05jHq/roMp61JthfLmhJg==" xfId="35" xr:uid="{00000000-0005-0000-0000-000003000000}"/>
    <cellStyle name="Comma" xfId="1" builtinId="3"/>
    <cellStyle name="Comma [0]" xfId="15" builtinId="6"/>
    <cellStyle name="Currency [0]" xfId="14" builtinId="7"/>
    <cellStyle name="Currency 2" xfId="8" xr:uid="{00000000-0005-0000-0000-000002000000}"/>
    <cellStyle name="Custom Style 1" xfId="9" xr:uid="{00000000-0005-0000-0000-000003000000}"/>
    <cellStyle name="Custom Style 2" xfId="4" xr:uid="{00000000-0005-0000-0000-000013000000}"/>
    <cellStyle name="Custom Style 3" xfId="11" xr:uid="{00000000-0005-0000-0000-000005000000}"/>
    <cellStyle name="Custom Style 4" xfId="16" xr:uid="{00000000-0005-0000-0000-000006000000}"/>
    <cellStyle name="D9LqX/hqoVLPcdpM8nnuofKAXgpHlRmGsxFQAdzSnPc=-~LPCjlwe/C/lEpR5uRyCDQQ==" xfId="36" xr:uid="{00000000-0005-0000-0000-000020000000}"/>
    <cellStyle name="DAcOmFHHUGqj4FqOObijHsu42eroZf8cOfRDTnpbupo=-~20lx6GqAOq4dgY3qBQJHLA==" xfId="37" xr:uid="{00000000-0005-0000-0000-000003000000}"/>
    <cellStyle name="DKMiltvLB7kr78hWomgGO9yq5nNrAjDJgHV20eqcdok=-~rTQJrmg8oRe/uIKOaQ5Sag==" xfId="39" xr:uid="{00000000-0005-0000-0000-000003000000}"/>
    <cellStyle name="E/U7zl9J64zRne31rUmjE/nGlN3ID8D+y5z1oGHtyZQ=-~1aeWjWBr+P0lmAYtEW9GcA==" xfId="30" xr:uid="{00000000-0005-0000-0000-00001A000000}"/>
    <cellStyle name="Ejb2eKxODGGhUo0RleXu/n3x2aUBanrk1OEi/2uLPL4=-~kuHZKw62uhoQ4AYJ2U5FtQ==" xfId="32" xr:uid="{00000000-0005-0000-0000-000003000000}"/>
    <cellStyle name="fx4RocAP6NOtpBXq27R1MmOmtSs3ivczPPAVQOSPny4=-~E00ZpwWl9vvVWtymeGsClw==" xfId="18" xr:uid="{00000000-0005-0000-0000-00000E000000}"/>
    <cellStyle name="gsx5qOJbsJHYQeUtNIyPfz29BIDuHd7G5mHGkgG2K0c=-~wHmA9DKt/G7uVXLydZKQZA==" xfId="24" xr:uid="{00000000-0005-0000-0000-000014000000}"/>
    <cellStyle name="h7/azAkggh4cZ3V88uMSJJ2ThX/T769JUQsZ2tReqPU=-~/zzZhQc4EDnUqR41Hv4aoA==" xfId="34" xr:uid="{00000000-0005-0000-0000-000004000000}"/>
    <cellStyle name="Heading 1" xfId="12" builtinId="16"/>
    <cellStyle name="Heading 2" xfId="2" builtinId="17"/>
    <cellStyle name="Heading 4" xfId="5" builtinId="19"/>
    <cellStyle name="k9+C9eiK8w+xZXrOwiz8usQ64qkQxLlam2Lv1xRhwW0=-~Ml592zjp4mfjIw1zLJQXaQ==" xfId="27" xr:uid="{00000000-0005-0000-0000-000003000000}"/>
    <cellStyle name="khxyNBPbFJN6/IKIR9/64GSOBwfaUSCM6PCYGkkCg5A=-~Rcx5Imx9qQ9dNhpBj/hFVQ==" xfId="38" xr:uid="{00000000-0005-0000-0000-000003000000}"/>
    <cellStyle name="l0RIV9PlYeQTAcQZ3uLRB+D5z03fFzTATjBjoJq7q/8=-~xlBkfnRKFX9v2Xkth/6SGA==" xfId="33" xr:uid="{00000000-0005-0000-0000-000003000000}"/>
    <cellStyle name="mI3gzvVUQWnk6gamWlASQQRTbpn+U8qj4ti8usHOaVk=-~WzEQcj0iEw5uyYG0Vk1S/w==" xfId="17" xr:uid="{00000000-0005-0000-0000-00000D000000}"/>
    <cellStyle name="ngiSN/0JDsDs9R0JnavLshcGXFTltEuuv+ivOzE2g/g=-~hnq/TAW/oJ2/iMKpO47COQ==" xfId="29" xr:uid="{00000000-0005-0000-0000-000003000000}"/>
    <cellStyle name="Normal" xfId="0" builtinId="0"/>
    <cellStyle name="Normal 2" xfId="7" xr:uid="{00000000-0005-0000-0000-00000D000000}"/>
    <cellStyle name="Normal_Sheet1" xfId="6" xr:uid="{00000000-0005-0000-0000-00000E000000}"/>
    <cellStyle name="Note" xfId="10" builtinId="10"/>
    <cellStyle name="Ot71mOSOWMe7N+YyVLMvRIK2+RYufL7slIpdIiXgDM4=-~LUP85Jk0b9a1zFydu79GgA==" xfId="28" xr:uid="{00000000-0005-0000-0000-000003000000}"/>
    <cellStyle name="q41XagyU5tn1+7IE9iUPqxGHNRU9FbbYRvq9QAhtOAo=-~VhHtxmKlJVXlVGOaliUeMQ==" xfId="23" xr:uid="{00000000-0005-0000-0000-000013000000}"/>
    <cellStyle name="R5uXu80O6+h3ErPiUoknoH0bmd7OWVGuvwA/Tdqa1Mk=-~cXjtubq+qV8xALgXcHswdg==" xfId="25" xr:uid="{00000000-0005-0000-0000-000003000000}"/>
    <cellStyle name="RRHFiP8Qtw15ck1cJj2yAI/65vDTTcyDouzxTOQ26TM=-~pp6bT8ZlLcJaWBZlYcPv7w==" xfId="21" xr:uid="{00000000-0005-0000-0000-000011000000}"/>
    <cellStyle name="Title" xfId="13" builtinId="15"/>
    <cellStyle name="Total" xfId="3" builtinId="25"/>
    <cellStyle name="uTuMyyVh7fdvMeHz9dRLs/JKrEIBtz0GQZrxpq0vDK4=-~X6MibQRpBTg7hGZbXlex0g==" xfId="26" xr:uid="{00000000-0005-0000-0000-000003000000}"/>
    <cellStyle name="VKM6EkiYXhsJzlshSwPPuENvvF6cTq6xCPUMZczu5SA=-~XqdetnoYC3MKbIk23RYLAw==" xfId="20" xr:uid="{00000000-0005-0000-0000-000010000000}"/>
    <cellStyle name="wJCmtKi1a2ARqLjAUGt5e6qOWN5bZcDAXKxhJHQBLf0=-~JaHz1PzRQhqffZyL825Axg==" xfId="19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Skier Attendance at Sun Valley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'Skier Attendance'!$A$9</c:f>
              <c:strCache>
                <c:ptCount val="1"/>
                <c:pt idx="0">
                  <c:v>Sun Valley</c:v>
                </c:pt>
              </c:strCache>
            </c:strRef>
          </c:tx>
          <c:spPr>
            <a:ln w="508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'Skier Attendance'!$B$3:$F$3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'Skier Attendance'!$B$9:$F$9</c:f>
              <c:numCache>
                <c:formatCode>_(* #,##0_);_(* \(#,##0\);_(* "-"??_);_(@_)</c:formatCode>
                <c:ptCount val="5"/>
                <c:pt idx="0">
                  <c:v>7541</c:v>
                </c:pt>
                <c:pt idx="1">
                  <c:v>8145</c:v>
                </c:pt>
                <c:pt idx="2">
                  <c:v>13011</c:v>
                </c:pt>
                <c:pt idx="3">
                  <c:v>10204</c:v>
                </c:pt>
                <c:pt idx="4">
                  <c:v>14242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B-4CCE-96F1-B3452D5C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90534848"/>
        <c:axId val="2049948624"/>
      </c:lineChart>
      <c:catAx>
        <c:axId val="199053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48624"/>
        <c:crosses val="autoZero"/>
        <c:auto val="1"/>
        <c:lblAlgn val="ctr"/>
        <c:lblOffset val="100"/>
        <c:noMultiLvlLbl val="0"/>
      </c:catAx>
      <c:valAx>
        <c:axId val="2049948624"/>
        <c:scaling>
          <c:orientation val="minMax"/>
          <c:min val="5000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34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[-_Excel_Comp_Cap1_Winter_Revenue.xlsx]Revenue PivotTable!PivotTable15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'Revenue PivotTable'!$C$3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'Revenue PivotTable'!$A$4:$B$27</c:f>
              <c:multiLvlStrCache>
                <c:ptCount val="24"/>
                <c:lvl>
                  <c:pt idx="0">
                    <c:v>Concessions</c:v>
                  </c:pt>
                  <c:pt idx="1">
                    <c:v>Lessons</c:v>
                  </c:pt>
                  <c:pt idx="2">
                    <c:v>Programs</c:v>
                  </c:pt>
                  <c:pt idx="3">
                    <c:v>Training</c:v>
                  </c:pt>
                  <c:pt idx="4">
                    <c:v>Concessions</c:v>
                  </c:pt>
                  <c:pt idx="5">
                    <c:v>Lessons</c:v>
                  </c:pt>
                  <c:pt idx="6">
                    <c:v>Programs</c:v>
                  </c:pt>
                  <c:pt idx="7">
                    <c:v>Training</c:v>
                  </c:pt>
                  <c:pt idx="8">
                    <c:v>Concessions</c:v>
                  </c:pt>
                  <c:pt idx="9">
                    <c:v>Lessons</c:v>
                  </c:pt>
                  <c:pt idx="10">
                    <c:v>Programs</c:v>
                  </c:pt>
                  <c:pt idx="11">
                    <c:v>Training</c:v>
                  </c:pt>
                  <c:pt idx="12">
                    <c:v>Concessions</c:v>
                  </c:pt>
                  <c:pt idx="13">
                    <c:v>Lessons</c:v>
                  </c:pt>
                  <c:pt idx="14">
                    <c:v>Programs</c:v>
                  </c:pt>
                  <c:pt idx="15">
                    <c:v>Training</c:v>
                  </c:pt>
                  <c:pt idx="16">
                    <c:v>Concessions</c:v>
                  </c:pt>
                  <c:pt idx="17">
                    <c:v>Lessons</c:v>
                  </c:pt>
                  <c:pt idx="18">
                    <c:v>Programs</c:v>
                  </c:pt>
                  <c:pt idx="19">
                    <c:v>Training</c:v>
                  </c:pt>
                  <c:pt idx="20">
                    <c:v>Concessions</c:v>
                  </c:pt>
                  <c:pt idx="21">
                    <c:v>Lessons</c:v>
                  </c:pt>
                  <c:pt idx="22">
                    <c:v>Programs</c:v>
                  </c:pt>
                  <c:pt idx="23">
                    <c:v>Training</c:v>
                  </c:pt>
                </c:lvl>
                <c:lvl>
                  <c:pt idx="0">
                    <c:v>Bogus Basin  </c:v>
                  </c:pt>
                  <c:pt idx="4">
                    <c:v>Brundage Mt.  </c:v>
                  </c:pt>
                  <c:pt idx="8">
                    <c:v>Grand Targhee  </c:v>
                  </c:pt>
                  <c:pt idx="12">
                    <c:v>Schweitzer Basin  </c:v>
                  </c:pt>
                  <c:pt idx="16">
                    <c:v>Silver Mountain  </c:v>
                  </c:pt>
                  <c:pt idx="20">
                    <c:v>Sun Valley  </c:v>
                  </c:pt>
                </c:lvl>
              </c:multiLvlStrCache>
            </c:multiLvlStrRef>
          </c:cat>
          <c:val>
            <c:numRef>
              <c:f>'Revenue PivotTable'!$C$4:$C$27</c:f>
              <c:numCache>
                <c:formatCode>#,##0</c:formatCode>
                <c:ptCount val="24"/>
                <c:pt idx="0">
                  <c:v>5997</c:v>
                </c:pt>
                <c:pt idx="1">
                  <c:v>12107</c:v>
                </c:pt>
                <c:pt idx="2">
                  <c:v>2842</c:v>
                </c:pt>
                <c:pt idx="3">
                  <c:v>7152</c:v>
                </c:pt>
                <c:pt idx="4">
                  <c:v>7347</c:v>
                </c:pt>
                <c:pt idx="5">
                  <c:v>13876</c:v>
                </c:pt>
                <c:pt idx="6">
                  <c:v>2680</c:v>
                </c:pt>
                <c:pt idx="7">
                  <c:v>6357</c:v>
                </c:pt>
                <c:pt idx="8">
                  <c:v>7427</c:v>
                </c:pt>
                <c:pt idx="9">
                  <c:v>14838</c:v>
                </c:pt>
                <c:pt idx="10">
                  <c:v>2601</c:v>
                </c:pt>
                <c:pt idx="11">
                  <c:v>7545</c:v>
                </c:pt>
                <c:pt idx="12">
                  <c:v>7189</c:v>
                </c:pt>
                <c:pt idx="13">
                  <c:v>15254</c:v>
                </c:pt>
                <c:pt idx="14">
                  <c:v>2462</c:v>
                </c:pt>
                <c:pt idx="15">
                  <c:v>7698</c:v>
                </c:pt>
                <c:pt idx="16">
                  <c:v>6113</c:v>
                </c:pt>
                <c:pt idx="17">
                  <c:v>13223</c:v>
                </c:pt>
                <c:pt idx="18">
                  <c:v>3191</c:v>
                </c:pt>
                <c:pt idx="19">
                  <c:v>7761</c:v>
                </c:pt>
                <c:pt idx="20">
                  <c:v>6940</c:v>
                </c:pt>
                <c:pt idx="21">
                  <c:v>14000</c:v>
                </c:pt>
                <c:pt idx="22">
                  <c:v>3116</c:v>
                </c:pt>
                <c:pt idx="23">
                  <c:v>7443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9-494B-A214-C2959B45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852304"/>
        <c:axId val="102849392"/>
      </c:barChart>
      <c:catAx>
        <c:axId val="10285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9392"/>
        <c:crosses val="autoZero"/>
        <c:auto val="1"/>
        <c:lblAlgn val="ctr"/>
        <c:lblOffset val="100"/>
        <c:noMultiLvlLbl val="0"/>
      </c:catAx>
      <c:valAx>
        <c:axId val="1028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Footer>&amp;L&amp;F&amp;R&amp;A</c:oddFooter>
    </c:headerFooter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[-_Excel_Comp_Cap1_Winter_Revenue.xlsx]Revenue PivotTable!PivotTable15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2nd quarter program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'Revenue PivotTable'!$C$3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'Revenue PivotTable'!$A$4:$B$27</c:f>
              <c:multiLvlStrCache>
                <c:ptCount val="24"/>
                <c:lvl>
                  <c:pt idx="0">
                    <c:v>Concessions</c:v>
                  </c:pt>
                  <c:pt idx="1">
                    <c:v>Lessons</c:v>
                  </c:pt>
                  <c:pt idx="2">
                    <c:v>Programs</c:v>
                  </c:pt>
                  <c:pt idx="3">
                    <c:v>Training</c:v>
                  </c:pt>
                  <c:pt idx="4">
                    <c:v>Concessions</c:v>
                  </c:pt>
                  <c:pt idx="5">
                    <c:v>Lessons</c:v>
                  </c:pt>
                  <c:pt idx="6">
                    <c:v>Programs</c:v>
                  </c:pt>
                  <c:pt idx="7">
                    <c:v>Training</c:v>
                  </c:pt>
                  <c:pt idx="8">
                    <c:v>Concessions</c:v>
                  </c:pt>
                  <c:pt idx="9">
                    <c:v>Lessons</c:v>
                  </c:pt>
                  <c:pt idx="10">
                    <c:v>Programs</c:v>
                  </c:pt>
                  <c:pt idx="11">
                    <c:v>Training</c:v>
                  </c:pt>
                  <c:pt idx="12">
                    <c:v>Concessions</c:v>
                  </c:pt>
                  <c:pt idx="13">
                    <c:v>Lessons</c:v>
                  </c:pt>
                  <c:pt idx="14">
                    <c:v>Programs</c:v>
                  </c:pt>
                  <c:pt idx="15">
                    <c:v>Training</c:v>
                  </c:pt>
                  <c:pt idx="16">
                    <c:v>Concessions</c:v>
                  </c:pt>
                  <c:pt idx="17">
                    <c:v>Lessons</c:v>
                  </c:pt>
                  <c:pt idx="18">
                    <c:v>Programs</c:v>
                  </c:pt>
                  <c:pt idx="19">
                    <c:v>Training</c:v>
                  </c:pt>
                  <c:pt idx="20">
                    <c:v>Concessions</c:v>
                  </c:pt>
                  <c:pt idx="21">
                    <c:v>Lessons</c:v>
                  </c:pt>
                  <c:pt idx="22">
                    <c:v>Programs</c:v>
                  </c:pt>
                  <c:pt idx="23">
                    <c:v>Training</c:v>
                  </c:pt>
                </c:lvl>
                <c:lvl>
                  <c:pt idx="0">
                    <c:v>Bogus Basin  </c:v>
                  </c:pt>
                  <c:pt idx="4">
                    <c:v>Brundage Mt.  </c:v>
                  </c:pt>
                  <c:pt idx="8">
                    <c:v>Grand Targhee  </c:v>
                  </c:pt>
                  <c:pt idx="12">
                    <c:v>Schweitzer Basin  </c:v>
                  </c:pt>
                  <c:pt idx="16">
                    <c:v>Silver Mountain  </c:v>
                  </c:pt>
                  <c:pt idx="20">
                    <c:v>Sun Valley  </c:v>
                  </c:pt>
                </c:lvl>
              </c:multiLvlStrCache>
            </c:multiLvlStrRef>
          </c:cat>
          <c:val>
            <c:numRef>
              <c:f>'Revenue PivotTable'!$C$4:$C$27</c:f>
              <c:numCache>
                <c:formatCode>#,##0</c:formatCode>
                <c:ptCount val="24"/>
                <c:pt idx="0">
                  <c:v>5997</c:v>
                </c:pt>
                <c:pt idx="1">
                  <c:v>12107</c:v>
                </c:pt>
                <c:pt idx="2">
                  <c:v>2842</c:v>
                </c:pt>
                <c:pt idx="3">
                  <c:v>7152</c:v>
                </c:pt>
                <c:pt idx="4">
                  <c:v>7347</c:v>
                </c:pt>
                <c:pt idx="5">
                  <c:v>13876</c:v>
                </c:pt>
                <c:pt idx="6">
                  <c:v>2680</c:v>
                </c:pt>
                <c:pt idx="7">
                  <c:v>6357</c:v>
                </c:pt>
                <c:pt idx="8">
                  <c:v>7427</c:v>
                </c:pt>
                <c:pt idx="9">
                  <c:v>14838</c:v>
                </c:pt>
                <c:pt idx="10">
                  <c:v>2601</c:v>
                </c:pt>
                <c:pt idx="11">
                  <c:v>7545</c:v>
                </c:pt>
                <c:pt idx="12">
                  <c:v>7189</c:v>
                </c:pt>
                <c:pt idx="13">
                  <c:v>15254</c:v>
                </c:pt>
                <c:pt idx="14">
                  <c:v>2462</c:v>
                </c:pt>
                <c:pt idx="15">
                  <c:v>7698</c:v>
                </c:pt>
                <c:pt idx="16">
                  <c:v>6113</c:v>
                </c:pt>
                <c:pt idx="17">
                  <c:v>13223</c:v>
                </c:pt>
                <c:pt idx="18">
                  <c:v>3191</c:v>
                </c:pt>
                <c:pt idx="19">
                  <c:v>7761</c:v>
                </c:pt>
                <c:pt idx="20">
                  <c:v>6940</c:v>
                </c:pt>
                <c:pt idx="21">
                  <c:v>14000</c:v>
                </c:pt>
                <c:pt idx="22">
                  <c:v>3116</c:v>
                </c:pt>
                <c:pt idx="23">
                  <c:v>7443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C-47F9-B81C-112F2EEBE9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45470032"/>
        <c:axId val="245474608"/>
      </c:barChart>
      <c:catAx>
        <c:axId val="2454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74608"/>
        <c:crosses val="autoZero"/>
        <c:auto val="1"/>
        <c:lblAlgn val="ctr"/>
        <c:lblOffset val="100"/>
        <c:noMultiLvlLbl val="0"/>
      </c:catAx>
      <c:valAx>
        <c:axId val="245474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</xdr:colOff>
      <xdr:row>12</xdr:row>
      <xdr:rowOff>61912</xdr:rowOff>
    </xdr:from>
    <xdr:to>
      <xdr:col>6</xdr:col>
      <xdr:colOff>547687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C6C7E-2C51-46D7-BD71-39479D9F0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1</xdr:col>
      <xdr:colOff>976313</xdr:colOff>
      <xdr:row>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625"/>
          <a:ext cx="1300163" cy="1733550"/>
        </a:xfrm>
        <a:prstGeom prst="rect">
          <a:avLst/>
        </a:prstGeom>
      </xdr:spPr>
    </xdr:pic>
    <xdr:clientData/>
  </xdr:twoCellAnchor>
  <xdr:oneCellAnchor>
    <xdr:from>
      <xdr:col>3</xdr:col>
      <xdr:colOff>47625</xdr:colOff>
      <xdr:row>1</xdr:row>
      <xdr:rowOff>9525</xdr:rowOff>
    </xdr:from>
    <xdr:ext cx="3476625" cy="37414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686175" y="200025"/>
          <a:ext cx="3476625" cy="374141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905"/>
              <a:solidFill>
                <a:schemeClr val="tx2">
                  <a:lumMod val="50000"/>
                </a:schemeClr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Ski Package Expense Report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2</xdr:row>
      <xdr:rowOff>100012</xdr:rowOff>
    </xdr:from>
    <xdr:to>
      <xdr:col>12</xdr:col>
      <xdr:colOff>423862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3B9CD-130B-43C7-B9DA-A2C0C6CCF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214312</xdr:colOff>
      <xdr:row>12</xdr:row>
      <xdr:rowOff>90486</xdr:rowOff>
    </xdr:from>
    <xdr:to>
      <xdr:col>5</xdr:col>
      <xdr:colOff>409575</xdr:colOff>
      <xdr:row>32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7D9F8E-66E8-4AF1-8CD9-B7E756371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535.891173611111" createdVersion="7" refreshedVersion="7" minRefreshableVersion="3" recordCount="108" xr:uid="{F9A714C1-0222-48FA-A3D6-148AF1425735}">
  <cacheSource type="worksheet">
    <worksheetSource ref="A9:E117" sheet="Winter Program Revenue"/>
  </cacheSource>
  <cacheFields count="5">
    <cacheField name="Month" numFmtId="0">
      <sharedItems count="3">
        <s v="January"/>
        <s v="February"/>
        <s v="March"/>
      </sharedItems>
    </cacheField>
    <cacheField name="Ski Area" numFmtId="0">
      <sharedItems count="6">
        <s v="Sun Valley  "/>
        <s v="Silver Mountain  "/>
        <s v="Bogus Basin  "/>
        <s v="Brundage Mt.  "/>
        <s v="Grand Targhee  "/>
        <s v="Schweitzer Basin  "/>
      </sharedItems>
    </cacheField>
    <cacheField name="Item" numFmtId="0">
      <sharedItems/>
    </cacheField>
    <cacheField name="Category" numFmtId="0">
      <sharedItems count="4">
        <s v="Lessons"/>
        <s v="Programs"/>
        <s v="Concessions"/>
        <s v="Training"/>
      </sharedItems>
    </cacheField>
    <cacheField name="Amount" numFmtId="3">
      <sharedItems containsSemiMixedTypes="0" containsString="0" containsNumber="1" containsInteger="1" minValue="395" maxValue="44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s v="Ski Lessons"/>
    <x v="0"/>
    <n v="3221"/>
  </r>
  <r>
    <x v="0"/>
    <x v="1"/>
    <s v="Ski Lessons"/>
    <x v="0"/>
    <n v="3446"/>
  </r>
  <r>
    <x v="0"/>
    <x v="2"/>
    <s v="Ski Lessons"/>
    <x v="0"/>
    <n v="3596"/>
  </r>
  <r>
    <x v="0"/>
    <x v="3"/>
    <s v="Ski Lessons"/>
    <x v="0"/>
    <n v="3281"/>
  </r>
  <r>
    <x v="0"/>
    <x v="4"/>
    <s v="Ski Lessons"/>
    <x v="0"/>
    <n v="3512"/>
  </r>
  <r>
    <x v="0"/>
    <x v="5"/>
    <s v="Ski Lessons"/>
    <x v="0"/>
    <n v="4455"/>
  </r>
  <r>
    <x v="0"/>
    <x v="0"/>
    <s v="Snowboard Lessons"/>
    <x v="0"/>
    <n v="1011"/>
  </r>
  <r>
    <x v="0"/>
    <x v="1"/>
    <s v="Snowboard Lessons"/>
    <x v="0"/>
    <n v="989"/>
  </r>
  <r>
    <x v="0"/>
    <x v="2"/>
    <s v="Snowboard Lessons"/>
    <x v="0"/>
    <n v="453"/>
  </r>
  <r>
    <x v="0"/>
    <x v="3"/>
    <s v="Snowboard Lessons"/>
    <x v="0"/>
    <n v="1011"/>
  </r>
  <r>
    <x v="0"/>
    <x v="4"/>
    <s v="Snowboard Lessons"/>
    <x v="0"/>
    <n v="980"/>
  </r>
  <r>
    <x v="0"/>
    <x v="5"/>
    <s v="Snowboard Lessons"/>
    <x v="0"/>
    <n v="1234"/>
  </r>
  <r>
    <x v="0"/>
    <x v="0"/>
    <s v="Nordic Lessons"/>
    <x v="0"/>
    <n v="500"/>
  </r>
  <r>
    <x v="0"/>
    <x v="1"/>
    <s v="Nordic Lessons"/>
    <x v="0"/>
    <n v="541"/>
  </r>
  <r>
    <x v="0"/>
    <x v="2"/>
    <s v="Nordic Lessons"/>
    <x v="0"/>
    <n v="395"/>
  </r>
  <r>
    <x v="0"/>
    <x v="3"/>
    <s v="Nordic Lessons"/>
    <x v="0"/>
    <n v="425"/>
  </r>
  <r>
    <x v="0"/>
    <x v="4"/>
    <s v="Nordic Lessons"/>
    <x v="0"/>
    <n v="422"/>
  </r>
  <r>
    <x v="0"/>
    <x v="5"/>
    <s v="Nordic Lessons"/>
    <x v="0"/>
    <n v="548"/>
  </r>
  <r>
    <x v="0"/>
    <x v="0"/>
    <s v="Racing Program"/>
    <x v="1"/>
    <n v="888"/>
  </r>
  <r>
    <x v="0"/>
    <x v="1"/>
    <s v="Racing Program"/>
    <x v="1"/>
    <n v="1050"/>
  </r>
  <r>
    <x v="0"/>
    <x v="2"/>
    <s v="Racing Program"/>
    <x v="1"/>
    <n v="785"/>
  </r>
  <r>
    <x v="0"/>
    <x v="3"/>
    <s v="Racing Program"/>
    <x v="1"/>
    <n v="901"/>
  </r>
  <r>
    <x v="0"/>
    <x v="4"/>
    <s v="Racing Program"/>
    <x v="1"/>
    <n v="900"/>
  </r>
  <r>
    <x v="0"/>
    <x v="5"/>
    <s v="Racing Program"/>
    <x v="1"/>
    <n v="741"/>
  </r>
  <r>
    <x v="0"/>
    <x v="0"/>
    <s v="Concessions"/>
    <x v="2"/>
    <n v="2232"/>
  </r>
  <r>
    <x v="0"/>
    <x v="1"/>
    <s v="Concessions"/>
    <x v="2"/>
    <n v="2001"/>
  </r>
  <r>
    <x v="0"/>
    <x v="2"/>
    <s v="Concessions"/>
    <x v="2"/>
    <n v="1999"/>
  </r>
  <r>
    <x v="0"/>
    <x v="3"/>
    <s v="Concessions"/>
    <x v="2"/>
    <n v="2449"/>
  </r>
  <r>
    <x v="0"/>
    <x v="4"/>
    <s v="Concessions"/>
    <x v="2"/>
    <n v="2333"/>
  </r>
  <r>
    <x v="0"/>
    <x v="5"/>
    <s v="Concessions"/>
    <x v="2"/>
    <n v="2478"/>
  </r>
  <r>
    <x v="0"/>
    <x v="0"/>
    <s v="Instructor Certification"/>
    <x v="3"/>
    <n v="2500"/>
  </r>
  <r>
    <x v="0"/>
    <x v="1"/>
    <s v="Instructor Certification"/>
    <x v="3"/>
    <n v="2610"/>
  </r>
  <r>
    <x v="0"/>
    <x v="2"/>
    <s v="Instructor Certification"/>
    <x v="3"/>
    <n v="2440"/>
  </r>
  <r>
    <x v="0"/>
    <x v="3"/>
    <s v="Instructor Certification"/>
    <x v="3"/>
    <n v="2119"/>
  </r>
  <r>
    <x v="0"/>
    <x v="4"/>
    <s v="Instructor Certification"/>
    <x v="3"/>
    <n v="2515"/>
  </r>
  <r>
    <x v="0"/>
    <x v="5"/>
    <s v="Instructor Certification"/>
    <x v="3"/>
    <n v="2336"/>
  </r>
  <r>
    <x v="1"/>
    <x v="0"/>
    <s v="Ski Lessons"/>
    <x v="0"/>
    <n v="3215"/>
  </r>
  <r>
    <x v="1"/>
    <x v="1"/>
    <s v="Ski Lessons"/>
    <x v="0"/>
    <n v="2645"/>
  </r>
  <r>
    <x v="1"/>
    <x v="2"/>
    <s v="Ski Lessons"/>
    <x v="0"/>
    <n v="2214"/>
  </r>
  <r>
    <x v="1"/>
    <x v="3"/>
    <s v="Ski Lessons"/>
    <x v="0"/>
    <n v="3051"/>
  </r>
  <r>
    <x v="1"/>
    <x v="4"/>
    <s v="Ski Lessons"/>
    <x v="0"/>
    <n v="3752"/>
  </r>
  <r>
    <x v="1"/>
    <x v="5"/>
    <s v="Ski Lessons"/>
    <x v="0"/>
    <n v="3180"/>
  </r>
  <r>
    <x v="1"/>
    <x v="0"/>
    <s v="Snowboard Lessons"/>
    <x v="0"/>
    <n v="1011"/>
  </r>
  <r>
    <x v="1"/>
    <x v="1"/>
    <s v="Snowboard Lessons"/>
    <x v="0"/>
    <n v="1013"/>
  </r>
  <r>
    <x v="1"/>
    <x v="2"/>
    <s v="Snowboard Lessons"/>
    <x v="0"/>
    <n v="875"/>
  </r>
  <r>
    <x v="1"/>
    <x v="3"/>
    <s v="Snowboard Lessons"/>
    <x v="0"/>
    <n v="1073"/>
  </r>
  <r>
    <x v="1"/>
    <x v="4"/>
    <s v="Snowboard Lessons"/>
    <x v="0"/>
    <n v="980"/>
  </r>
  <r>
    <x v="1"/>
    <x v="5"/>
    <s v="Snowboard Lessons"/>
    <x v="0"/>
    <n v="1234"/>
  </r>
  <r>
    <x v="1"/>
    <x v="0"/>
    <s v="Nordic Lessons"/>
    <x v="0"/>
    <n v="422"/>
  </r>
  <r>
    <x v="1"/>
    <x v="1"/>
    <s v="Nordic Lessons"/>
    <x v="0"/>
    <n v="548"/>
  </r>
  <r>
    <x v="1"/>
    <x v="2"/>
    <s v="Nordic Lessons"/>
    <x v="0"/>
    <n v="605"/>
  </r>
  <r>
    <x v="1"/>
    <x v="3"/>
    <s v="Nordic Lessons"/>
    <x v="0"/>
    <n v="429"/>
  </r>
  <r>
    <x v="1"/>
    <x v="4"/>
    <s v="Nordic Lessons"/>
    <x v="0"/>
    <n v="559"/>
  </r>
  <r>
    <x v="1"/>
    <x v="5"/>
    <s v="Nordic Lessons"/>
    <x v="0"/>
    <n v="475"/>
  </r>
  <r>
    <x v="1"/>
    <x v="0"/>
    <s v="Racing Program"/>
    <x v="1"/>
    <n v="1241"/>
  </r>
  <r>
    <x v="1"/>
    <x v="1"/>
    <s v="Racing Program"/>
    <x v="1"/>
    <n v="1191"/>
  </r>
  <r>
    <x v="1"/>
    <x v="2"/>
    <s v="Racing Program"/>
    <x v="1"/>
    <n v="1175"/>
  </r>
  <r>
    <x v="1"/>
    <x v="3"/>
    <s v="Racing Program"/>
    <x v="1"/>
    <n v="966"/>
  </r>
  <r>
    <x v="1"/>
    <x v="4"/>
    <s v="Racing Program"/>
    <x v="1"/>
    <n v="950"/>
  </r>
  <r>
    <x v="1"/>
    <x v="5"/>
    <s v="Racing Program"/>
    <x v="1"/>
    <n v="941"/>
  </r>
  <r>
    <x v="1"/>
    <x v="0"/>
    <s v="Concessions"/>
    <x v="2"/>
    <n v="2250"/>
  </r>
  <r>
    <x v="1"/>
    <x v="1"/>
    <s v="Concessions"/>
    <x v="2"/>
    <n v="2001"/>
  </r>
  <r>
    <x v="1"/>
    <x v="2"/>
    <s v="Concessions"/>
    <x v="2"/>
    <n v="1999"/>
  </r>
  <r>
    <x v="1"/>
    <x v="3"/>
    <s v="Concessions"/>
    <x v="2"/>
    <n v="2449"/>
  </r>
  <r>
    <x v="1"/>
    <x v="4"/>
    <s v="Concessions"/>
    <x v="2"/>
    <n v="2547"/>
  </r>
  <r>
    <x v="1"/>
    <x v="5"/>
    <s v="Concessions"/>
    <x v="2"/>
    <n v="2478"/>
  </r>
  <r>
    <x v="1"/>
    <x v="0"/>
    <s v="Instructor Certification"/>
    <x v="3"/>
    <n v="2499"/>
  </r>
  <r>
    <x v="1"/>
    <x v="1"/>
    <s v="Instructor Certification"/>
    <x v="3"/>
    <n v="2610"/>
  </r>
  <r>
    <x v="1"/>
    <x v="2"/>
    <s v="Instructor Certification"/>
    <x v="3"/>
    <n v="2356"/>
  </r>
  <r>
    <x v="1"/>
    <x v="3"/>
    <s v="Instructor Certification"/>
    <x v="3"/>
    <n v="2119"/>
  </r>
  <r>
    <x v="1"/>
    <x v="4"/>
    <s v="Instructor Certification"/>
    <x v="3"/>
    <n v="2515"/>
  </r>
  <r>
    <x v="1"/>
    <x v="5"/>
    <s v="Instructor Certification"/>
    <x v="3"/>
    <n v="2444"/>
  </r>
  <r>
    <x v="2"/>
    <x v="0"/>
    <s v="Ski Lessons"/>
    <x v="0"/>
    <n v="3043"/>
  </r>
  <r>
    <x v="2"/>
    <x v="1"/>
    <s v="Ski Lessons"/>
    <x v="0"/>
    <n v="2491"/>
  </r>
  <r>
    <x v="2"/>
    <x v="2"/>
    <s v="Ski Lessons"/>
    <x v="0"/>
    <n v="2684"/>
  </r>
  <r>
    <x v="2"/>
    <x v="3"/>
    <s v="Ski Lessons"/>
    <x v="0"/>
    <n v="3136"/>
  </r>
  <r>
    <x v="2"/>
    <x v="4"/>
    <s v="Ski Lessons"/>
    <x v="0"/>
    <n v="3195"/>
  </r>
  <r>
    <x v="2"/>
    <x v="5"/>
    <s v="Ski Lessons"/>
    <x v="0"/>
    <n v="2852"/>
  </r>
  <r>
    <x v="2"/>
    <x v="0"/>
    <s v="Snowboard Lessons"/>
    <x v="0"/>
    <n v="1088"/>
  </r>
  <r>
    <x v="2"/>
    <x v="1"/>
    <s v="Snowboard Lessons"/>
    <x v="0"/>
    <n v="1002"/>
  </r>
  <r>
    <x v="2"/>
    <x v="2"/>
    <s v="Snowboard Lessons"/>
    <x v="0"/>
    <n v="829"/>
  </r>
  <r>
    <x v="2"/>
    <x v="3"/>
    <s v="Snowboard Lessons"/>
    <x v="0"/>
    <n v="1041"/>
  </r>
  <r>
    <x v="2"/>
    <x v="4"/>
    <s v="Snowboard Lessons"/>
    <x v="0"/>
    <n v="879"/>
  </r>
  <r>
    <x v="2"/>
    <x v="5"/>
    <s v="Snowboard Lessons"/>
    <x v="0"/>
    <n v="801"/>
  </r>
  <r>
    <x v="2"/>
    <x v="0"/>
    <s v="Nordic Lessons"/>
    <x v="0"/>
    <n v="489"/>
  </r>
  <r>
    <x v="2"/>
    <x v="1"/>
    <s v="Nordic Lessons"/>
    <x v="0"/>
    <n v="548"/>
  </r>
  <r>
    <x v="2"/>
    <x v="2"/>
    <s v="Nordic Lessons"/>
    <x v="0"/>
    <n v="456"/>
  </r>
  <r>
    <x v="2"/>
    <x v="3"/>
    <s v="Nordic Lessons"/>
    <x v="0"/>
    <n v="429"/>
  </r>
  <r>
    <x v="2"/>
    <x v="4"/>
    <s v="Nordic Lessons"/>
    <x v="0"/>
    <n v="559"/>
  </r>
  <r>
    <x v="2"/>
    <x v="5"/>
    <s v="Nordic Lessons"/>
    <x v="0"/>
    <n v="475"/>
  </r>
  <r>
    <x v="2"/>
    <x v="0"/>
    <s v="Racing Program"/>
    <x v="1"/>
    <n v="987"/>
  </r>
  <r>
    <x v="2"/>
    <x v="1"/>
    <s v="Racing Program"/>
    <x v="1"/>
    <n v="950"/>
  </r>
  <r>
    <x v="2"/>
    <x v="2"/>
    <s v="Racing Program"/>
    <x v="1"/>
    <n v="882"/>
  </r>
  <r>
    <x v="2"/>
    <x v="3"/>
    <s v="Racing Program"/>
    <x v="1"/>
    <n v="813"/>
  </r>
  <r>
    <x v="2"/>
    <x v="4"/>
    <s v="Racing Program"/>
    <x v="1"/>
    <n v="751"/>
  </r>
  <r>
    <x v="2"/>
    <x v="5"/>
    <s v="Racing Program"/>
    <x v="1"/>
    <n v="780"/>
  </r>
  <r>
    <x v="2"/>
    <x v="0"/>
    <s v="Concessions"/>
    <x v="2"/>
    <n v="2458"/>
  </r>
  <r>
    <x v="2"/>
    <x v="1"/>
    <s v="Concessions"/>
    <x v="2"/>
    <n v="2111"/>
  </r>
  <r>
    <x v="2"/>
    <x v="2"/>
    <s v="Concessions"/>
    <x v="2"/>
    <n v="1999"/>
  </r>
  <r>
    <x v="2"/>
    <x v="3"/>
    <s v="Concessions"/>
    <x v="2"/>
    <n v="2449"/>
  </r>
  <r>
    <x v="2"/>
    <x v="4"/>
    <s v="Concessions"/>
    <x v="2"/>
    <n v="2547"/>
  </r>
  <r>
    <x v="2"/>
    <x v="5"/>
    <s v="Concessions"/>
    <x v="2"/>
    <n v="2233"/>
  </r>
  <r>
    <x v="2"/>
    <x v="0"/>
    <s v="Instructor Certification"/>
    <x v="3"/>
    <n v="2444"/>
  </r>
  <r>
    <x v="2"/>
    <x v="1"/>
    <s v="Instructor Certification"/>
    <x v="3"/>
    <n v="2541"/>
  </r>
  <r>
    <x v="2"/>
    <x v="2"/>
    <s v="Instructor Certification"/>
    <x v="3"/>
    <n v="2356"/>
  </r>
  <r>
    <x v="2"/>
    <x v="3"/>
    <s v="Instructor Certification"/>
    <x v="3"/>
    <n v="2119"/>
  </r>
  <r>
    <x v="2"/>
    <x v="4"/>
    <s v="Instructor Certification"/>
    <x v="3"/>
    <n v="2515"/>
  </r>
  <r>
    <x v="2"/>
    <x v="5"/>
    <s v="Instructor Certification"/>
    <x v="3"/>
    <n v="29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1B405-63AA-4679-ADC2-8134A54BA816}" name="PivotTable15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A3:C27" firstHeaderRow="1" firstDataRow="1" firstDataCol="2" rowPageCount="1" colPageCount="1"/>
  <pivotFields count="5">
    <pivotField axis="axisPage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3"/>
        <item x="4"/>
        <item x="5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4">
        <item x="2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24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</rowItems>
  <colItems count="1">
    <i/>
  </colItems>
  <pageFields count="1">
    <pageField fld="0" hier="-1"/>
  </pageFields>
  <dataFields count="1">
    <dataField name="Sum of Amount" fld="4" baseField="3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79998168889431442"/>
    <pageSetUpPr fitToPage="1"/>
  </sheetPr>
  <dimension ref="A1:M38"/>
  <sheetViews>
    <sheetView tabSelected="1" topLeftCell="A12" zoomScaleNormal="100" workbookViewId="0">
      <selection activeCell="B26" sqref="B26"/>
    </sheetView>
  </sheetViews>
  <sheetFormatPr defaultRowHeight="15" x14ac:dyDescent="0.25"/>
  <cols>
    <col min="1" max="1" width="32" bestFit="1" customWidth="1"/>
    <col min="2" max="2" width="11.42578125" customWidth="1"/>
    <col min="3" max="8" width="10.85546875" bestFit="1" customWidth="1"/>
    <col min="9" max="13" width="10" bestFit="1" customWidth="1"/>
  </cols>
  <sheetData>
    <row r="1" spans="1:8" ht="20.25" x14ac:dyDescent="0.3">
      <c r="A1" s="7" t="s">
        <v>6</v>
      </c>
      <c r="B1" s="7"/>
      <c r="C1" s="7"/>
      <c r="D1" s="7"/>
      <c r="E1" s="7"/>
      <c r="F1" s="7"/>
      <c r="G1" s="7"/>
      <c r="H1" s="7"/>
    </row>
    <row r="2" spans="1:8" x14ac:dyDescent="0.25">
      <c r="A2" s="60" t="s">
        <v>0</v>
      </c>
      <c r="B2" s="61">
        <v>950000</v>
      </c>
    </row>
    <row r="3" spans="1:8" x14ac:dyDescent="0.25">
      <c r="A3" s="60" t="s">
        <v>2</v>
      </c>
      <c r="B3" s="60">
        <v>120</v>
      </c>
    </row>
    <row r="4" spans="1:8" x14ac:dyDescent="0.25">
      <c r="A4" s="60" t="s">
        <v>1</v>
      </c>
      <c r="B4" s="62">
        <v>5.7500000000000002E-2</v>
      </c>
    </row>
    <row r="6" spans="1:8" ht="20.25" thickBot="1" x14ac:dyDescent="0.35">
      <c r="C6" s="6" t="s">
        <v>3</v>
      </c>
      <c r="D6" s="6"/>
      <c r="E6" s="6"/>
      <c r="F6" s="6"/>
      <c r="G6" s="6"/>
      <c r="H6" s="6"/>
    </row>
    <row r="7" spans="1:8" ht="21" thickTop="1" thickBot="1" x14ac:dyDescent="0.35">
      <c r="C7" s="6" t="s">
        <v>4</v>
      </c>
      <c r="D7" s="6"/>
      <c r="E7" s="6"/>
      <c r="F7" s="6"/>
      <c r="G7" s="6"/>
      <c r="H7" s="6"/>
    </row>
    <row r="8" spans="1:8" ht="15.75" thickTop="1" x14ac:dyDescent="0.25">
      <c r="B8" s="75">
        <f>-PMT(B4,B3,B2)</f>
        <v>54691.723140758979</v>
      </c>
      <c r="C8" s="75">
        <v>60</v>
      </c>
      <c r="D8" s="75">
        <v>120</v>
      </c>
      <c r="E8" s="75">
        <v>180</v>
      </c>
      <c r="F8" s="75">
        <v>240</v>
      </c>
      <c r="G8" s="75">
        <v>300</v>
      </c>
      <c r="H8" s="76">
        <v>360</v>
      </c>
    </row>
    <row r="9" spans="1:8" x14ac:dyDescent="0.25">
      <c r="A9" s="5" t="s">
        <v>5</v>
      </c>
      <c r="B9" s="75">
        <v>8.5000000000000006E-2</v>
      </c>
      <c r="C9" s="75">
        <f t="dataTable" ref="C9:H16" dt2D="1" dtr="1" r1="B3" r2="B4"/>
        <v>81359.005677196998</v>
      </c>
      <c r="D9" s="75">
        <v>80754.524788496521</v>
      </c>
      <c r="E9" s="75">
        <v>80750.033868022525</v>
      </c>
      <c r="F9" s="75">
        <v>80750.000253516002</v>
      </c>
      <c r="G9" s="75">
        <v>80750.000001897672</v>
      </c>
      <c r="H9" s="75">
        <v>80750.000000014203</v>
      </c>
    </row>
    <row r="10" spans="1:8" x14ac:dyDescent="0.25">
      <c r="A10" s="5"/>
      <c r="B10" s="75">
        <v>0.08</v>
      </c>
      <c r="C10" s="75">
        <v>76758.05132546337</v>
      </c>
      <c r="D10" s="75">
        <v>76007.413192773951</v>
      </c>
      <c r="E10" s="75">
        <v>76000.073204541186</v>
      </c>
      <c r="F10" s="75">
        <v>76000.000722956698</v>
      </c>
      <c r="G10" s="75">
        <v>76000.000007139824</v>
      </c>
      <c r="H10" s="75">
        <v>76000.000000070519</v>
      </c>
    </row>
    <row r="11" spans="1:8" x14ac:dyDescent="0.25">
      <c r="A11" s="5"/>
      <c r="B11" s="75">
        <v>7.4999999999999997E-2</v>
      </c>
      <c r="C11" s="75">
        <v>72191.846866672175</v>
      </c>
      <c r="D11" s="75">
        <v>71262.129505224977</v>
      </c>
      <c r="E11" s="75">
        <v>71250.15822032337</v>
      </c>
      <c r="F11" s="75">
        <v>71250.00206420802</v>
      </c>
      <c r="G11" s="75">
        <v>71250.000026930575</v>
      </c>
      <c r="H11" s="75">
        <v>71250.000000351341</v>
      </c>
    </row>
    <row r="12" spans="1:8" x14ac:dyDescent="0.25">
      <c r="A12" s="5"/>
      <c r="B12" s="75">
        <v>7.0000000000000007E-2</v>
      </c>
      <c r="C12" s="75">
        <v>67667.764225018473</v>
      </c>
      <c r="D12" s="75">
        <v>66519.810602401674</v>
      </c>
      <c r="E12" s="75">
        <v>66500.341777834707</v>
      </c>
      <c r="F12" s="75">
        <v>66500.005898139498</v>
      </c>
      <c r="G12" s="75">
        <v>66500.000101786063</v>
      </c>
      <c r="H12" s="75">
        <v>66500.000001756562</v>
      </c>
    </row>
    <row r="13" spans="1:8" x14ac:dyDescent="0.25">
      <c r="A13" s="5"/>
      <c r="B13" s="75">
        <v>6.5000000000000002E-2</v>
      </c>
      <c r="C13" s="75">
        <v>63194.449859398766</v>
      </c>
      <c r="D13" s="75">
        <v>61782.27832474553</v>
      </c>
      <c r="E13" s="75">
        <v>61750.737416326599</v>
      </c>
      <c r="F13" s="75">
        <v>61750.016855095382</v>
      </c>
      <c r="G13" s="75">
        <v>61750.000385260631</v>
      </c>
      <c r="H13" s="75">
        <v>61750.000008805997</v>
      </c>
    </row>
    <row r="14" spans="1:8" x14ac:dyDescent="0.25">
      <c r="A14" s="5"/>
      <c r="B14" s="75">
        <v>0.06</v>
      </c>
      <c r="C14" s="75">
        <v>58781.935440771646</v>
      </c>
      <c r="D14" s="75">
        <v>57052.428846915813</v>
      </c>
      <c r="E14" s="75">
        <v>57001.587929462126</v>
      </c>
      <c r="F14" s="75">
        <v>57000.048135729601</v>
      </c>
      <c r="G14" s="75">
        <v>57000.001459201565</v>
      </c>
      <c r="H14" s="75">
        <v>57000.00004423473</v>
      </c>
    </row>
    <row r="15" spans="1:8" x14ac:dyDescent="0.25">
      <c r="A15" s="5"/>
      <c r="B15" s="75">
        <v>5.5E-2</v>
      </c>
      <c r="C15" s="75">
        <v>54441.715734861478</v>
      </c>
      <c r="D15" s="75">
        <v>52334.819473900461</v>
      </c>
      <c r="E15" s="75">
        <v>52253.409352434704</v>
      </c>
      <c r="F15" s="75">
        <v>52250.137245187056</v>
      </c>
      <c r="G15" s="75">
        <v>52250.005525205692</v>
      </c>
      <c r="H15" s="75">
        <v>52250.000222433824</v>
      </c>
    </row>
    <row r="16" spans="1:8" x14ac:dyDescent="0.25">
      <c r="A16" s="5"/>
      <c r="B16" s="75">
        <v>0.05</v>
      </c>
      <c r="C16" s="75">
        <v>50186.775300880254</v>
      </c>
      <c r="D16" s="75">
        <v>47636.528783016511</v>
      </c>
      <c r="E16" s="75">
        <v>47507.289309967731</v>
      </c>
      <c r="F16" s="75">
        <v>47500.390180355666</v>
      </c>
      <c r="G16" s="75">
        <v>47500.020888347302</v>
      </c>
      <c r="H16" s="75">
        <v>47500.001118268148</v>
      </c>
    </row>
    <row r="19" spans="1:13" ht="22.5" x14ac:dyDescent="0.3">
      <c r="A19" s="4" t="s">
        <v>104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19"/>
      <c r="B20" s="20">
        <v>0</v>
      </c>
      <c r="C20" s="20">
        <v>1</v>
      </c>
      <c r="D20" s="20">
        <v>2</v>
      </c>
      <c r="E20" s="20">
        <v>3</v>
      </c>
      <c r="F20" s="20">
        <v>4</v>
      </c>
      <c r="G20" s="20">
        <v>5</v>
      </c>
      <c r="H20" s="20">
        <v>6</v>
      </c>
      <c r="I20" s="20">
        <v>7</v>
      </c>
      <c r="J20" s="20">
        <v>8</v>
      </c>
      <c r="K20" s="20">
        <v>9</v>
      </c>
      <c r="L20" s="20">
        <v>10</v>
      </c>
      <c r="M20" s="20">
        <v>11</v>
      </c>
    </row>
    <row r="21" spans="1:13" ht="15.75" thickBot="1" x14ac:dyDescent="0.3">
      <c r="A21" s="21" t="s">
        <v>105</v>
      </c>
      <c r="B21" s="22">
        <v>125000</v>
      </c>
      <c r="C21" s="22">
        <f>B21*(1+$B$30)</f>
        <v>137500</v>
      </c>
      <c r="D21" s="22">
        <f t="shared" ref="D21:M21" si="0">C21*(1+$B$30)</f>
        <v>151250</v>
      </c>
      <c r="E21" s="22">
        <f t="shared" si="0"/>
        <v>166375</v>
      </c>
      <c r="F21" s="22">
        <f t="shared" si="0"/>
        <v>183012.50000000003</v>
      </c>
      <c r="G21" s="22">
        <f t="shared" si="0"/>
        <v>201313.75000000006</v>
      </c>
      <c r="H21" s="22">
        <f t="shared" si="0"/>
        <v>221445.12500000009</v>
      </c>
      <c r="I21" s="22">
        <f t="shared" si="0"/>
        <v>243589.63750000013</v>
      </c>
      <c r="J21" s="22">
        <f t="shared" si="0"/>
        <v>267948.60125000018</v>
      </c>
      <c r="K21" s="22">
        <f t="shared" si="0"/>
        <v>294743.46137500025</v>
      </c>
      <c r="L21" s="22">
        <f t="shared" si="0"/>
        <v>324217.80751250032</v>
      </c>
      <c r="M21" s="22">
        <f t="shared" si="0"/>
        <v>356639.58826375037</v>
      </c>
    </row>
    <row r="22" spans="1:13" ht="15.75" thickTop="1" x14ac:dyDescent="0.25">
      <c r="A22" s="1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21" t="s">
        <v>106</v>
      </c>
      <c r="B23" s="2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25">
      <c r="A24" s="25" t="s">
        <v>107</v>
      </c>
      <c r="B24" s="24">
        <f>B21*$B$31</f>
        <v>108750</v>
      </c>
      <c r="C24" s="24">
        <f t="shared" ref="C24:M24" si="1">C21*$B$31</f>
        <v>119625</v>
      </c>
      <c r="D24" s="24">
        <f t="shared" si="1"/>
        <v>131587.5</v>
      </c>
      <c r="E24" s="24">
        <f t="shared" si="1"/>
        <v>144746.25</v>
      </c>
      <c r="F24" s="24">
        <f t="shared" si="1"/>
        <v>159220.87500000003</v>
      </c>
      <c r="G24" s="24">
        <f t="shared" si="1"/>
        <v>175142.96250000005</v>
      </c>
      <c r="H24" s="24">
        <f t="shared" si="1"/>
        <v>192657.25875000007</v>
      </c>
      <c r="I24" s="24">
        <f t="shared" si="1"/>
        <v>211922.9846250001</v>
      </c>
      <c r="J24" s="24">
        <f t="shared" si="1"/>
        <v>233115.28308750017</v>
      </c>
      <c r="K24" s="24">
        <f t="shared" si="1"/>
        <v>256426.81139625021</v>
      </c>
      <c r="L24" s="24">
        <f t="shared" si="1"/>
        <v>282069.4925358753</v>
      </c>
      <c r="M24" s="24">
        <f t="shared" si="1"/>
        <v>310276.44178946281</v>
      </c>
    </row>
    <row r="25" spans="1:13" x14ac:dyDescent="0.25">
      <c r="A25" s="25" t="s">
        <v>108</v>
      </c>
      <c r="B25" s="26">
        <v>40000</v>
      </c>
      <c r="C25" s="26">
        <v>40000</v>
      </c>
      <c r="D25" s="26">
        <v>40000</v>
      </c>
      <c r="E25" s="26">
        <v>40000</v>
      </c>
      <c r="F25" s="26">
        <v>40000</v>
      </c>
      <c r="G25" s="26">
        <v>40000</v>
      </c>
      <c r="H25" s="26">
        <v>40000</v>
      </c>
      <c r="I25" s="26">
        <v>40000</v>
      </c>
      <c r="J25" s="26">
        <v>40000</v>
      </c>
      <c r="K25" s="26">
        <v>40000</v>
      </c>
      <c r="L25" s="26">
        <v>40000</v>
      </c>
      <c r="M25" s="26">
        <v>40000</v>
      </c>
    </row>
    <row r="26" spans="1:13" x14ac:dyDescent="0.25">
      <c r="A26" s="21" t="s">
        <v>109</v>
      </c>
      <c r="B26" s="27">
        <f>SUM(B24:B25)</f>
        <v>148750</v>
      </c>
      <c r="C26" s="27">
        <f t="shared" ref="C26:M26" si="2">SUM(C24:C25)</f>
        <v>159625</v>
      </c>
      <c r="D26" s="27">
        <f t="shared" si="2"/>
        <v>171587.5</v>
      </c>
      <c r="E26" s="27">
        <f t="shared" si="2"/>
        <v>184746.25</v>
      </c>
      <c r="F26" s="27">
        <f t="shared" si="2"/>
        <v>199220.87500000003</v>
      </c>
      <c r="G26" s="27">
        <f t="shared" si="2"/>
        <v>215142.96250000005</v>
      </c>
      <c r="H26" s="27">
        <f t="shared" si="2"/>
        <v>232657.25875000007</v>
      </c>
      <c r="I26" s="27">
        <f t="shared" si="2"/>
        <v>251922.9846250001</v>
      </c>
      <c r="J26" s="27">
        <f t="shared" si="2"/>
        <v>273115.28308750014</v>
      </c>
      <c r="K26" s="27">
        <f t="shared" si="2"/>
        <v>296426.81139625021</v>
      </c>
      <c r="L26" s="27">
        <f t="shared" si="2"/>
        <v>322069.4925358753</v>
      </c>
      <c r="M26" s="27">
        <f t="shared" si="2"/>
        <v>350276.44178946281</v>
      </c>
    </row>
    <row r="27" spans="1:13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ht="15.75" thickBot="1" x14ac:dyDescent="0.3">
      <c r="A28" s="21" t="s">
        <v>110</v>
      </c>
      <c r="B28" s="22">
        <f>B21-B26</f>
        <v>-23750</v>
      </c>
      <c r="C28" s="22">
        <f t="shared" ref="C28:M28" si="3">C21-C26</f>
        <v>-22125</v>
      </c>
      <c r="D28" s="22">
        <f t="shared" si="3"/>
        <v>-20337.5</v>
      </c>
      <c r="E28" s="22">
        <f t="shared" si="3"/>
        <v>-18371.25</v>
      </c>
      <c r="F28" s="22">
        <f t="shared" si="3"/>
        <v>-16208.375</v>
      </c>
      <c r="G28" s="22">
        <f t="shared" si="3"/>
        <v>-13829.212499999994</v>
      </c>
      <c r="H28" s="22">
        <f t="shared" si="3"/>
        <v>-11212.133749999979</v>
      </c>
      <c r="I28" s="22">
        <f t="shared" si="3"/>
        <v>-8333.3471249999711</v>
      </c>
      <c r="J28" s="22">
        <f t="shared" si="3"/>
        <v>-5166.6818374999566</v>
      </c>
      <c r="K28" s="22">
        <f t="shared" si="3"/>
        <v>-1683.3500212499639</v>
      </c>
      <c r="L28" s="22">
        <f t="shared" si="3"/>
        <v>2148.3149766250281</v>
      </c>
      <c r="M28" s="22">
        <f t="shared" si="3"/>
        <v>6363.1464742875542</v>
      </c>
    </row>
    <row r="29" spans="1:13" ht="15.75" thickTop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x14ac:dyDescent="0.25">
      <c r="A30" s="28" t="s">
        <v>111</v>
      </c>
      <c r="B30" s="29">
        <v>0.1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x14ac:dyDescent="0.25">
      <c r="A31" s="30" t="s">
        <v>112</v>
      </c>
      <c r="B31" s="31">
        <v>0.87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x14ac:dyDescent="0.25">
      <c r="A33" s="32" t="s">
        <v>86</v>
      </c>
      <c r="B33" s="33">
        <v>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25">
      <c r="A34" s="34" t="s">
        <v>113</v>
      </c>
      <c r="B34" s="35">
        <v>0.1</v>
      </c>
      <c r="C34" s="19"/>
      <c r="D34" s="19"/>
      <c r="E34" s="19"/>
      <c r="F34" s="19"/>
      <c r="G34" s="36"/>
      <c r="H34" s="19"/>
      <c r="I34" s="19"/>
      <c r="J34" s="19"/>
      <c r="K34" s="19"/>
      <c r="L34" s="19"/>
      <c r="M34" s="19"/>
    </row>
    <row r="35" spans="1:13" x14ac:dyDescent="0.25">
      <c r="A35" s="34" t="s">
        <v>105</v>
      </c>
      <c r="B35" s="37">
        <f>-FV(B34,B33,0,B21)</f>
        <v>221445.12500000012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x14ac:dyDescent="0.25">
      <c r="A36" s="34" t="s">
        <v>114</v>
      </c>
      <c r="B36" s="35">
        <v>0.87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x14ac:dyDescent="0.25">
      <c r="A37" s="34" t="s">
        <v>115</v>
      </c>
      <c r="B37" s="38">
        <v>40000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39" t="s">
        <v>110</v>
      </c>
      <c r="B38" s="40">
        <f>B35-(B35*B36)-B37</f>
        <v>-11212.133749999979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</sheetData>
  <mergeCells count="5">
    <mergeCell ref="A1:H1"/>
    <mergeCell ref="C6:H6"/>
    <mergeCell ref="C7:H7"/>
    <mergeCell ref="A9:A16"/>
    <mergeCell ref="A19:M19"/>
  </mergeCells>
  <printOptions horizontalCentered="1"/>
  <pageMargins left="0.7" right="0.7" top="0.75" bottom="0.75" header="0.3" footer="0.3"/>
  <pageSetup scale="77" orientation="landscape" r:id="rId1"/>
  <headerFooter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79998168889431442"/>
  </sheetPr>
  <dimension ref="A1:L73"/>
  <sheetViews>
    <sheetView topLeftCell="A22" zoomScaleNormal="100" workbookViewId="0">
      <selection activeCell="A32" sqref="A32:D48"/>
    </sheetView>
  </sheetViews>
  <sheetFormatPr defaultRowHeight="15" x14ac:dyDescent="0.25"/>
  <cols>
    <col min="1" max="1" width="23.5703125" style="9" customWidth="1"/>
    <col min="2" max="5" width="10" style="9" customWidth="1"/>
    <col min="6" max="16384" width="9.140625" style="9"/>
  </cols>
  <sheetData>
    <row r="1" spans="1:12" ht="23.25" thickBot="1" x14ac:dyDescent="0.35">
      <c r="A1" s="82" t="s">
        <v>120</v>
      </c>
      <c r="B1" s="82"/>
      <c r="C1" s="82"/>
      <c r="D1" s="82"/>
      <c r="E1" s="82"/>
    </row>
    <row r="2" spans="1:12" ht="21" thickTop="1" thickBot="1" x14ac:dyDescent="0.35">
      <c r="A2" s="81" t="s">
        <v>26</v>
      </c>
      <c r="B2" s="81"/>
      <c r="C2" s="81"/>
      <c r="D2" s="81"/>
      <c r="E2" s="81"/>
    </row>
    <row r="3" spans="1:12" customFormat="1" ht="15.75" thickTop="1" x14ac:dyDescent="0.25">
      <c r="B3" s="12" t="s">
        <v>10</v>
      </c>
      <c r="C3" s="12" t="s">
        <v>11</v>
      </c>
      <c r="D3" s="12" t="s">
        <v>12</v>
      </c>
      <c r="E3" s="12" t="s">
        <v>13</v>
      </c>
      <c r="G3" s="11"/>
      <c r="H3" s="11"/>
      <c r="I3" s="11"/>
      <c r="J3" s="11"/>
      <c r="K3" s="11"/>
      <c r="L3" s="11"/>
    </row>
    <row r="4" spans="1:12" x14ac:dyDescent="0.25">
      <c r="A4" s="11" t="s">
        <v>16</v>
      </c>
      <c r="B4" s="77">
        <v>13155</v>
      </c>
      <c r="C4" s="77">
        <v>12554</v>
      </c>
      <c r="D4" s="77">
        <v>12554</v>
      </c>
      <c r="E4" s="77">
        <v>1824</v>
      </c>
    </row>
    <row r="5" spans="1:12" x14ac:dyDescent="0.25">
      <c r="A5" s="11" t="s">
        <v>17</v>
      </c>
      <c r="B5" s="78">
        <v>12486</v>
      </c>
      <c r="C5" s="78">
        <v>11846</v>
      </c>
      <c r="D5" s="78">
        <v>13968</v>
      </c>
      <c r="E5" s="78">
        <v>1538</v>
      </c>
    </row>
    <row r="6" spans="1:12" x14ac:dyDescent="0.25">
      <c r="A6" s="11" t="s">
        <v>18</v>
      </c>
      <c r="B6" s="78">
        <v>11354</v>
      </c>
      <c r="C6" s="78">
        <v>11522</v>
      </c>
      <c r="D6" s="78">
        <v>11752</v>
      </c>
      <c r="E6" s="78">
        <v>11856</v>
      </c>
    </row>
    <row r="7" spans="1:12" x14ac:dyDescent="0.25">
      <c r="A7" s="11" t="s">
        <v>19</v>
      </c>
      <c r="B7" s="78">
        <v>11498</v>
      </c>
      <c r="C7" s="78">
        <v>12898</v>
      </c>
      <c r="D7" s="78">
        <v>13298</v>
      </c>
      <c r="E7" s="78">
        <v>11093</v>
      </c>
    </row>
    <row r="8" spans="1:12" x14ac:dyDescent="0.25">
      <c r="A8" s="11" t="s">
        <v>20</v>
      </c>
      <c r="B8" s="78">
        <v>12570</v>
      </c>
      <c r="C8" s="78">
        <v>11320</v>
      </c>
      <c r="D8" s="78">
        <v>11319</v>
      </c>
      <c r="E8" s="78">
        <v>13474</v>
      </c>
    </row>
    <row r="9" spans="1:12" x14ac:dyDescent="0.25">
      <c r="A9" s="11" t="s">
        <v>21</v>
      </c>
      <c r="B9" s="78">
        <v>12129</v>
      </c>
      <c r="C9" s="78">
        <v>12221</v>
      </c>
      <c r="D9" s="78">
        <v>12323</v>
      </c>
      <c r="E9" s="78">
        <v>13223</v>
      </c>
    </row>
    <row r="10" spans="1:12" x14ac:dyDescent="0.25">
      <c r="A10" s="11" t="s">
        <v>22</v>
      </c>
      <c r="B10" s="78">
        <v>13226</v>
      </c>
      <c r="C10" s="78">
        <v>14114</v>
      </c>
      <c r="D10" s="78">
        <v>15218</v>
      </c>
      <c r="E10" s="78">
        <v>11316</v>
      </c>
    </row>
    <row r="11" spans="1:12" x14ac:dyDescent="0.25">
      <c r="A11" s="11" t="s">
        <v>23</v>
      </c>
      <c r="B11" s="78">
        <v>17110</v>
      </c>
      <c r="C11" s="78">
        <v>18548</v>
      </c>
      <c r="D11" s="78">
        <v>19283</v>
      </c>
      <c r="E11" s="78">
        <v>19962</v>
      </c>
    </row>
    <row r="12" spans="1:12" x14ac:dyDescent="0.25">
      <c r="A12" s="11" t="s">
        <v>24</v>
      </c>
      <c r="B12" s="78">
        <v>11220</v>
      </c>
      <c r="C12" s="78">
        <v>12250</v>
      </c>
      <c r="D12" s="78">
        <v>14358</v>
      </c>
      <c r="E12" s="78">
        <v>14498</v>
      </c>
    </row>
    <row r="13" spans="1:12" x14ac:dyDescent="0.25">
      <c r="A13" s="11" t="s">
        <v>128</v>
      </c>
      <c r="B13" s="78">
        <v>11200</v>
      </c>
      <c r="C13" s="78">
        <v>11695</v>
      </c>
      <c r="D13" s="78">
        <v>12315</v>
      </c>
      <c r="E13" s="78">
        <v>13275</v>
      </c>
    </row>
    <row r="14" spans="1:12" x14ac:dyDescent="0.25">
      <c r="A14" s="11" t="s">
        <v>60</v>
      </c>
      <c r="B14" s="78">
        <v>11189</v>
      </c>
      <c r="C14" s="78">
        <v>11183</v>
      </c>
      <c r="D14" s="78">
        <v>11213</v>
      </c>
      <c r="E14" s="78">
        <v>11368</v>
      </c>
    </row>
    <row r="15" spans="1:12" x14ac:dyDescent="0.25">
      <c r="A15" s="11" t="s">
        <v>61</v>
      </c>
      <c r="B15" s="78">
        <v>11943</v>
      </c>
      <c r="C15" s="78">
        <v>11234</v>
      </c>
      <c r="D15" s="78">
        <v>12147</v>
      </c>
      <c r="E15" s="78">
        <v>11198</v>
      </c>
    </row>
    <row r="16" spans="1:12" x14ac:dyDescent="0.25">
      <c r="A16" s="11" t="s">
        <v>62</v>
      </c>
      <c r="B16" s="78">
        <v>6176</v>
      </c>
      <c r="C16" s="78">
        <v>6986</v>
      </c>
      <c r="D16" s="78">
        <v>10146</v>
      </c>
      <c r="E16" s="78">
        <v>12248</v>
      </c>
    </row>
    <row r="17" spans="1:5" ht="15.75" thickBot="1" x14ac:dyDescent="0.3">
      <c r="A17" s="11" t="s">
        <v>14</v>
      </c>
      <c r="B17" s="79">
        <f>SUM(B4:B16)</f>
        <v>155256</v>
      </c>
      <c r="C17" s="79">
        <f>SUM(C4:C16)</f>
        <v>158371</v>
      </c>
      <c r="D17" s="79">
        <f>SUM(D4:D16)</f>
        <v>169894</v>
      </c>
      <c r="E17" s="79">
        <f>SUM(E4:E16)</f>
        <v>146873</v>
      </c>
    </row>
    <row r="18" spans="1:5" ht="15.75" thickTop="1" x14ac:dyDescent="0.25"/>
    <row r="20" spans="1:5" ht="20.25" thickBot="1" x14ac:dyDescent="0.35">
      <c r="A20" s="6" t="s">
        <v>26</v>
      </c>
      <c r="B20" s="6"/>
      <c r="C20" s="13"/>
      <c r="D20" s="13"/>
      <c r="E20" s="13"/>
    </row>
    <row r="21" spans="1:5" ht="21" thickTop="1" thickBot="1" x14ac:dyDescent="0.35">
      <c r="A21" s="6" t="s">
        <v>25</v>
      </c>
      <c r="B21" s="6"/>
    </row>
    <row r="22" spans="1:5" ht="15.75" thickTop="1" x14ac:dyDescent="0.25"/>
    <row r="23" spans="1:5" x14ac:dyDescent="0.25">
      <c r="A23" s="11" t="s">
        <v>63</v>
      </c>
      <c r="B23" s="77">
        <f>SUM(Coat_Costs)</f>
        <v>223879</v>
      </c>
    </row>
    <row r="24" spans="1:5" x14ac:dyDescent="0.25">
      <c r="A24" s="11" t="s">
        <v>64</v>
      </c>
      <c r="B24" s="78">
        <f>SUM(Pant_Costs)</f>
        <v>279484</v>
      </c>
    </row>
    <row r="25" spans="1:5" x14ac:dyDescent="0.25">
      <c r="A25" s="11" t="s">
        <v>65</v>
      </c>
      <c r="B25" s="78">
        <f>SUM(Headwear_Costs)</f>
        <v>91475</v>
      </c>
    </row>
    <row r="26" spans="1:5" x14ac:dyDescent="0.25">
      <c r="A26" s="11" t="s">
        <v>66</v>
      </c>
      <c r="B26" s="78">
        <f>SUM(Glove_Costs)</f>
        <v>35556</v>
      </c>
    </row>
    <row r="27" spans="1:5" ht="15.75" thickBot="1" x14ac:dyDescent="0.3">
      <c r="A27" s="11" t="s">
        <v>15</v>
      </c>
      <c r="B27" s="80">
        <f>SUM(B23:B26)</f>
        <v>630394</v>
      </c>
    </row>
    <row r="28" spans="1:5" thickBot="1" x14ac:dyDescent="0.25"/>
    <row r="32" spans="1:5" x14ac:dyDescent="0.25">
      <c r="A32" s="9" t="s">
        <v>129</v>
      </c>
    </row>
    <row r="33" spans="1:1" x14ac:dyDescent="0.25">
      <c r="A33" s="9" t="s">
        <v>130</v>
      </c>
    </row>
    <row r="34" spans="1:1" x14ac:dyDescent="0.25">
      <c r="A34" s="9" t="s">
        <v>131</v>
      </c>
    </row>
    <row r="35" spans="1:1" x14ac:dyDescent="0.25">
      <c r="A35" s="9" t="s">
        <v>132</v>
      </c>
    </row>
    <row r="36" spans="1:1" x14ac:dyDescent="0.25">
      <c r="A36" s="9" t="s">
        <v>130</v>
      </c>
    </row>
    <row r="37" spans="1:1" x14ac:dyDescent="0.25">
      <c r="A37" s="9" t="s">
        <v>133</v>
      </c>
    </row>
    <row r="38" spans="1:1" x14ac:dyDescent="0.25">
      <c r="A38" s="9" t="s">
        <v>130</v>
      </c>
    </row>
    <row r="39" spans="1:1" x14ac:dyDescent="0.25">
      <c r="A39" s="9" t="s">
        <v>134</v>
      </c>
    </row>
    <row r="40" spans="1:1" x14ac:dyDescent="0.25">
      <c r="A40" s="9" t="s">
        <v>135</v>
      </c>
    </row>
    <row r="41" spans="1:1" x14ac:dyDescent="0.25">
      <c r="A41" s="9" t="s">
        <v>136</v>
      </c>
    </row>
    <row r="42" spans="1:1" x14ac:dyDescent="0.25">
      <c r="A42" s="9" t="s">
        <v>137</v>
      </c>
    </row>
    <row r="43" spans="1:1" x14ac:dyDescent="0.25">
      <c r="A43" s="9" t="s">
        <v>138</v>
      </c>
    </row>
    <row r="44" spans="1:1" x14ac:dyDescent="0.25">
      <c r="A44" s="9" t="s">
        <v>139</v>
      </c>
    </row>
    <row r="45" spans="1:1" x14ac:dyDescent="0.25">
      <c r="A45" s="9" t="s">
        <v>140</v>
      </c>
    </row>
    <row r="46" spans="1:1" x14ac:dyDescent="0.25">
      <c r="A46" s="9" t="s">
        <v>141</v>
      </c>
    </row>
    <row r="47" spans="1:1" x14ac:dyDescent="0.25">
      <c r="A47" s="9" t="s">
        <v>142</v>
      </c>
    </row>
    <row r="48" spans="1:1" x14ac:dyDescent="0.25">
      <c r="A48" s="9" t="s">
        <v>143</v>
      </c>
    </row>
    <row r="49" spans="1:1" x14ac:dyDescent="0.25">
      <c r="A49" s="9" t="s">
        <v>144</v>
      </c>
    </row>
    <row r="50" spans="1:1" x14ac:dyDescent="0.25">
      <c r="A50" s="9" t="s">
        <v>145</v>
      </c>
    </row>
    <row r="51" spans="1:1" x14ac:dyDescent="0.25">
      <c r="A51" s="9" t="s">
        <v>146</v>
      </c>
    </row>
    <row r="52" spans="1:1" x14ac:dyDescent="0.25">
      <c r="A52" s="9" t="s">
        <v>147</v>
      </c>
    </row>
    <row r="53" spans="1:1" x14ac:dyDescent="0.25">
      <c r="A53" s="9" t="s">
        <v>148</v>
      </c>
    </row>
    <row r="54" spans="1:1" x14ac:dyDescent="0.25">
      <c r="A54" s="9" t="s">
        <v>149</v>
      </c>
    </row>
    <row r="55" spans="1:1" x14ac:dyDescent="0.25">
      <c r="A55" s="9" t="s">
        <v>150</v>
      </c>
    </row>
    <row r="56" spans="1:1" x14ac:dyDescent="0.25">
      <c r="A56" s="9" t="s">
        <v>151</v>
      </c>
    </row>
    <row r="57" spans="1:1" x14ac:dyDescent="0.25">
      <c r="A57" s="9" t="s">
        <v>152</v>
      </c>
    </row>
    <row r="58" spans="1:1" x14ac:dyDescent="0.25">
      <c r="A58" s="9" t="s">
        <v>153</v>
      </c>
    </row>
    <row r="59" spans="1:1" x14ac:dyDescent="0.25">
      <c r="A59" s="9" t="s">
        <v>138</v>
      </c>
    </row>
    <row r="60" spans="1:1" x14ac:dyDescent="0.25">
      <c r="A60" s="9" t="s">
        <v>139</v>
      </c>
    </row>
    <row r="61" spans="1:1" x14ac:dyDescent="0.25">
      <c r="A61" s="9" t="s">
        <v>140</v>
      </c>
    </row>
    <row r="62" spans="1:1" x14ac:dyDescent="0.25">
      <c r="A62" s="9" t="s">
        <v>141</v>
      </c>
    </row>
    <row r="63" spans="1:1" x14ac:dyDescent="0.25">
      <c r="A63" s="9" t="s">
        <v>142</v>
      </c>
    </row>
    <row r="64" spans="1:1" x14ac:dyDescent="0.25">
      <c r="A64" s="9" t="s">
        <v>143</v>
      </c>
    </row>
    <row r="65" spans="1:1" x14ac:dyDescent="0.25">
      <c r="A65" s="9" t="s">
        <v>144</v>
      </c>
    </row>
    <row r="66" spans="1:1" x14ac:dyDescent="0.25">
      <c r="A66" s="9" t="s">
        <v>145</v>
      </c>
    </row>
    <row r="67" spans="1:1" x14ac:dyDescent="0.25">
      <c r="A67" s="9" t="s">
        <v>146</v>
      </c>
    </row>
    <row r="68" spans="1:1" x14ac:dyDescent="0.25">
      <c r="A68" s="9" t="s">
        <v>147</v>
      </c>
    </row>
    <row r="69" spans="1:1" x14ac:dyDescent="0.25">
      <c r="A69" s="9" t="s">
        <v>148</v>
      </c>
    </row>
    <row r="70" spans="1:1" x14ac:dyDescent="0.25">
      <c r="A70" s="9" t="s">
        <v>149</v>
      </c>
    </row>
    <row r="71" spans="1:1" x14ac:dyDescent="0.25">
      <c r="A71" s="9" t="s">
        <v>154</v>
      </c>
    </row>
    <row r="72" spans="1:1" x14ac:dyDescent="0.25">
      <c r="A72" s="9" t="s">
        <v>137</v>
      </c>
    </row>
    <row r="73" spans="1:1" x14ac:dyDescent="0.25">
      <c r="A73" s="9" t="s">
        <v>155</v>
      </c>
    </row>
  </sheetData>
  <mergeCells count="4">
    <mergeCell ref="A21:B21"/>
    <mergeCell ref="A1:E1"/>
    <mergeCell ref="A20:B20"/>
    <mergeCell ref="A2:E2"/>
  </mergeCells>
  <printOptions horizontalCentered="1"/>
  <pageMargins left="0.7" right="0.7" top="0.75" bottom="0.75" header="0.3" footer="0.3"/>
  <pageSetup orientation="portrait" r:id="rId1"/>
  <headerFooter>
    <oddFooter>&amp;L&amp;F&amp;R&amp;A</oddFooter>
  </headerFooter>
  <rowBreaks count="1" manualBreakCount="1">
    <brk id="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0.79998168889431442"/>
  </sheetPr>
  <dimension ref="A1:F11"/>
  <sheetViews>
    <sheetView workbookViewId="0">
      <selection activeCell="A5" sqref="A5:C11"/>
    </sheetView>
  </sheetViews>
  <sheetFormatPr defaultRowHeight="15" x14ac:dyDescent="0.25"/>
  <cols>
    <col min="1" max="1" width="12.42578125" customWidth="1"/>
    <col min="2" max="2" width="25.7109375" customWidth="1"/>
    <col min="3" max="3" width="12.5703125" bestFit="1" customWidth="1"/>
  </cols>
  <sheetData>
    <row r="1" spans="1:6" ht="27" thickBot="1" x14ac:dyDescent="0.45">
      <c r="A1" s="3" t="s">
        <v>120</v>
      </c>
      <c r="B1" s="3"/>
      <c r="C1" s="3"/>
      <c r="D1" s="71"/>
      <c r="E1" s="71"/>
      <c r="F1" s="71"/>
    </row>
    <row r="2" spans="1:6" ht="21" thickTop="1" thickBot="1" x14ac:dyDescent="0.35">
      <c r="A2" s="2" t="s">
        <v>36</v>
      </c>
      <c r="B2" s="2"/>
      <c r="C2" s="2"/>
      <c r="D2" s="72"/>
      <c r="E2" s="72"/>
      <c r="F2" s="72"/>
    </row>
    <row r="3" spans="1:6" ht="16.5" thickTop="1" x14ac:dyDescent="0.25">
      <c r="A3" s="73"/>
      <c r="B3" s="73"/>
      <c r="C3" s="73"/>
    </row>
    <row r="4" spans="1:6" ht="15.75" thickBot="1" x14ac:dyDescent="0.3">
      <c r="A4" s="74" t="s">
        <v>37</v>
      </c>
      <c r="B4" s="74" t="s">
        <v>7</v>
      </c>
      <c r="C4" s="74" t="s">
        <v>34</v>
      </c>
      <c r="D4" s="10"/>
    </row>
    <row r="5" spans="1:6" x14ac:dyDescent="0.25">
      <c r="A5" s="63" t="s">
        <v>51</v>
      </c>
      <c r="B5" s="63" t="s">
        <v>41</v>
      </c>
      <c r="C5" s="15">
        <v>325</v>
      </c>
    </row>
    <row r="6" spans="1:6" x14ac:dyDescent="0.25">
      <c r="A6" s="63" t="s">
        <v>49</v>
      </c>
      <c r="B6" s="63" t="s">
        <v>39</v>
      </c>
      <c r="C6" s="15">
        <v>333</v>
      </c>
    </row>
    <row r="7" spans="1:6" x14ac:dyDescent="0.25">
      <c r="A7" s="63" t="s">
        <v>50</v>
      </c>
      <c r="B7" s="63" t="s">
        <v>40</v>
      </c>
      <c r="C7" s="15">
        <v>359</v>
      </c>
    </row>
    <row r="8" spans="1:6" x14ac:dyDescent="0.25">
      <c r="A8" s="63" t="s">
        <v>48</v>
      </c>
      <c r="B8" s="63" t="s">
        <v>38</v>
      </c>
      <c r="C8" s="15">
        <v>316</v>
      </c>
    </row>
    <row r="9" spans="1:6" x14ac:dyDescent="0.25">
      <c r="A9" s="63" t="s">
        <v>46</v>
      </c>
      <c r="B9" s="63" t="s">
        <v>43</v>
      </c>
      <c r="C9" s="15">
        <v>140</v>
      </c>
    </row>
    <row r="10" spans="1:6" x14ac:dyDescent="0.25">
      <c r="A10" s="63" t="s">
        <v>45</v>
      </c>
      <c r="B10" s="63" t="s">
        <v>42</v>
      </c>
      <c r="C10" s="15">
        <v>125</v>
      </c>
    </row>
    <row r="11" spans="1:6" x14ac:dyDescent="0.25">
      <c r="A11" s="63" t="s">
        <v>47</v>
      </c>
      <c r="B11" s="63" t="s">
        <v>44</v>
      </c>
      <c r="C11" s="15">
        <v>157</v>
      </c>
    </row>
  </sheetData>
  <sortState xmlns:xlrd2="http://schemas.microsoft.com/office/spreadsheetml/2017/richdata2" ref="A5:C11">
    <sortCondition ref="A5:A11"/>
  </sortState>
  <mergeCells count="2">
    <mergeCell ref="A1:C1"/>
    <mergeCell ref="A2:C2"/>
  </mergeCells>
  <printOptions horizontalCentered="1"/>
  <pageMargins left="0.7" right="0.7" top="0.75" bottom="0.75" header="0.3" footer="0.3"/>
  <pageSetup orientation="portrait" r:id="rId1"/>
  <headerFooter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79998168889431442"/>
  </sheetPr>
  <dimension ref="A1:H18"/>
  <sheetViews>
    <sheetView workbookViewId="0">
      <selection activeCell="F11" sqref="F11"/>
    </sheetView>
  </sheetViews>
  <sheetFormatPr defaultRowHeight="13.5" x14ac:dyDescent="0.25"/>
  <cols>
    <col min="1" max="1" width="9.140625" style="8"/>
    <col min="2" max="2" width="17.85546875" style="8" customWidth="1"/>
    <col min="3" max="3" width="12.85546875" style="8" customWidth="1"/>
    <col min="4" max="4" width="17.85546875" style="8" customWidth="1"/>
    <col min="5" max="5" width="11.5703125" style="8" customWidth="1"/>
    <col min="6" max="6" width="15.7109375" style="8" customWidth="1"/>
    <col min="7" max="16384" width="9.140625" style="8"/>
  </cols>
  <sheetData>
    <row r="1" spans="1:8" ht="23.25" thickBot="1" x14ac:dyDescent="0.35">
      <c r="A1" s="3" t="s">
        <v>120</v>
      </c>
      <c r="B1" s="3"/>
      <c r="C1" s="3"/>
      <c r="D1" s="3"/>
      <c r="E1" s="3"/>
      <c r="F1" s="3"/>
    </row>
    <row r="2" spans="1:8" ht="21" thickTop="1" thickBot="1" x14ac:dyDescent="0.35">
      <c r="A2" s="2" t="s">
        <v>27</v>
      </c>
      <c r="B2" s="2"/>
      <c r="C2" s="2"/>
      <c r="D2" s="2"/>
      <c r="E2" s="2"/>
      <c r="F2" s="2"/>
    </row>
    <row r="3" spans="1:8" ht="15.75" thickTop="1" x14ac:dyDescent="0.25">
      <c r="A3" s="63"/>
      <c r="B3" s="63"/>
      <c r="C3" s="63"/>
      <c r="D3" s="63"/>
      <c r="E3" s="63"/>
      <c r="F3" s="63"/>
      <c r="G3" s="63"/>
      <c r="H3" s="63"/>
    </row>
    <row r="4" spans="1:8" ht="15" x14ac:dyDescent="0.25">
      <c r="A4" s="64" t="s">
        <v>28</v>
      </c>
      <c r="B4" s="64"/>
      <c r="C4" s="63"/>
      <c r="D4" s="63"/>
      <c r="E4" s="63"/>
      <c r="F4" s="63"/>
      <c r="G4" s="63"/>
      <c r="H4" s="63"/>
    </row>
    <row r="5" spans="1:8" ht="15" x14ac:dyDescent="0.25">
      <c r="A5" s="64" t="s">
        <v>29</v>
      </c>
      <c r="B5" s="64"/>
      <c r="C5" s="63"/>
      <c r="D5" s="63"/>
      <c r="E5" s="63"/>
      <c r="F5" s="63"/>
      <c r="G5" s="63"/>
      <c r="H5" s="63"/>
    </row>
    <row r="6" spans="1:8" ht="15" x14ac:dyDescent="0.25">
      <c r="A6" s="64" t="s">
        <v>30</v>
      </c>
      <c r="B6" s="64"/>
      <c r="C6" s="63"/>
      <c r="D6" s="63"/>
      <c r="E6" s="63"/>
      <c r="F6" s="63"/>
      <c r="G6" s="63"/>
      <c r="H6" s="63"/>
    </row>
    <row r="7" spans="1:8" ht="15" x14ac:dyDescent="0.25">
      <c r="A7" s="63"/>
      <c r="B7" s="63"/>
      <c r="C7" s="63"/>
      <c r="D7" s="63"/>
      <c r="E7" s="63"/>
      <c r="F7" s="63"/>
      <c r="G7" s="63"/>
      <c r="H7" s="63"/>
    </row>
    <row r="8" spans="1:8" ht="15" x14ac:dyDescent="0.25">
      <c r="A8" s="65" t="s">
        <v>31</v>
      </c>
      <c r="B8" s="65" t="s">
        <v>7</v>
      </c>
      <c r="C8" s="65" t="s">
        <v>32</v>
      </c>
      <c r="D8" s="65" t="s">
        <v>33</v>
      </c>
      <c r="E8" s="65" t="s">
        <v>34</v>
      </c>
      <c r="F8" s="65" t="s">
        <v>35</v>
      </c>
      <c r="G8" s="63"/>
      <c r="H8" s="63"/>
    </row>
    <row r="9" spans="1:8" ht="15" x14ac:dyDescent="0.25">
      <c r="A9" s="66" t="s">
        <v>45</v>
      </c>
      <c r="B9" s="66" t="str">
        <f>VLOOKUP(A9,Lookup_Table,2)</f>
        <v>Snowy River pant</v>
      </c>
      <c r="C9" s="67">
        <v>10</v>
      </c>
      <c r="D9" s="66" t="s">
        <v>156</v>
      </c>
      <c r="E9" s="68">
        <f>VLOOKUP(A9,Lookup_Table,3)</f>
        <v>125</v>
      </c>
      <c r="F9" s="68">
        <f>C9*E9</f>
        <v>1250</v>
      </c>
      <c r="G9" s="63"/>
      <c r="H9" s="63"/>
    </row>
    <row r="10" spans="1:8" ht="15" x14ac:dyDescent="0.25">
      <c r="A10" s="66" t="s">
        <v>49</v>
      </c>
      <c r="B10" s="66" t="str">
        <f>VLOOKUP(A10,Lookup_Table,2)</f>
        <v>Mt. Baker coat</v>
      </c>
      <c r="C10" s="67">
        <v>12</v>
      </c>
      <c r="D10" s="66" t="s">
        <v>157</v>
      </c>
      <c r="E10" s="68">
        <f>VLOOKUP(A10,Lookup_Table,3)</f>
        <v>333</v>
      </c>
      <c r="F10" s="14">
        <f t="shared" ref="F10" si="0">C10*E10</f>
        <v>3996</v>
      </c>
      <c r="G10" s="63"/>
      <c r="H10" s="63"/>
    </row>
    <row r="11" spans="1:8" ht="15.75" thickBot="1" x14ac:dyDescent="0.3">
      <c r="A11" s="66"/>
      <c r="B11" s="66"/>
      <c r="C11" s="69"/>
      <c r="D11" s="66"/>
      <c r="E11" s="70" t="s">
        <v>8</v>
      </c>
      <c r="F11" s="83">
        <f>SUM(F9:F10)</f>
        <v>5246</v>
      </c>
      <c r="G11" s="63"/>
      <c r="H11" s="63"/>
    </row>
    <row r="12" spans="1:8" ht="15.75" thickTop="1" x14ac:dyDescent="0.25">
      <c r="A12" s="63"/>
      <c r="B12" s="63"/>
      <c r="C12" s="63"/>
      <c r="D12" s="63"/>
      <c r="E12" s="63"/>
      <c r="F12" s="63"/>
      <c r="G12" s="63"/>
      <c r="H12" s="63"/>
    </row>
    <row r="13" spans="1:8" ht="15" x14ac:dyDescent="0.25">
      <c r="A13" s="63"/>
      <c r="B13" s="63"/>
      <c r="C13" s="63"/>
      <c r="D13" s="63"/>
      <c r="E13" s="63"/>
      <c r="F13" s="63"/>
      <c r="G13" s="63"/>
      <c r="H13" s="63"/>
    </row>
    <row r="14" spans="1:8" ht="15" x14ac:dyDescent="0.25">
      <c r="A14" s="63"/>
      <c r="B14" s="63"/>
      <c r="C14" s="63"/>
      <c r="D14" s="63"/>
      <c r="E14" s="63"/>
      <c r="F14" s="63"/>
      <c r="G14" s="63"/>
      <c r="H14" s="63"/>
    </row>
    <row r="15" spans="1:8" ht="15" x14ac:dyDescent="0.25">
      <c r="A15" s="63"/>
      <c r="B15" s="63"/>
      <c r="C15" s="63"/>
      <c r="D15" s="63"/>
      <c r="E15" s="63"/>
      <c r="F15" s="63"/>
      <c r="G15" s="63"/>
      <c r="H15" s="63"/>
    </row>
    <row r="16" spans="1:8" ht="15" x14ac:dyDescent="0.25">
      <c r="A16" s="63"/>
      <c r="B16" s="63"/>
      <c r="C16" s="63"/>
      <c r="D16" s="63"/>
      <c r="E16" s="63"/>
      <c r="F16" s="63"/>
      <c r="G16" s="63"/>
      <c r="H16" s="63"/>
    </row>
    <row r="17" spans="1:8" ht="15" x14ac:dyDescent="0.25">
      <c r="A17" s="63"/>
      <c r="B17" s="63"/>
      <c r="C17" s="63"/>
      <c r="D17" s="63"/>
      <c r="E17" s="63"/>
      <c r="F17" s="63"/>
      <c r="G17" s="63"/>
      <c r="H17" s="63"/>
    </row>
    <row r="18" spans="1:8" ht="15" x14ac:dyDescent="0.25">
      <c r="A18" s="63"/>
      <c r="B18" s="63"/>
      <c r="C18" s="63"/>
      <c r="D18" s="63"/>
      <c r="E18" s="63"/>
      <c r="F18" s="63"/>
      <c r="G18" s="63"/>
      <c r="H18" s="63"/>
    </row>
  </sheetData>
  <mergeCells count="2">
    <mergeCell ref="A1:F1"/>
    <mergeCell ref="A2:F2"/>
  </mergeCells>
  <printOptions horizontalCentered="1"/>
  <pageMargins left="0.7" right="0.7" top="0.75" bottom="0.75" header="0.3" footer="0.3"/>
  <pageSetup orientation="portrait" r:id="rId1"/>
  <headerFooter>
    <oddFooter>&amp;L&amp;F&amp;R&amp;A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79998168889431442"/>
  </sheetPr>
  <dimension ref="A1:G12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/>
  </cols>
  <sheetData>
    <row r="1" spans="1:7" ht="22.5" x14ac:dyDescent="0.3">
      <c r="A1" s="1" t="s">
        <v>9</v>
      </c>
      <c r="B1" s="1"/>
      <c r="C1" s="1"/>
      <c r="D1" s="1"/>
      <c r="E1" s="1"/>
      <c r="F1" s="1"/>
      <c r="G1" s="1"/>
    </row>
    <row r="2" spans="1:7" ht="20.25" thickBot="1" x14ac:dyDescent="0.35">
      <c r="A2" s="6" t="s">
        <v>52</v>
      </c>
      <c r="B2" s="6"/>
      <c r="C2" s="6"/>
      <c r="D2" s="6"/>
      <c r="E2" s="6"/>
      <c r="F2" s="6"/>
      <c r="G2" s="6"/>
    </row>
    <row r="3" spans="1:7" ht="15.75" thickTop="1" x14ac:dyDescent="0.25">
      <c r="A3" s="43"/>
      <c r="B3" s="44" t="s">
        <v>69</v>
      </c>
      <c r="C3" s="44" t="s">
        <v>124</v>
      </c>
      <c r="D3" s="44" t="s">
        <v>125</v>
      </c>
      <c r="E3" s="44" t="s">
        <v>126</v>
      </c>
      <c r="F3" s="44" t="s">
        <v>127</v>
      </c>
      <c r="G3" s="44" t="s">
        <v>59</v>
      </c>
    </row>
    <row r="4" spans="1:7" x14ac:dyDescent="0.25">
      <c r="A4" s="45" t="s">
        <v>53</v>
      </c>
      <c r="B4" s="46">
        <v>3666</v>
      </c>
      <c r="C4" s="46">
        <v>4873</v>
      </c>
      <c r="D4" s="46">
        <v>4998</v>
      </c>
      <c r="E4" s="46">
        <v>5311</v>
      </c>
      <c r="F4" s="46">
        <v>5687</v>
      </c>
    </row>
    <row r="5" spans="1:7" x14ac:dyDescent="0.25">
      <c r="A5" s="45" t="s">
        <v>67</v>
      </c>
      <c r="B5" s="46">
        <v>4580</v>
      </c>
      <c r="C5" s="46">
        <v>4879</v>
      </c>
      <c r="D5" s="46">
        <v>7826</v>
      </c>
      <c r="E5" s="46">
        <v>4952</v>
      </c>
      <c r="F5" s="46">
        <v>5689</v>
      </c>
    </row>
    <row r="6" spans="1:7" x14ac:dyDescent="0.25">
      <c r="A6" s="45" t="s">
        <v>54</v>
      </c>
      <c r="B6" s="46">
        <v>2520</v>
      </c>
      <c r="C6" s="46">
        <v>2641</v>
      </c>
      <c r="D6" s="46">
        <v>2598</v>
      </c>
      <c r="E6" s="46">
        <v>2705</v>
      </c>
      <c r="F6" s="46">
        <v>2623</v>
      </c>
    </row>
    <row r="7" spans="1:7" x14ac:dyDescent="0.25">
      <c r="A7" s="45" t="s">
        <v>68</v>
      </c>
      <c r="B7" s="46">
        <v>3002</v>
      </c>
      <c r="C7" s="46">
        <v>2325</v>
      </c>
      <c r="D7" s="46">
        <v>3366</v>
      </c>
      <c r="E7" s="46">
        <v>2900</v>
      </c>
      <c r="F7" s="46">
        <v>3047</v>
      </c>
    </row>
    <row r="8" spans="1:7" x14ac:dyDescent="0.25">
      <c r="A8" s="45" t="s">
        <v>55</v>
      </c>
      <c r="B8" s="46">
        <v>1580</v>
      </c>
      <c r="C8" s="46">
        <v>1003</v>
      </c>
      <c r="D8" s="46">
        <v>1988</v>
      </c>
      <c r="E8" s="46">
        <v>2247</v>
      </c>
      <c r="F8" s="46">
        <v>2307</v>
      </c>
    </row>
    <row r="9" spans="1:7" x14ac:dyDescent="0.25">
      <c r="A9" s="45" t="s">
        <v>56</v>
      </c>
      <c r="B9" s="46">
        <v>7541</v>
      </c>
      <c r="C9" s="46">
        <v>8145</v>
      </c>
      <c r="D9" s="46">
        <v>13011</v>
      </c>
      <c r="E9" s="46">
        <v>10204</v>
      </c>
      <c r="F9" s="46">
        <v>14242</v>
      </c>
    </row>
    <row r="10" spans="1:7" x14ac:dyDescent="0.25">
      <c r="A10" s="45" t="s">
        <v>57</v>
      </c>
      <c r="B10" s="47">
        <v>3647</v>
      </c>
      <c r="C10" s="47">
        <v>3879</v>
      </c>
      <c r="D10" s="47">
        <v>3764</v>
      </c>
      <c r="E10" s="47">
        <v>3320</v>
      </c>
      <c r="F10" s="47">
        <v>3548</v>
      </c>
    </row>
    <row r="11" spans="1:7" ht="15.75" thickBot="1" x14ac:dyDescent="0.3">
      <c r="A11" s="48" t="s">
        <v>58</v>
      </c>
      <c r="B11" s="49">
        <f>SUM(B4:B10)</f>
        <v>26536</v>
      </c>
      <c r="C11" s="49">
        <f>SUM(C4:C10)</f>
        <v>27745</v>
      </c>
      <c r="D11" s="49">
        <f>SUM(D4:D10)</f>
        <v>37551</v>
      </c>
      <c r="E11" s="49">
        <f>SUM(E4:E10)</f>
        <v>31639</v>
      </c>
      <c r="F11" s="49">
        <f>SUM(F4:F10)</f>
        <v>37143</v>
      </c>
    </row>
    <row r="12" spans="1:7" ht="15.75" thickTop="1" x14ac:dyDescent="0.25"/>
  </sheetData>
  <mergeCells count="2">
    <mergeCell ref="A1:G1"/>
    <mergeCell ref="A2:G2"/>
  </mergeCells>
  <printOptions horizontalCentered="1"/>
  <pageMargins left="0.7" right="0.7" top="0.75" bottom="0.75" header="0.3" footer="0.3"/>
  <pageSetup orientation="portrait" r:id="rId1"/>
  <headerFooter>
    <oddFooter>&amp;L&amp;F&amp;R&amp;A</oddFooter>
  </headerFooter>
  <ignoredErrors>
    <ignoredError sqref="B11:F11" formulaRange="1"/>
  </ignoredError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B3384898-EC17-48F8-999C-3E20AB581A4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'Skier Attendance'!B4:F4</xm:f>
              <xm:sqref>G4</xm:sqref>
            </x14:sparkline>
            <x14:sparkline>
              <xm:f>'Skier Attendance'!B5:F5</xm:f>
              <xm:sqref>G5</xm:sqref>
            </x14:sparkline>
            <x14:sparkline>
              <xm:f>'Skier Attendance'!B6:F6</xm:f>
              <xm:sqref>G6</xm:sqref>
            </x14:sparkline>
            <x14:sparkline>
              <xm:f>'Skier Attendance'!B7:F7</xm:f>
              <xm:sqref>G7</xm:sqref>
            </x14:sparkline>
            <x14:sparkline>
              <xm:f>'Skier Attendance'!B8:F8</xm:f>
              <xm:sqref>G8</xm:sqref>
            </x14:sparkline>
            <x14:sparkline>
              <xm:f>'Skier Attendance'!B9:F9</xm:f>
              <xm:sqref>G9</xm:sqref>
            </x14:sparkline>
            <x14:sparkline>
              <xm:f>'Skier Attendance'!B10:F10</xm:f>
              <xm:sqref>G10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6" tint="0.79998168889431442"/>
    <pageSetUpPr fitToPage="1"/>
  </sheetPr>
  <dimension ref="A1:H23"/>
  <sheetViews>
    <sheetView workbookViewId="0">
      <selection activeCell="A15" activeCellId="1" sqref="D7:F12 A15:G21"/>
    </sheetView>
  </sheetViews>
  <sheetFormatPr defaultRowHeight="15" x14ac:dyDescent="0.25"/>
  <cols>
    <col min="2" max="3" width="22.7109375" customWidth="1"/>
    <col min="4" max="8" width="14.7109375" customWidth="1"/>
  </cols>
  <sheetData>
    <row r="1" spans="1:8" x14ac:dyDescent="0.25">
      <c r="A1" s="50"/>
      <c r="B1" s="50"/>
      <c r="C1" s="51" t="s">
        <v>9</v>
      </c>
      <c r="D1" s="50"/>
      <c r="E1" s="50"/>
      <c r="F1" s="50"/>
      <c r="G1" s="50"/>
      <c r="H1" s="50"/>
    </row>
    <row r="2" spans="1:8" x14ac:dyDescent="0.25">
      <c r="A2" s="50"/>
      <c r="B2" s="50"/>
      <c r="C2" s="51" t="s">
        <v>70</v>
      </c>
      <c r="D2" s="51"/>
      <c r="E2" s="51"/>
      <c r="F2" s="50"/>
      <c r="G2" s="52"/>
      <c r="H2" s="50"/>
    </row>
    <row r="3" spans="1:8" x14ac:dyDescent="0.25">
      <c r="A3" s="50"/>
      <c r="B3" s="50"/>
      <c r="C3" s="51" t="s">
        <v>71</v>
      </c>
      <c r="D3" s="51"/>
      <c r="E3" s="51"/>
      <c r="F3" s="50"/>
      <c r="G3" s="52"/>
      <c r="H3" s="50"/>
    </row>
    <row r="4" spans="1:8" x14ac:dyDescent="0.25">
      <c r="A4" s="50"/>
      <c r="B4" s="50"/>
      <c r="C4" s="51" t="s">
        <v>72</v>
      </c>
      <c r="D4" s="51"/>
      <c r="E4" s="51"/>
      <c r="F4" s="50"/>
      <c r="G4" s="52"/>
      <c r="H4" s="50"/>
    </row>
    <row r="5" spans="1:8" x14ac:dyDescent="0.25">
      <c r="A5" s="50"/>
      <c r="B5" s="50"/>
      <c r="C5" s="51"/>
      <c r="D5" s="51"/>
      <c r="E5" s="51"/>
      <c r="F5" s="50"/>
      <c r="G5" s="50"/>
      <c r="H5" s="50"/>
    </row>
    <row r="6" spans="1:8" x14ac:dyDescent="0.25">
      <c r="A6" s="50"/>
      <c r="B6" s="50"/>
      <c r="C6" s="51"/>
      <c r="D6" s="51"/>
      <c r="E6" s="51"/>
      <c r="F6" s="50"/>
      <c r="G6" s="50"/>
      <c r="H6" s="50"/>
    </row>
    <row r="7" spans="1:8" x14ac:dyDescent="0.25">
      <c r="A7" s="50"/>
      <c r="B7" s="50"/>
      <c r="C7" s="51" t="s">
        <v>73</v>
      </c>
      <c r="D7" s="53"/>
      <c r="E7" s="54"/>
      <c r="F7" s="54"/>
      <c r="G7" s="50"/>
      <c r="H7" s="50"/>
    </row>
    <row r="8" spans="1:8" x14ac:dyDescent="0.25">
      <c r="A8" s="50"/>
      <c r="B8" s="50"/>
      <c r="C8" s="51" t="s">
        <v>74</v>
      </c>
      <c r="D8" s="53"/>
      <c r="E8" s="54"/>
      <c r="F8" s="54"/>
      <c r="G8" s="50"/>
      <c r="H8" s="50"/>
    </row>
    <row r="9" spans="1:8" x14ac:dyDescent="0.25">
      <c r="A9" s="50"/>
      <c r="B9" s="50"/>
      <c r="C9" s="51" t="s">
        <v>75</v>
      </c>
      <c r="D9" s="53"/>
      <c r="E9" s="54"/>
      <c r="F9" s="54"/>
      <c r="G9" s="50"/>
      <c r="H9" s="50"/>
    </row>
    <row r="10" spans="1:8" x14ac:dyDescent="0.25">
      <c r="A10" s="50"/>
      <c r="B10" s="50"/>
      <c r="C10" s="51" t="s">
        <v>76</v>
      </c>
      <c r="D10" s="55"/>
      <c r="E10" s="54"/>
      <c r="F10" s="54"/>
      <c r="G10" s="50"/>
      <c r="H10" s="50"/>
    </row>
    <row r="11" spans="1:8" x14ac:dyDescent="0.25">
      <c r="A11" s="50"/>
      <c r="B11" s="50"/>
      <c r="C11" s="51" t="s">
        <v>77</v>
      </c>
      <c r="D11" s="56"/>
      <c r="E11" s="57"/>
      <c r="F11" s="57"/>
      <c r="G11" s="50"/>
      <c r="H11" s="50"/>
    </row>
    <row r="12" spans="1:8" x14ac:dyDescent="0.25">
      <c r="A12" s="50"/>
      <c r="B12" s="50"/>
      <c r="C12" s="51" t="s">
        <v>78</v>
      </c>
      <c r="D12" s="53"/>
      <c r="E12" s="54"/>
      <c r="F12" s="54"/>
      <c r="G12" s="50"/>
      <c r="H12" s="50"/>
    </row>
    <row r="13" spans="1:8" x14ac:dyDescent="0.25">
      <c r="A13" s="50"/>
      <c r="B13" s="50"/>
      <c r="C13" s="51"/>
      <c r="D13" s="51"/>
      <c r="E13" s="51"/>
      <c r="F13" s="50"/>
      <c r="G13" s="50"/>
      <c r="H13" s="50"/>
    </row>
    <row r="14" spans="1:8" ht="15.75" thickBot="1" x14ac:dyDescent="0.3">
      <c r="A14" s="58" t="s">
        <v>79</v>
      </c>
      <c r="B14" s="58" t="s">
        <v>7</v>
      </c>
      <c r="C14" s="58" t="s">
        <v>80</v>
      </c>
      <c r="D14" s="58" t="s">
        <v>81</v>
      </c>
      <c r="E14" s="58" t="s">
        <v>82</v>
      </c>
      <c r="F14" s="58" t="s">
        <v>83</v>
      </c>
      <c r="G14" s="58" t="s">
        <v>84</v>
      </c>
      <c r="H14" s="58" t="s">
        <v>15</v>
      </c>
    </row>
    <row r="15" spans="1:8" x14ac:dyDescent="0.25">
      <c r="A15" s="57"/>
      <c r="B15" s="56"/>
      <c r="C15" s="84"/>
      <c r="D15" s="85"/>
      <c r="E15" s="84"/>
      <c r="F15" s="85"/>
      <c r="G15" s="84"/>
      <c r="H15" s="84">
        <f>SUM(C15:G15)</f>
        <v>0</v>
      </c>
    </row>
    <row r="16" spans="1:8" x14ac:dyDescent="0.25">
      <c r="A16" s="54"/>
      <c r="B16" s="53"/>
      <c r="C16" s="89"/>
      <c r="D16" s="90"/>
      <c r="E16" s="89"/>
      <c r="F16" s="90"/>
      <c r="G16" s="89"/>
      <c r="H16" s="91">
        <f t="shared" ref="H16:H21" si="0">SUM(C16:G16)</f>
        <v>0</v>
      </c>
    </row>
    <row r="17" spans="1:8" x14ac:dyDescent="0.25">
      <c r="A17" s="54"/>
      <c r="B17" s="53"/>
      <c r="C17" s="89"/>
      <c r="D17" s="90"/>
      <c r="E17" s="89"/>
      <c r="F17" s="90"/>
      <c r="G17" s="89"/>
      <c r="H17" s="91">
        <f t="shared" si="0"/>
        <v>0</v>
      </c>
    </row>
    <row r="18" spans="1:8" x14ac:dyDescent="0.25">
      <c r="A18" s="54"/>
      <c r="B18" s="55"/>
      <c r="C18" s="89"/>
      <c r="D18" s="92"/>
      <c r="E18" s="89"/>
      <c r="F18" s="92"/>
      <c r="G18" s="89"/>
      <c r="H18" s="91">
        <f t="shared" si="0"/>
        <v>0</v>
      </c>
    </row>
    <row r="19" spans="1:8" x14ac:dyDescent="0.25">
      <c r="A19" s="57"/>
      <c r="B19" s="56"/>
      <c r="C19" s="91"/>
      <c r="D19" s="93"/>
      <c r="E19" s="91"/>
      <c r="F19" s="93"/>
      <c r="G19" s="91"/>
      <c r="H19" s="91">
        <f t="shared" si="0"/>
        <v>0</v>
      </c>
    </row>
    <row r="20" spans="1:8" x14ac:dyDescent="0.25">
      <c r="A20" s="54"/>
      <c r="B20" s="53"/>
      <c r="C20" s="89"/>
      <c r="D20" s="90"/>
      <c r="E20" s="89"/>
      <c r="F20" s="90"/>
      <c r="G20" s="89"/>
      <c r="H20" s="91">
        <f t="shared" si="0"/>
        <v>0</v>
      </c>
    </row>
    <row r="21" spans="1:8" x14ac:dyDescent="0.25">
      <c r="A21" s="54"/>
      <c r="B21" s="53"/>
      <c r="C21" s="86"/>
      <c r="D21" s="87"/>
      <c r="E21" s="86"/>
      <c r="F21" s="87"/>
      <c r="G21" s="86"/>
      <c r="H21" s="84">
        <f t="shared" si="0"/>
        <v>0</v>
      </c>
    </row>
    <row r="22" spans="1:8" ht="15.75" thickBot="1" x14ac:dyDescent="0.3">
      <c r="A22" s="50"/>
      <c r="B22" s="50"/>
      <c r="C22" s="50"/>
      <c r="D22" s="50"/>
      <c r="E22" s="50"/>
      <c r="F22" s="50"/>
      <c r="G22" s="59" t="s">
        <v>85</v>
      </c>
      <c r="H22" s="88">
        <f>SUM(H15:H21)</f>
        <v>0</v>
      </c>
    </row>
    <row r="23" spans="1:8" ht="15.75" thickTop="1" x14ac:dyDescent="0.25">
      <c r="A23" s="50"/>
      <c r="B23" s="50"/>
      <c r="C23" s="50"/>
      <c r="D23" s="50"/>
      <c r="E23" s="50"/>
      <c r="F23" s="50"/>
      <c r="G23" s="50"/>
      <c r="H23" s="50"/>
    </row>
  </sheetData>
  <sheetProtection algorithmName="SHA-512" hashValue="Wqfqt8k+Bpmkqa+0vfY6xPHFDWrCkboU3CW6GFajrRYJSpa1FGGM4CDN5B7DrYYYgxlODcSDnitk88aaCovl9A==" saltValue="GEcwvmuW1TmaCfLZ7pk8iw==" spinCount="100000" sheet="1" objects="1" scenarios="1"/>
  <printOptions horizontalCentered="1"/>
  <pageMargins left="0.7" right="0.7" top="0.75" bottom="0.75" header="0.3" footer="0.3"/>
  <pageSetup scale="95" fitToHeight="0" orientation="landscape" r:id="rId1"/>
  <headerFooter>
    <oddFooter>&amp;L&amp;F&amp;R&amp;A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D4C9-968E-4706-A2E0-A2492D70E42D}">
  <sheetPr>
    <pageSetUpPr fitToPage="1"/>
  </sheetPr>
  <dimension ref="A1:C27"/>
  <sheetViews>
    <sheetView topLeftCell="A7" workbookViewId="0">
      <selection activeCell="G20" sqref="G20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14.85546875" bestFit="1" customWidth="1"/>
  </cols>
  <sheetData>
    <row r="1" spans="1:3" x14ac:dyDescent="0.25">
      <c r="A1" s="95" t="s">
        <v>86</v>
      </c>
      <c r="B1" t="s">
        <v>159</v>
      </c>
    </row>
    <row r="3" spans="1:3" x14ac:dyDescent="0.25">
      <c r="A3" s="95" t="s">
        <v>87</v>
      </c>
      <c r="B3" s="95" t="s">
        <v>121</v>
      </c>
      <c r="C3" t="s">
        <v>158</v>
      </c>
    </row>
    <row r="4" spans="1:3" x14ac:dyDescent="0.25">
      <c r="A4" t="s">
        <v>93</v>
      </c>
      <c r="B4" t="s">
        <v>100</v>
      </c>
      <c r="C4" s="96">
        <v>5997</v>
      </c>
    </row>
    <row r="5" spans="1:3" x14ac:dyDescent="0.25">
      <c r="A5" t="s">
        <v>93</v>
      </c>
      <c r="B5" t="s">
        <v>117</v>
      </c>
      <c r="C5" s="96">
        <v>12107</v>
      </c>
    </row>
    <row r="6" spans="1:3" x14ac:dyDescent="0.25">
      <c r="A6" t="s">
        <v>93</v>
      </c>
      <c r="B6" t="s">
        <v>122</v>
      </c>
      <c r="C6" s="96">
        <v>2842</v>
      </c>
    </row>
    <row r="7" spans="1:3" x14ac:dyDescent="0.25">
      <c r="A7" t="s">
        <v>93</v>
      </c>
      <c r="B7" t="s">
        <v>123</v>
      </c>
      <c r="C7" s="96">
        <v>7152</v>
      </c>
    </row>
    <row r="8" spans="1:3" x14ac:dyDescent="0.25">
      <c r="A8" t="s">
        <v>94</v>
      </c>
      <c r="B8" t="s">
        <v>100</v>
      </c>
      <c r="C8" s="96">
        <v>7347</v>
      </c>
    </row>
    <row r="9" spans="1:3" x14ac:dyDescent="0.25">
      <c r="A9" t="s">
        <v>94</v>
      </c>
      <c r="B9" t="s">
        <v>117</v>
      </c>
      <c r="C9" s="96">
        <v>13876</v>
      </c>
    </row>
    <row r="10" spans="1:3" x14ac:dyDescent="0.25">
      <c r="A10" t="s">
        <v>94</v>
      </c>
      <c r="B10" t="s">
        <v>122</v>
      </c>
      <c r="C10" s="96">
        <v>2680</v>
      </c>
    </row>
    <row r="11" spans="1:3" x14ac:dyDescent="0.25">
      <c r="A11" t="s">
        <v>94</v>
      </c>
      <c r="B11" t="s">
        <v>123</v>
      </c>
      <c r="C11" s="96">
        <v>6357</v>
      </c>
    </row>
    <row r="12" spans="1:3" x14ac:dyDescent="0.25">
      <c r="A12" t="s">
        <v>95</v>
      </c>
      <c r="B12" t="s">
        <v>100</v>
      </c>
      <c r="C12" s="96">
        <v>7427</v>
      </c>
    </row>
    <row r="13" spans="1:3" x14ac:dyDescent="0.25">
      <c r="A13" t="s">
        <v>95</v>
      </c>
      <c r="B13" t="s">
        <v>117</v>
      </c>
      <c r="C13" s="96">
        <v>14838</v>
      </c>
    </row>
    <row r="14" spans="1:3" x14ac:dyDescent="0.25">
      <c r="A14" t="s">
        <v>95</v>
      </c>
      <c r="B14" t="s">
        <v>122</v>
      </c>
      <c r="C14" s="96">
        <v>2601</v>
      </c>
    </row>
    <row r="15" spans="1:3" x14ac:dyDescent="0.25">
      <c r="A15" t="s">
        <v>95</v>
      </c>
      <c r="B15" t="s">
        <v>123</v>
      </c>
      <c r="C15" s="96">
        <v>7545</v>
      </c>
    </row>
    <row r="16" spans="1:3" x14ac:dyDescent="0.25">
      <c r="A16" t="s">
        <v>96</v>
      </c>
      <c r="B16" t="s">
        <v>100</v>
      </c>
      <c r="C16" s="96">
        <v>7189</v>
      </c>
    </row>
    <row r="17" spans="1:3" x14ac:dyDescent="0.25">
      <c r="A17" t="s">
        <v>96</v>
      </c>
      <c r="B17" t="s">
        <v>117</v>
      </c>
      <c r="C17" s="96">
        <v>15254</v>
      </c>
    </row>
    <row r="18" spans="1:3" x14ac:dyDescent="0.25">
      <c r="A18" t="s">
        <v>96</v>
      </c>
      <c r="B18" t="s">
        <v>122</v>
      </c>
      <c r="C18" s="96">
        <v>2462</v>
      </c>
    </row>
    <row r="19" spans="1:3" x14ac:dyDescent="0.25">
      <c r="A19" t="s">
        <v>96</v>
      </c>
      <c r="B19" t="s">
        <v>123</v>
      </c>
      <c r="C19" s="96">
        <v>7698</v>
      </c>
    </row>
    <row r="20" spans="1:3" x14ac:dyDescent="0.25">
      <c r="A20" t="s">
        <v>92</v>
      </c>
      <c r="B20" t="s">
        <v>100</v>
      </c>
      <c r="C20" s="96">
        <v>6113</v>
      </c>
    </row>
    <row r="21" spans="1:3" x14ac:dyDescent="0.25">
      <c r="A21" t="s">
        <v>92</v>
      </c>
      <c r="B21" t="s">
        <v>117</v>
      </c>
      <c r="C21" s="96">
        <v>13223</v>
      </c>
    </row>
    <row r="22" spans="1:3" x14ac:dyDescent="0.25">
      <c r="A22" t="s">
        <v>92</v>
      </c>
      <c r="B22" t="s">
        <v>122</v>
      </c>
      <c r="C22" s="96">
        <v>3191</v>
      </c>
    </row>
    <row r="23" spans="1:3" x14ac:dyDescent="0.25">
      <c r="A23" t="s">
        <v>92</v>
      </c>
      <c r="B23" t="s">
        <v>123</v>
      </c>
      <c r="C23" s="96">
        <v>7761</v>
      </c>
    </row>
    <row r="24" spans="1:3" x14ac:dyDescent="0.25">
      <c r="A24" t="s">
        <v>90</v>
      </c>
      <c r="B24" t="s">
        <v>100</v>
      </c>
      <c r="C24" s="96">
        <v>6940</v>
      </c>
    </row>
    <row r="25" spans="1:3" x14ac:dyDescent="0.25">
      <c r="A25" t="s">
        <v>90</v>
      </c>
      <c r="B25" t="s">
        <v>117</v>
      </c>
      <c r="C25" s="96">
        <v>14000</v>
      </c>
    </row>
    <row r="26" spans="1:3" x14ac:dyDescent="0.25">
      <c r="A26" t="s">
        <v>90</v>
      </c>
      <c r="B26" t="s">
        <v>122</v>
      </c>
      <c r="C26" s="96">
        <v>3116</v>
      </c>
    </row>
    <row r="27" spans="1:3" x14ac:dyDescent="0.25">
      <c r="A27" t="s">
        <v>90</v>
      </c>
      <c r="B27" t="s">
        <v>123</v>
      </c>
      <c r="C27" s="96">
        <v>7443</v>
      </c>
    </row>
  </sheetData>
  <printOptions horizontalCentered="1"/>
  <pageMargins left="0.7" right="0.7" top="0.75" bottom="0.75" header="0.3" footer="0.3"/>
  <pageSetup fitToHeight="0" orientation="landscape" r:id="rId2"/>
  <headerFooter>
    <oddFooter>&amp;L&amp;F&amp;R&amp;A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79998168889431442"/>
  </sheetPr>
  <dimension ref="A1:E117"/>
  <sheetViews>
    <sheetView workbookViewId="0">
      <selection activeCell="A9" sqref="A9"/>
    </sheetView>
  </sheetViews>
  <sheetFormatPr defaultRowHeight="15" x14ac:dyDescent="0.25"/>
  <cols>
    <col min="1" max="1" width="10.28515625" bestFit="1" customWidth="1"/>
    <col min="2" max="2" width="21.5703125" customWidth="1"/>
    <col min="3" max="4" width="23.140625" customWidth="1"/>
  </cols>
  <sheetData>
    <row r="1" spans="1:5" ht="22.5" x14ac:dyDescent="0.3">
      <c r="A1" s="1" t="s">
        <v>119</v>
      </c>
      <c r="B1" s="1"/>
      <c r="C1" s="1"/>
      <c r="D1" s="1"/>
      <c r="E1" s="1"/>
    </row>
    <row r="3" spans="1:5" ht="18" thickBot="1" x14ac:dyDescent="0.35">
      <c r="A3" s="42" t="s">
        <v>121</v>
      </c>
      <c r="B3" s="42" t="s">
        <v>116</v>
      </c>
      <c r="C3" s="42" t="s">
        <v>118</v>
      </c>
    </row>
    <row r="4" spans="1:5" ht="15.75" thickTop="1" x14ac:dyDescent="0.25">
      <c r="A4" s="41" t="s">
        <v>117</v>
      </c>
      <c r="B4" s="94">
        <f>DAVERAGE(A9:E117,"Amount",A3:A4)</f>
        <v>1542.5555555555557</v>
      </c>
      <c r="C4" s="94">
        <f>DSUM(A9:E117,"Amount",A3:A5)</f>
        <v>185159</v>
      </c>
    </row>
    <row r="9" spans="1:5" x14ac:dyDescent="0.25">
      <c r="A9" s="16" t="s">
        <v>86</v>
      </c>
      <c r="B9" s="16" t="s">
        <v>87</v>
      </c>
      <c r="C9" s="16" t="s">
        <v>31</v>
      </c>
      <c r="D9" s="16" t="s">
        <v>121</v>
      </c>
      <c r="E9" s="16" t="s">
        <v>88</v>
      </c>
    </row>
    <row r="10" spans="1:5" x14ac:dyDescent="0.25">
      <c r="A10" s="17" t="s">
        <v>89</v>
      </c>
      <c r="B10" s="17" t="s">
        <v>90</v>
      </c>
      <c r="C10" s="17" t="s">
        <v>91</v>
      </c>
      <c r="D10" s="17" t="s">
        <v>117</v>
      </c>
      <c r="E10" s="18">
        <v>3221</v>
      </c>
    </row>
    <row r="11" spans="1:5" x14ac:dyDescent="0.25">
      <c r="A11" s="17" t="s">
        <v>89</v>
      </c>
      <c r="B11" s="17" t="s">
        <v>92</v>
      </c>
      <c r="C11" s="17" t="s">
        <v>91</v>
      </c>
      <c r="D11" s="17" t="s">
        <v>117</v>
      </c>
      <c r="E11" s="18">
        <v>3446</v>
      </c>
    </row>
    <row r="12" spans="1:5" x14ac:dyDescent="0.25">
      <c r="A12" s="17" t="s">
        <v>89</v>
      </c>
      <c r="B12" s="17" t="s">
        <v>93</v>
      </c>
      <c r="C12" s="17" t="s">
        <v>91</v>
      </c>
      <c r="D12" s="17" t="s">
        <v>117</v>
      </c>
      <c r="E12" s="18">
        <v>3596</v>
      </c>
    </row>
    <row r="13" spans="1:5" x14ac:dyDescent="0.25">
      <c r="A13" s="17" t="s">
        <v>89</v>
      </c>
      <c r="B13" s="17" t="s">
        <v>94</v>
      </c>
      <c r="C13" s="17" t="s">
        <v>91</v>
      </c>
      <c r="D13" s="17" t="s">
        <v>117</v>
      </c>
      <c r="E13" s="18">
        <v>3281</v>
      </c>
    </row>
    <row r="14" spans="1:5" x14ac:dyDescent="0.25">
      <c r="A14" s="17" t="s">
        <v>89</v>
      </c>
      <c r="B14" s="17" t="s">
        <v>95</v>
      </c>
      <c r="C14" s="17" t="s">
        <v>91</v>
      </c>
      <c r="D14" s="17" t="s">
        <v>117</v>
      </c>
      <c r="E14" s="18">
        <v>3512</v>
      </c>
    </row>
    <row r="15" spans="1:5" x14ac:dyDescent="0.25">
      <c r="A15" s="17" t="s">
        <v>89</v>
      </c>
      <c r="B15" s="17" t="s">
        <v>96</v>
      </c>
      <c r="C15" s="17" t="s">
        <v>91</v>
      </c>
      <c r="D15" s="17" t="s">
        <v>117</v>
      </c>
      <c r="E15" s="18">
        <v>4455</v>
      </c>
    </row>
    <row r="16" spans="1:5" x14ac:dyDescent="0.25">
      <c r="A16" s="17" t="s">
        <v>89</v>
      </c>
      <c r="B16" s="17" t="s">
        <v>90</v>
      </c>
      <c r="C16" s="17" t="s">
        <v>97</v>
      </c>
      <c r="D16" s="17" t="s">
        <v>117</v>
      </c>
      <c r="E16" s="18">
        <v>1011</v>
      </c>
    </row>
    <row r="17" spans="1:5" x14ac:dyDescent="0.25">
      <c r="A17" s="17" t="s">
        <v>89</v>
      </c>
      <c r="B17" s="17" t="s">
        <v>92</v>
      </c>
      <c r="C17" s="17" t="s">
        <v>97</v>
      </c>
      <c r="D17" s="17" t="s">
        <v>117</v>
      </c>
      <c r="E17" s="18">
        <v>989</v>
      </c>
    </row>
    <row r="18" spans="1:5" x14ac:dyDescent="0.25">
      <c r="A18" s="17" t="s">
        <v>89</v>
      </c>
      <c r="B18" s="17" t="s">
        <v>93</v>
      </c>
      <c r="C18" s="17" t="s">
        <v>97</v>
      </c>
      <c r="D18" s="17" t="s">
        <v>117</v>
      </c>
      <c r="E18" s="18">
        <v>453</v>
      </c>
    </row>
    <row r="19" spans="1:5" x14ac:dyDescent="0.25">
      <c r="A19" s="17" t="s">
        <v>89</v>
      </c>
      <c r="B19" s="17" t="s">
        <v>94</v>
      </c>
      <c r="C19" s="17" t="s">
        <v>97</v>
      </c>
      <c r="D19" s="17" t="s">
        <v>117</v>
      </c>
      <c r="E19" s="18">
        <v>1011</v>
      </c>
    </row>
    <row r="20" spans="1:5" x14ac:dyDescent="0.25">
      <c r="A20" s="17" t="s">
        <v>89</v>
      </c>
      <c r="B20" s="17" t="s">
        <v>95</v>
      </c>
      <c r="C20" s="17" t="s">
        <v>97</v>
      </c>
      <c r="D20" s="17" t="s">
        <v>117</v>
      </c>
      <c r="E20" s="18">
        <v>980</v>
      </c>
    </row>
    <row r="21" spans="1:5" x14ac:dyDescent="0.25">
      <c r="A21" s="17" t="s">
        <v>89</v>
      </c>
      <c r="B21" s="17" t="s">
        <v>96</v>
      </c>
      <c r="C21" s="17" t="s">
        <v>97</v>
      </c>
      <c r="D21" s="17" t="s">
        <v>117</v>
      </c>
      <c r="E21" s="18">
        <v>1234</v>
      </c>
    </row>
    <row r="22" spans="1:5" x14ac:dyDescent="0.25">
      <c r="A22" s="17" t="s">
        <v>89</v>
      </c>
      <c r="B22" s="17" t="s">
        <v>90</v>
      </c>
      <c r="C22" s="17" t="s">
        <v>98</v>
      </c>
      <c r="D22" s="17" t="s">
        <v>117</v>
      </c>
      <c r="E22" s="18">
        <v>500</v>
      </c>
    </row>
    <row r="23" spans="1:5" x14ac:dyDescent="0.25">
      <c r="A23" s="17" t="s">
        <v>89</v>
      </c>
      <c r="B23" s="17" t="s">
        <v>92</v>
      </c>
      <c r="C23" s="17" t="s">
        <v>98</v>
      </c>
      <c r="D23" s="17" t="s">
        <v>117</v>
      </c>
      <c r="E23" s="18">
        <v>541</v>
      </c>
    </row>
    <row r="24" spans="1:5" x14ac:dyDescent="0.25">
      <c r="A24" s="17" t="s">
        <v>89</v>
      </c>
      <c r="B24" s="17" t="s">
        <v>93</v>
      </c>
      <c r="C24" s="17" t="s">
        <v>98</v>
      </c>
      <c r="D24" s="17" t="s">
        <v>117</v>
      </c>
      <c r="E24" s="18">
        <v>395</v>
      </c>
    </row>
    <row r="25" spans="1:5" x14ac:dyDescent="0.25">
      <c r="A25" s="17" t="s">
        <v>89</v>
      </c>
      <c r="B25" s="17" t="s">
        <v>94</v>
      </c>
      <c r="C25" s="17" t="s">
        <v>98</v>
      </c>
      <c r="D25" s="17" t="s">
        <v>117</v>
      </c>
      <c r="E25" s="18">
        <v>425</v>
      </c>
    </row>
    <row r="26" spans="1:5" x14ac:dyDescent="0.25">
      <c r="A26" s="17" t="s">
        <v>89</v>
      </c>
      <c r="B26" s="17" t="s">
        <v>95</v>
      </c>
      <c r="C26" s="17" t="s">
        <v>98</v>
      </c>
      <c r="D26" s="17" t="s">
        <v>117</v>
      </c>
      <c r="E26" s="18">
        <v>422</v>
      </c>
    </row>
    <row r="27" spans="1:5" x14ac:dyDescent="0.25">
      <c r="A27" s="17" t="s">
        <v>89</v>
      </c>
      <c r="B27" s="17" t="s">
        <v>96</v>
      </c>
      <c r="C27" s="17" t="s">
        <v>98</v>
      </c>
      <c r="D27" s="17" t="s">
        <v>117</v>
      </c>
      <c r="E27" s="18">
        <v>548</v>
      </c>
    </row>
    <row r="28" spans="1:5" x14ac:dyDescent="0.25">
      <c r="A28" s="17" t="s">
        <v>89</v>
      </c>
      <c r="B28" s="17" t="s">
        <v>90</v>
      </c>
      <c r="C28" s="17" t="s">
        <v>99</v>
      </c>
      <c r="D28" s="17" t="s">
        <v>122</v>
      </c>
      <c r="E28" s="18">
        <v>888</v>
      </c>
    </row>
    <row r="29" spans="1:5" x14ac:dyDescent="0.25">
      <c r="A29" s="17" t="s">
        <v>89</v>
      </c>
      <c r="B29" s="17" t="s">
        <v>92</v>
      </c>
      <c r="C29" s="17" t="s">
        <v>99</v>
      </c>
      <c r="D29" s="17" t="s">
        <v>122</v>
      </c>
      <c r="E29" s="18">
        <v>1050</v>
      </c>
    </row>
    <row r="30" spans="1:5" x14ac:dyDescent="0.25">
      <c r="A30" s="17" t="s">
        <v>89</v>
      </c>
      <c r="B30" s="17" t="s">
        <v>93</v>
      </c>
      <c r="C30" s="17" t="s">
        <v>99</v>
      </c>
      <c r="D30" s="17" t="s">
        <v>122</v>
      </c>
      <c r="E30" s="18">
        <v>785</v>
      </c>
    </row>
    <row r="31" spans="1:5" x14ac:dyDescent="0.25">
      <c r="A31" s="17" t="s">
        <v>89</v>
      </c>
      <c r="B31" s="17" t="s">
        <v>94</v>
      </c>
      <c r="C31" s="17" t="s">
        <v>99</v>
      </c>
      <c r="D31" s="17" t="s">
        <v>122</v>
      </c>
      <c r="E31" s="18">
        <v>901</v>
      </c>
    </row>
    <row r="32" spans="1:5" x14ac:dyDescent="0.25">
      <c r="A32" s="17" t="s">
        <v>89</v>
      </c>
      <c r="B32" s="17" t="s">
        <v>95</v>
      </c>
      <c r="C32" s="17" t="s">
        <v>99</v>
      </c>
      <c r="D32" s="17" t="s">
        <v>122</v>
      </c>
      <c r="E32" s="18">
        <v>900</v>
      </c>
    </row>
    <row r="33" spans="1:5" x14ac:dyDescent="0.25">
      <c r="A33" s="17" t="s">
        <v>89</v>
      </c>
      <c r="B33" s="17" t="s">
        <v>96</v>
      </c>
      <c r="C33" s="17" t="s">
        <v>99</v>
      </c>
      <c r="D33" s="17" t="s">
        <v>122</v>
      </c>
      <c r="E33" s="18">
        <v>741</v>
      </c>
    </row>
    <row r="34" spans="1:5" x14ac:dyDescent="0.25">
      <c r="A34" s="17" t="s">
        <v>89</v>
      </c>
      <c r="B34" s="17" t="s">
        <v>90</v>
      </c>
      <c r="C34" s="17" t="s">
        <v>100</v>
      </c>
      <c r="D34" s="17" t="s">
        <v>100</v>
      </c>
      <c r="E34" s="18">
        <v>2232</v>
      </c>
    </row>
    <row r="35" spans="1:5" x14ac:dyDescent="0.25">
      <c r="A35" s="17" t="s">
        <v>89</v>
      </c>
      <c r="B35" s="17" t="s">
        <v>92</v>
      </c>
      <c r="C35" s="17" t="s">
        <v>100</v>
      </c>
      <c r="D35" s="17" t="s">
        <v>100</v>
      </c>
      <c r="E35" s="18">
        <v>2001</v>
      </c>
    </row>
    <row r="36" spans="1:5" x14ac:dyDescent="0.25">
      <c r="A36" s="17" t="s">
        <v>89</v>
      </c>
      <c r="B36" s="17" t="s">
        <v>93</v>
      </c>
      <c r="C36" s="17" t="s">
        <v>100</v>
      </c>
      <c r="D36" s="17" t="s">
        <v>100</v>
      </c>
      <c r="E36" s="18">
        <v>1999</v>
      </c>
    </row>
    <row r="37" spans="1:5" x14ac:dyDescent="0.25">
      <c r="A37" s="17" t="s">
        <v>89</v>
      </c>
      <c r="B37" s="17" t="s">
        <v>94</v>
      </c>
      <c r="C37" s="17" t="s">
        <v>100</v>
      </c>
      <c r="D37" s="17" t="s">
        <v>100</v>
      </c>
      <c r="E37" s="18">
        <v>2449</v>
      </c>
    </row>
    <row r="38" spans="1:5" x14ac:dyDescent="0.25">
      <c r="A38" s="17" t="s">
        <v>89</v>
      </c>
      <c r="B38" s="17" t="s">
        <v>95</v>
      </c>
      <c r="C38" s="17" t="s">
        <v>100</v>
      </c>
      <c r="D38" s="17" t="s">
        <v>100</v>
      </c>
      <c r="E38" s="18">
        <v>2333</v>
      </c>
    </row>
    <row r="39" spans="1:5" x14ac:dyDescent="0.25">
      <c r="A39" s="17" t="s">
        <v>89</v>
      </c>
      <c r="B39" s="17" t="s">
        <v>96</v>
      </c>
      <c r="C39" s="17" t="s">
        <v>100</v>
      </c>
      <c r="D39" s="17" t="s">
        <v>100</v>
      </c>
      <c r="E39" s="18">
        <v>2478</v>
      </c>
    </row>
    <row r="40" spans="1:5" x14ac:dyDescent="0.25">
      <c r="A40" s="17" t="s">
        <v>89</v>
      </c>
      <c r="B40" s="17" t="s">
        <v>90</v>
      </c>
      <c r="C40" s="17" t="s">
        <v>101</v>
      </c>
      <c r="D40" s="17" t="s">
        <v>123</v>
      </c>
      <c r="E40" s="18">
        <v>2500</v>
      </c>
    </row>
    <row r="41" spans="1:5" x14ac:dyDescent="0.25">
      <c r="A41" s="17" t="s">
        <v>89</v>
      </c>
      <c r="B41" s="17" t="s">
        <v>92</v>
      </c>
      <c r="C41" s="17" t="s">
        <v>101</v>
      </c>
      <c r="D41" s="17" t="s">
        <v>123</v>
      </c>
      <c r="E41" s="18">
        <v>2610</v>
      </c>
    </row>
    <row r="42" spans="1:5" x14ac:dyDescent="0.25">
      <c r="A42" s="17" t="s">
        <v>89</v>
      </c>
      <c r="B42" s="17" t="s">
        <v>93</v>
      </c>
      <c r="C42" s="17" t="s">
        <v>101</v>
      </c>
      <c r="D42" s="17" t="s">
        <v>123</v>
      </c>
      <c r="E42" s="18">
        <v>2440</v>
      </c>
    </row>
    <row r="43" spans="1:5" x14ac:dyDescent="0.25">
      <c r="A43" s="17" t="s">
        <v>89</v>
      </c>
      <c r="B43" s="17" t="s">
        <v>94</v>
      </c>
      <c r="C43" s="17" t="s">
        <v>101</v>
      </c>
      <c r="D43" s="17" t="s">
        <v>123</v>
      </c>
      <c r="E43" s="18">
        <v>2119</v>
      </c>
    </row>
    <row r="44" spans="1:5" x14ac:dyDescent="0.25">
      <c r="A44" s="17" t="s">
        <v>89</v>
      </c>
      <c r="B44" s="17" t="s">
        <v>95</v>
      </c>
      <c r="C44" s="17" t="s">
        <v>101</v>
      </c>
      <c r="D44" s="17" t="s">
        <v>123</v>
      </c>
      <c r="E44" s="18">
        <v>2515</v>
      </c>
    </row>
    <row r="45" spans="1:5" x14ac:dyDescent="0.25">
      <c r="A45" s="17" t="s">
        <v>89</v>
      </c>
      <c r="B45" s="17" t="s">
        <v>96</v>
      </c>
      <c r="C45" s="17" t="s">
        <v>101</v>
      </c>
      <c r="D45" s="17" t="s">
        <v>123</v>
      </c>
      <c r="E45" s="18">
        <v>2336</v>
      </c>
    </row>
    <row r="46" spans="1:5" x14ac:dyDescent="0.25">
      <c r="A46" s="17" t="s">
        <v>102</v>
      </c>
      <c r="B46" s="17" t="s">
        <v>90</v>
      </c>
      <c r="C46" s="17" t="s">
        <v>91</v>
      </c>
      <c r="D46" s="17" t="s">
        <v>117</v>
      </c>
      <c r="E46" s="18">
        <v>3215</v>
      </c>
    </row>
    <row r="47" spans="1:5" x14ac:dyDescent="0.25">
      <c r="A47" s="17" t="s">
        <v>102</v>
      </c>
      <c r="B47" s="17" t="s">
        <v>92</v>
      </c>
      <c r="C47" s="17" t="s">
        <v>91</v>
      </c>
      <c r="D47" s="17" t="s">
        <v>117</v>
      </c>
      <c r="E47" s="18">
        <v>2645</v>
      </c>
    </row>
    <row r="48" spans="1:5" x14ac:dyDescent="0.25">
      <c r="A48" s="17" t="s">
        <v>102</v>
      </c>
      <c r="B48" s="17" t="s">
        <v>93</v>
      </c>
      <c r="C48" s="17" t="s">
        <v>91</v>
      </c>
      <c r="D48" s="17" t="s">
        <v>117</v>
      </c>
      <c r="E48" s="18">
        <v>2214</v>
      </c>
    </row>
    <row r="49" spans="1:5" x14ac:dyDescent="0.25">
      <c r="A49" s="17" t="s">
        <v>102</v>
      </c>
      <c r="B49" s="17" t="s">
        <v>94</v>
      </c>
      <c r="C49" s="17" t="s">
        <v>91</v>
      </c>
      <c r="D49" s="17" t="s">
        <v>117</v>
      </c>
      <c r="E49" s="18">
        <v>3051</v>
      </c>
    </row>
    <row r="50" spans="1:5" x14ac:dyDescent="0.25">
      <c r="A50" s="17" t="s">
        <v>102</v>
      </c>
      <c r="B50" s="17" t="s">
        <v>95</v>
      </c>
      <c r="C50" s="17" t="s">
        <v>91</v>
      </c>
      <c r="D50" s="17" t="s">
        <v>117</v>
      </c>
      <c r="E50" s="18">
        <v>3752</v>
      </c>
    </row>
    <row r="51" spans="1:5" x14ac:dyDescent="0.25">
      <c r="A51" s="17" t="s">
        <v>102</v>
      </c>
      <c r="B51" s="17" t="s">
        <v>96</v>
      </c>
      <c r="C51" s="17" t="s">
        <v>91</v>
      </c>
      <c r="D51" s="17" t="s">
        <v>117</v>
      </c>
      <c r="E51" s="18">
        <v>3180</v>
      </c>
    </row>
    <row r="52" spans="1:5" x14ac:dyDescent="0.25">
      <c r="A52" s="17" t="s">
        <v>102</v>
      </c>
      <c r="B52" s="17" t="s">
        <v>90</v>
      </c>
      <c r="C52" s="17" t="s">
        <v>97</v>
      </c>
      <c r="D52" s="17" t="s">
        <v>117</v>
      </c>
      <c r="E52" s="18">
        <v>1011</v>
      </c>
    </row>
    <row r="53" spans="1:5" x14ac:dyDescent="0.25">
      <c r="A53" s="17" t="s">
        <v>102</v>
      </c>
      <c r="B53" s="17" t="s">
        <v>92</v>
      </c>
      <c r="C53" s="17" t="s">
        <v>97</v>
      </c>
      <c r="D53" s="17" t="s">
        <v>117</v>
      </c>
      <c r="E53" s="18">
        <v>1013</v>
      </c>
    </row>
    <row r="54" spans="1:5" x14ac:dyDescent="0.25">
      <c r="A54" s="17" t="s">
        <v>102</v>
      </c>
      <c r="B54" s="17" t="s">
        <v>93</v>
      </c>
      <c r="C54" s="17" t="s">
        <v>97</v>
      </c>
      <c r="D54" s="17" t="s">
        <v>117</v>
      </c>
      <c r="E54" s="18">
        <v>875</v>
      </c>
    </row>
    <row r="55" spans="1:5" x14ac:dyDescent="0.25">
      <c r="A55" s="17" t="s">
        <v>102</v>
      </c>
      <c r="B55" s="17" t="s">
        <v>94</v>
      </c>
      <c r="C55" s="17" t="s">
        <v>97</v>
      </c>
      <c r="D55" s="17" t="s">
        <v>117</v>
      </c>
      <c r="E55" s="18">
        <v>1073</v>
      </c>
    </row>
    <row r="56" spans="1:5" x14ac:dyDescent="0.25">
      <c r="A56" s="17" t="s">
        <v>102</v>
      </c>
      <c r="B56" s="17" t="s">
        <v>95</v>
      </c>
      <c r="C56" s="17" t="s">
        <v>97</v>
      </c>
      <c r="D56" s="17" t="s">
        <v>117</v>
      </c>
      <c r="E56" s="18">
        <v>980</v>
      </c>
    </row>
    <row r="57" spans="1:5" x14ac:dyDescent="0.25">
      <c r="A57" s="17" t="s">
        <v>102</v>
      </c>
      <c r="B57" s="17" t="s">
        <v>96</v>
      </c>
      <c r="C57" s="17" t="s">
        <v>97</v>
      </c>
      <c r="D57" s="17" t="s">
        <v>117</v>
      </c>
      <c r="E57" s="18">
        <v>1234</v>
      </c>
    </row>
    <row r="58" spans="1:5" x14ac:dyDescent="0.25">
      <c r="A58" s="17" t="s">
        <v>102</v>
      </c>
      <c r="B58" s="17" t="s">
        <v>90</v>
      </c>
      <c r="C58" s="17" t="s">
        <v>98</v>
      </c>
      <c r="D58" s="17" t="s">
        <v>117</v>
      </c>
      <c r="E58" s="18">
        <v>422</v>
      </c>
    </row>
    <row r="59" spans="1:5" x14ac:dyDescent="0.25">
      <c r="A59" s="17" t="s">
        <v>102</v>
      </c>
      <c r="B59" s="17" t="s">
        <v>92</v>
      </c>
      <c r="C59" s="17" t="s">
        <v>98</v>
      </c>
      <c r="D59" s="17" t="s">
        <v>117</v>
      </c>
      <c r="E59" s="18">
        <v>548</v>
      </c>
    </row>
    <row r="60" spans="1:5" x14ac:dyDescent="0.25">
      <c r="A60" s="17" t="s">
        <v>102</v>
      </c>
      <c r="B60" s="17" t="s">
        <v>93</v>
      </c>
      <c r="C60" s="17" t="s">
        <v>98</v>
      </c>
      <c r="D60" s="17" t="s">
        <v>117</v>
      </c>
      <c r="E60" s="18">
        <v>605</v>
      </c>
    </row>
    <row r="61" spans="1:5" x14ac:dyDescent="0.25">
      <c r="A61" s="17" t="s">
        <v>102</v>
      </c>
      <c r="B61" s="17" t="s">
        <v>94</v>
      </c>
      <c r="C61" s="17" t="s">
        <v>98</v>
      </c>
      <c r="D61" s="17" t="s">
        <v>117</v>
      </c>
      <c r="E61" s="18">
        <v>429</v>
      </c>
    </row>
    <row r="62" spans="1:5" x14ac:dyDescent="0.25">
      <c r="A62" s="17" t="s">
        <v>102</v>
      </c>
      <c r="B62" s="17" t="s">
        <v>95</v>
      </c>
      <c r="C62" s="17" t="s">
        <v>98</v>
      </c>
      <c r="D62" s="17" t="s">
        <v>117</v>
      </c>
      <c r="E62" s="18">
        <v>559</v>
      </c>
    </row>
    <row r="63" spans="1:5" x14ac:dyDescent="0.25">
      <c r="A63" s="17" t="s">
        <v>102</v>
      </c>
      <c r="B63" s="17" t="s">
        <v>96</v>
      </c>
      <c r="C63" s="17" t="s">
        <v>98</v>
      </c>
      <c r="D63" s="17" t="s">
        <v>117</v>
      </c>
      <c r="E63" s="18">
        <v>475</v>
      </c>
    </row>
    <row r="64" spans="1:5" x14ac:dyDescent="0.25">
      <c r="A64" s="17" t="s">
        <v>102</v>
      </c>
      <c r="B64" s="17" t="s">
        <v>90</v>
      </c>
      <c r="C64" s="17" t="s">
        <v>99</v>
      </c>
      <c r="D64" s="17" t="s">
        <v>122</v>
      </c>
      <c r="E64" s="18">
        <v>1241</v>
      </c>
    </row>
    <row r="65" spans="1:5" x14ac:dyDescent="0.25">
      <c r="A65" s="17" t="s">
        <v>102</v>
      </c>
      <c r="B65" s="17" t="s">
        <v>92</v>
      </c>
      <c r="C65" s="17" t="s">
        <v>99</v>
      </c>
      <c r="D65" s="17" t="s">
        <v>122</v>
      </c>
      <c r="E65" s="18">
        <v>1191</v>
      </c>
    </row>
    <row r="66" spans="1:5" x14ac:dyDescent="0.25">
      <c r="A66" s="17" t="s">
        <v>102</v>
      </c>
      <c r="B66" s="17" t="s">
        <v>93</v>
      </c>
      <c r="C66" s="17" t="s">
        <v>99</v>
      </c>
      <c r="D66" s="17" t="s">
        <v>122</v>
      </c>
      <c r="E66" s="18">
        <v>1175</v>
      </c>
    </row>
    <row r="67" spans="1:5" x14ac:dyDescent="0.25">
      <c r="A67" s="17" t="s">
        <v>102</v>
      </c>
      <c r="B67" s="17" t="s">
        <v>94</v>
      </c>
      <c r="C67" s="17" t="s">
        <v>99</v>
      </c>
      <c r="D67" s="17" t="s">
        <v>122</v>
      </c>
      <c r="E67" s="18">
        <v>966</v>
      </c>
    </row>
    <row r="68" spans="1:5" x14ac:dyDescent="0.25">
      <c r="A68" s="17" t="s">
        <v>102</v>
      </c>
      <c r="B68" s="17" t="s">
        <v>95</v>
      </c>
      <c r="C68" s="17" t="s">
        <v>99</v>
      </c>
      <c r="D68" s="17" t="s">
        <v>122</v>
      </c>
      <c r="E68" s="18">
        <v>950</v>
      </c>
    </row>
    <row r="69" spans="1:5" x14ac:dyDescent="0.25">
      <c r="A69" s="17" t="s">
        <v>102</v>
      </c>
      <c r="B69" s="17" t="s">
        <v>96</v>
      </c>
      <c r="C69" s="17" t="s">
        <v>99</v>
      </c>
      <c r="D69" s="17" t="s">
        <v>122</v>
      </c>
      <c r="E69" s="18">
        <v>941</v>
      </c>
    </row>
    <row r="70" spans="1:5" x14ac:dyDescent="0.25">
      <c r="A70" s="17" t="s">
        <v>102</v>
      </c>
      <c r="B70" s="17" t="s">
        <v>90</v>
      </c>
      <c r="C70" s="17" t="s">
        <v>100</v>
      </c>
      <c r="D70" s="17" t="s">
        <v>100</v>
      </c>
      <c r="E70" s="18">
        <v>2250</v>
      </c>
    </row>
    <row r="71" spans="1:5" x14ac:dyDescent="0.25">
      <c r="A71" s="17" t="s">
        <v>102</v>
      </c>
      <c r="B71" s="17" t="s">
        <v>92</v>
      </c>
      <c r="C71" s="17" t="s">
        <v>100</v>
      </c>
      <c r="D71" s="17" t="s">
        <v>100</v>
      </c>
      <c r="E71" s="18">
        <v>2001</v>
      </c>
    </row>
    <row r="72" spans="1:5" x14ac:dyDescent="0.25">
      <c r="A72" s="17" t="s">
        <v>102</v>
      </c>
      <c r="B72" s="17" t="s">
        <v>93</v>
      </c>
      <c r="C72" s="17" t="s">
        <v>100</v>
      </c>
      <c r="D72" s="17" t="s">
        <v>100</v>
      </c>
      <c r="E72" s="18">
        <v>1999</v>
      </c>
    </row>
    <row r="73" spans="1:5" x14ac:dyDescent="0.25">
      <c r="A73" s="17" t="s">
        <v>102</v>
      </c>
      <c r="B73" s="17" t="s">
        <v>94</v>
      </c>
      <c r="C73" s="17" t="s">
        <v>100</v>
      </c>
      <c r="D73" s="17" t="s">
        <v>100</v>
      </c>
      <c r="E73" s="18">
        <v>2449</v>
      </c>
    </row>
    <row r="74" spans="1:5" x14ac:dyDescent="0.25">
      <c r="A74" s="17" t="s">
        <v>102</v>
      </c>
      <c r="B74" s="17" t="s">
        <v>95</v>
      </c>
      <c r="C74" s="17" t="s">
        <v>100</v>
      </c>
      <c r="D74" s="17" t="s">
        <v>100</v>
      </c>
      <c r="E74" s="18">
        <v>2547</v>
      </c>
    </row>
    <row r="75" spans="1:5" x14ac:dyDescent="0.25">
      <c r="A75" s="17" t="s">
        <v>102</v>
      </c>
      <c r="B75" s="17" t="s">
        <v>96</v>
      </c>
      <c r="C75" s="17" t="s">
        <v>100</v>
      </c>
      <c r="D75" s="17" t="s">
        <v>100</v>
      </c>
      <c r="E75" s="18">
        <v>2478</v>
      </c>
    </row>
    <row r="76" spans="1:5" x14ac:dyDescent="0.25">
      <c r="A76" s="17" t="s">
        <v>102</v>
      </c>
      <c r="B76" s="17" t="s">
        <v>90</v>
      </c>
      <c r="C76" s="17" t="s">
        <v>101</v>
      </c>
      <c r="D76" s="17" t="s">
        <v>123</v>
      </c>
      <c r="E76" s="18">
        <v>2499</v>
      </c>
    </row>
    <row r="77" spans="1:5" x14ac:dyDescent="0.25">
      <c r="A77" s="17" t="s">
        <v>102</v>
      </c>
      <c r="B77" s="17" t="s">
        <v>92</v>
      </c>
      <c r="C77" s="17" t="s">
        <v>101</v>
      </c>
      <c r="D77" s="17" t="s">
        <v>123</v>
      </c>
      <c r="E77" s="18">
        <v>2610</v>
      </c>
    </row>
    <row r="78" spans="1:5" x14ac:dyDescent="0.25">
      <c r="A78" s="17" t="s">
        <v>102</v>
      </c>
      <c r="B78" s="17" t="s">
        <v>93</v>
      </c>
      <c r="C78" s="17" t="s">
        <v>101</v>
      </c>
      <c r="D78" s="17" t="s">
        <v>123</v>
      </c>
      <c r="E78" s="18">
        <v>2356</v>
      </c>
    </row>
    <row r="79" spans="1:5" x14ac:dyDescent="0.25">
      <c r="A79" s="17" t="s">
        <v>102</v>
      </c>
      <c r="B79" s="17" t="s">
        <v>94</v>
      </c>
      <c r="C79" s="17" t="s">
        <v>101</v>
      </c>
      <c r="D79" s="17" t="s">
        <v>123</v>
      </c>
      <c r="E79" s="18">
        <v>2119</v>
      </c>
    </row>
    <row r="80" spans="1:5" x14ac:dyDescent="0.25">
      <c r="A80" s="17" t="s">
        <v>102</v>
      </c>
      <c r="B80" s="17" t="s">
        <v>95</v>
      </c>
      <c r="C80" s="17" t="s">
        <v>101</v>
      </c>
      <c r="D80" s="17" t="s">
        <v>123</v>
      </c>
      <c r="E80" s="18">
        <v>2515</v>
      </c>
    </row>
    <row r="81" spans="1:5" x14ac:dyDescent="0.25">
      <c r="A81" s="17" t="s">
        <v>102</v>
      </c>
      <c r="B81" s="17" t="s">
        <v>96</v>
      </c>
      <c r="C81" s="17" t="s">
        <v>101</v>
      </c>
      <c r="D81" s="17" t="s">
        <v>123</v>
      </c>
      <c r="E81" s="18">
        <v>2444</v>
      </c>
    </row>
    <row r="82" spans="1:5" x14ac:dyDescent="0.25">
      <c r="A82" s="17" t="s">
        <v>103</v>
      </c>
      <c r="B82" s="17" t="s">
        <v>90</v>
      </c>
      <c r="C82" s="17" t="s">
        <v>91</v>
      </c>
      <c r="D82" s="17" t="s">
        <v>117</v>
      </c>
      <c r="E82" s="18">
        <v>3043</v>
      </c>
    </row>
    <row r="83" spans="1:5" x14ac:dyDescent="0.25">
      <c r="A83" s="17" t="s">
        <v>103</v>
      </c>
      <c r="B83" s="17" t="s">
        <v>92</v>
      </c>
      <c r="C83" s="17" t="s">
        <v>91</v>
      </c>
      <c r="D83" s="17" t="s">
        <v>117</v>
      </c>
      <c r="E83" s="18">
        <v>2491</v>
      </c>
    </row>
    <row r="84" spans="1:5" x14ac:dyDescent="0.25">
      <c r="A84" s="17" t="s">
        <v>103</v>
      </c>
      <c r="B84" s="17" t="s">
        <v>93</v>
      </c>
      <c r="C84" s="17" t="s">
        <v>91</v>
      </c>
      <c r="D84" s="17" t="s">
        <v>117</v>
      </c>
      <c r="E84" s="18">
        <v>2684</v>
      </c>
    </row>
    <row r="85" spans="1:5" x14ac:dyDescent="0.25">
      <c r="A85" s="17" t="s">
        <v>103</v>
      </c>
      <c r="B85" s="17" t="s">
        <v>94</v>
      </c>
      <c r="C85" s="17" t="s">
        <v>91</v>
      </c>
      <c r="D85" s="17" t="s">
        <v>117</v>
      </c>
      <c r="E85" s="18">
        <v>3136</v>
      </c>
    </row>
    <row r="86" spans="1:5" x14ac:dyDescent="0.25">
      <c r="A86" s="17" t="s">
        <v>103</v>
      </c>
      <c r="B86" s="17" t="s">
        <v>95</v>
      </c>
      <c r="C86" s="17" t="s">
        <v>91</v>
      </c>
      <c r="D86" s="17" t="s">
        <v>117</v>
      </c>
      <c r="E86" s="18">
        <v>3195</v>
      </c>
    </row>
    <row r="87" spans="1:5" x14ac:dyDescent="0.25">
      <c r="A87" s="17" t="s">
        <v>103</v>
      </c>
      <c r="B87" s="17" t="s">
        <v>96</v>
      </c>
      <c r="C87" s="17" t="s">
        <v>91</v>
      </c>
      <c r="D87" s="17" t="s">
        <v>117</v>
      </c>
      <c r="E87" s="18">
        <v>2852</v>
      </c>
    </row>
    <row r="88" spans="1:5" x14ac:dyDescent="0.25">
      <c r="A88" s="17" t="s">
        <v>103</v>
      </c>
      <c r="B88" s="17" t="s">
        <v>90</v>
      </c>
      <c r="C88" s="17" t="s">
        <v>97</v>
      </c>
      <c r="D88" s="17" t="s">
        <v>117</v>
      </c>
      <c r="E88" s="18">
        <v>1088</v>
      </c>
    </row>
    <row r="89" spans="1:5" x14ac:dyDescent="0.25">
      <c r="A89" s="17" t="s">
        <v>103</v>
      </c>
      <c r="B89" s="17" t="s">
        <v>92</v>
      </c>
      <c r="C89" s="17" t="s">
        <v>97</v>
      </c>
      <c r="D89" s="17" t="s">
        <v>117</v>
      </c>
      <c r="E89" s="18">
        <v>1002</v>
      </c>
    </row>
    <row r="90" spans="1:5" x14ac:dyDescent="0.25">
      <c r="A90" s="17" t="s">
        <v>103</v>
      </c>
      <c r="B90" s="17" t="s">
        <v>93</v>
      </c>
      <c r="C90" s="17" t="s">
        <v>97</v>
      </c>
      <c r="D90" s="17" t="s">
        <v>117</v>
      </c>
      <c r="E90" s="18">
        <v>829</v>
      </c>
    </row>
    <row r="91" spans="1:5" x14ac:dyDescent="0.25">
      <c r="A91" s="17" t="s">
        <v>103</v>
      </c>
      <c r="B91" s="17" t="s">
        <v>94</v>
      </c>
      <c r="C91" s="17" t="s">
        <v>97</v>
      </c>
      <c r="D91" s="17" t="s">
        <v>117</v>
      </c>
      <c r="E91" s="18">
        <v>1041</v>
      </c>
    </row>
    <row r="92" spans="1:5" x14ac:dyDescent="0.25">
      <c r="A92" s="17" t="s">
        <v>103</v>
      </c>
      <c r="B92" s="17" t="s">
        <v>95</v>
      </c>
      <c r="C92" s="17" t="s">
        <v>97</v>
      </c>
      <c r="D92" s="17" t="s">
        <v>117</v>
      </c>
      <c r="E92" s="18">
        <v>879</v>
      </c>
    </row>
    <row r="93" spans="1:5" x14ac:dyDescent="0.25">
      <c r="A93" s="17" t="s">
        <v>103</v>
      </c>
      <c r="B93" s="17" t="s">
        <v>96</v>
      </c>
      <c r="C93" s="17" t="s">
        <v>97</v>
      </c>
      <c r="D93" s="17" t="s">
        <v>117</v>
      </c>
      <c r="E93" s="18">
        <v>801</v>
      </c>
    </row>
    <row r="94" spans="1:5" x14ac:dyDescent="0.25">
      <c r="A94" s="17" t="s">
        <v>103</v>
      </c>
      <c r="B94" s="17" t="s">
        <v>90</v>
      </c>
      <c r="C94" s="17" t="s">
        <v>98</v>
      </c>
      <c r="D94" s="17" t="s">
        <v>117</v>
      </c>
      <c r="E94" s="18">
        <v>489</v>
      </c>
    </row>
    <row r="95" spans="1:5" x14ac:dyDescent="0.25">
      <c r="A95" s="17" t="s">
        <v>103</v>
      </c>
      <c r="B95" s="17" t="s">
        <v>92</v>
      </c>
      <c r="C95" s="17" t="s">
        <v>98</v>
      </c>
      <c r="D95" s="17" t="s">
        <v>117</v>
      </c>
      <c r="E95" s="18">
        <v>548</v>
      </c>
    </row>
    <row r="96" spans="1:5" x14ac:dyDescent="0.25">
      <c r="A96" s="17" t="s">
        <v>103</v>
      </c>
      <c r="B96" s="17" t="s">
        <v>93</v>
      </c>
      <c r="C96" s="17" t="s">
        <v>98</v>
      </c>
      <c r="D96" s="17" t="s">
        <v>117</v>
      </c>
      <c r="E96" s="18">
        <v>456</v>
      </c>
    </row>
    <row r="97" spans="1:5" x14ac:dyDescent="0.25">
      <c r="A97" s="17" t="s">
        <v>103</v>
      </c>
      <c r="B97" s="17" t="s">
        <v>94</v>
      </c>
      <c r="C97" s="17" t="s">
        <v>98</v>
      </c>
      <c r="D97" s="17" t="s">
        <v>117</v>
      </c>
      <c r="E97" s="18">
        <v>429</v>
      </c>
    </row>
    <row r="98" spans="1:5" x14ac:dyDescent="0.25">
      <c r="A98" s="17" t="s">
        <v>103</v>
      </c>
      <c r="B98" s="17" t="s">
        <v>95</v>
      </c>
      <c r="C98" s="17" t="s">
        <v>98</v>
      </c>
      <c r="D98" s="17" t="s">
        <v>117</v>
      </c>
      <c r="E98" s="18">
        <v>559</v>
      </c>
    </row>
    <row r="99" spans="1:5" x14ac:dyDescent="0.25">
      <c r="A99" s="17" t="s">
        <v>103</v>
      </c>
      <c r="B99" s="17" t="s">
        <v>96</v>
      </c>
      <c r="C99" s="17" t="s">
        <v>98</v>
      </c>
      <c r="D99" s="17" t="s">
        <v>117</v>
      </c>
      <c r="E99" s="18">
        <v>475</v>
      </c>
    </row>
    <row r="100" spans="1:5" x14ac:dyDescent="0.25">
      <c r="A100" s="17" t="s">
        <v>103</v>
      </c>
      <c r="B100" s="17" t="s">
        <v>90</v>
      </c>
      <c r="C100" s="17" t="s">
        <v>99</v>
      </c>
      <c r="D100" s="17" t="s">
        <v>122</v>
      </c>
      <c r="E100" s="18">
        <v>987</v>
      </c>
    </row>
    <row r="101" spans="1:5" x14ac:dyDescent="0.25">
      <c r="A101" s="17" t="s">
        <v>103</v>
      </c>
      <c r="B101" s="17" t="s">
        <v>92</v>
      </c>
      <c r="C101" s="17" t="s">
        <v>99</v>
      </c>
      <c r="D101" s="17" t="s">
        <v>122</v>
      </c>
      <c r="E101" s="18">
        <v>950</v>
      </c>
    </row>
    <row r="102" spans="1:5" x14ac:dyDescent="0.25">
      <c r="A102" s="17" t="s">
        <v>103</v>
      </c>
      <c r="B102" s="17" t="s">
        <v>93</v>
      </c>
      <c r="C102" s="17" t="s">
        <v>99</v>
      </c>
      <c r="D102" s="17" t="s">
        <v>122</v>
      </c>
      <c r="E102" s="18">
        <v>882</v>
      </c>
    </row>
    <row r="103" spans="1:5" x14ac:dyDescent="0.25">
      <c r="A103" s="17" t="s">
        <v>103</v>
      </c>
      <c r="B103" s="17" t="s">
        <v>94</v>
      </c>
      <c r="C103" s="17" t="s">
        <v>99</v>
      </c>
      <c r="D103" s="17" t="s">
        <v>122</v>
      </c>
      <c r="E103" s="18">
        <v>813</v>
      </c>
    </row>
    <row r="104" spans="1:5" x14ac:dyDescent="0.25">
      <c r="A104" s="17" t="s">
        <v>103</v>
      </c>
      <c r="B104" s="17" t="s">
        <v>95</v>
      </c>
      <c r="C104" s="17" t="s">
        <v>99</v>
      </c>
      <c r="D104" s="17" t="s">
        <v>122</v>
      </c>
      <c r="E104" s="18">
        <v>751</v>
      </c>
    </row>
    <row r="105" spans="1:5" x14ac:dyDescent="0.25">
      <c r="A105" s="17" t="s">
        <v>103</v>
      </c>
      <c r="B105" s="17" t="s">
        <v>96</v>
      </c>
      <c r="C105" s="17" t="s">
        <v>99</v>
      </c>
      <c r="D105" s="17" t="s">
        <v>122</v>
      </c>
      <c r="E105" s="18">
        <v>780</v>
      </c>
    </row>
    <row r="106" spans="1:5" x14ac:dyDescent="0.25">
      <c r="A106" s="17" t="s">
        <v>103</v>
      </c>
      <c r="B106" s="17" t="s">
        <v>90</v>
      </c>
      <c r="C106" s="17" t="s">
        <v>100</v>
      </c>
      <c r="D106" s="17" t="s">
        <v>100</v>
      </c>
      <c r="E106" s="18">
        <v>2458</v>
      </c>
    </row>
    <row r="107" spans="1:5" x14ac:dyDescent="0.25">
      <c r="A107" s="17" t="s">
        <v>103</v>
      </c>
      <c r="B107" s="17" t="s">
        <v>92</v>
      </c>
      <c r="C107" s="17" t="s">
        <v>100</v>
      </c>
      <c r="D107" s="17" t="s">
        <v>100</v>
      </c>
      <c r="E107" s="18">
        <v>2111</v>
      </c>
    </row>
    <row r="108" spans="1:5" x14ac:dyDescent="0.25">
      <c r="A108" s="17" t="s">
        <v>103</v>
      </c>
      <c r="B108" s="17" t="s">
        <v>93</v>
      </c>
      <c r="C108" s="17" t="s">
        <v>100</v>
      </c>
      <c r="D108" s="17" t="s">
        <v>100</v>
      </c>
      <c r="E108" s="18">
        <v>1999</v>
      </c>
    </row>
    <row r="109" spans="1:5" x14ac:dyDescent="0.25">
      <c r="A109" s="17" t="s">
        <v>103</v>
      </c>
      <c r="B109" s="17" t="s">
        <v>94</v>
      </c>
      <c r="C109" s="17" t="s">
        <v>100</v>
      </c>
      <c r="D109" s="17" t="s">
        <v>100</v>
      </c>
      <c r="E109" s="18">
        <v>2449</v>
      </c>
    </row>
    <row r="110" spans="1:5" x14ac:dyDescent="0.25">
      <c r="A110" s="17" t="s">
        <v>103</v>
      </c>
      <c r="B110" s="17" t="s">
        <v>95</v>
      </c>
      <c r="C110" s="17" t="s">
        <v>100</v>
      </c>
      <c r="D110" s="17" t="s">
        <v>100</v>
      </c>
      <c r="E110" s="18">
        <v>2547</v>
      </c>
    </row>
    <row r="111" spans="1:5" x14ac:dyDescent="0.25">
      <c r="A111" s="17" t="s">
        <v>103</v>
      </c>
      <c r="B111" s="17" t="s">
        <v>96</v>
      </c>
      <c r="C111" s="17" t="s">
        <v>100</v>
      </c>
      <c r="D111" s="17" t="s">
        <v>100</v>
      </c>
      <c r="E111" s="18">
        <v>2233</v>
      </c>
    </row>
    <row r="112" spans="1:5" x14ac:dyDescent="0.25">
      <c r="A112" s="17" t="s">
        <v>103</v>
      </c>
      <c r="B112" s="17" t="s">
        <v>90</v>
      </c>
      <c r="C112" s="17" t="s">
        <v>101</v>
      </c>
      <c r="D112" s="17" t="s">
        <v>123</v>
      </c>
      <c r="E112" s="18">
        <v>2444</v>
      </c>
    </row>
    <row r="113" spans="1:5" x14ac:dyDescent="0.25">
      <c r="A113" s="17" t="s">
        <v>103</v>
      </c>
      <c r="B113" s="17" t="s">
        <v>92</v>
      </c>
      <c r="C113" s="17" t="s">
        <v>101</v>
      </c>
      <c r="D113" s="17" t="s">
        <v>123</v>
      </c>
      <c r="E113" s="18">
        <v>2541</v>
      </c>
    </row>
    <row r="114" spans="1:5" x14ac:dyDescent="0.25">
      <c r="A114" s="17" t="s">
        <v>103</v>
      </c>
      <c r="B114" s="17" t="s">
        <v>93</v>
      </c>
      <c r="C114" s="17" t="s">
        <v>101</v>
      </c>
      <c r="D114" s="17" t="s">
        <v>123</v>
      </c>
      <c r="E114" s="18">
        <v>2356</v>
      </c>
    </row>
    <row r="115" spans="1:5" x14ac:dyDescent="0.25">
      <c r="A115" s="17" t="s">
        <v>103</v>
      </c>
      <c r="B115" s="17" t="s">
        <v>94</v>
      </c>
      <c r="C115" s="17" t="s">
        <v>101</v>
      </c>
      <c r="D115" s="17" t="s">
        <v>123</v>
      </c>
      <c r="E115" s="18">
        <v>2119</v>
      </c>
    </row>
    <row r="116" spans="1:5" x14ac:dyDescent="0.25">
      <c r="A116" s="17" t="s">
        <v>103</v>
      </c>
      <c r="B116" s="17" t="s">
        <v>95</v>
      </c>
      <c r="C116" s="17" t="s">
        <v>101</v>
      </c>
      <c r="D116" s="17" t="s">
        <v>123</v>
      </c>
      <c r="E116" s="18">
        <v>2515</v>
      </c>
    </row>
    <row r="117" spans="1:5" x14ac:dyDescent="0.25">
      <c r="A117" s="17" t="s">
        <v>103</v>
      </c>
      <c r="B117" s="17" t="s">
        <v>96</v>
      </c>
      <c r="C117" s="17" t="s">
        <v>101</v>
      </c>
      <c r="D117" s="17" t="s">
        <v>123</v>
      </c>
      <c r="E117" s="18">
        <v>2918</v>
      </c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  <headerFooter>
    <oddFooter>&amp;L&amp;F&amp;R&amp;A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QMzDKRFuxovUSefAONjSKVSCn+HnRLLqXHhKQLQCBlk=-~NlwpzblrYPfJrcM0Bc1MAA==</id>
</project>
</file>

<file path=customXml/itemProps1.xml><?xml version="1.0" encoding="utf-8"?>
<ds:datastoreItem xmlns:ds="http://schemas.openxmlformats.org/officeDocument/2006/customXml" ds:itemID="{ABE090F7-F2B0-4C5C-AAFA-FABAAC2C5F8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Idaho Store</vt:lpstr>
      <vt:lpstr>Quarterly Apparel Costs</vt:lpstr>
      <vt:lpstr>Product Information</vt:lpstr>
      <vt:lpstr>Phone Order</vt:lpstr>
      <vt:lpstr>Skier Attendance</vt:lpstr>
      <vt:lpstr>Expense Report</vt:lpstr>
      <vt:lpstr>Revenue PivotTable</vt:lpstr>
      <vt:lpstr>Winter Program Revenue</vt:lpstr>
      <vt:lpstr>Coat_Costs</vt:lpstr>
      <vt:lpstr>Glove_Costs</vt:lpstr>
      <vt:lpstr>Headwear_Costs</vt:lpstr>
      <vt:lpstr>Lookup_Table</vt:lpstr>
      <vt:lpstr>Pant_Costs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keywords/>
  <cp:lastModifiedBy>pc</cp:lastModifiedBy>
  <cp:lastPrinted>2016-05-06T02:01:11Z</cp:lastPrinted>
  <dcterms:created xsi:type="dcterms:W3CDTF">2009-04-24T19:58:35Z</dcterms:created>
  <dcterms:modified xsi:type="dcterms:W3CDTF">2021-12-05T18:46:04Z</dcterms:modified>
</cp:coreProperties>
</file>