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0EA7749F-E1F8-435C-90AE-22F6FBC456D0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TotalDue" sheetId="6" r:id="rId1"/>
    <sheet name="Balance_Expense " sheetId="3" r:id="rId2"/>
    <sheet name="May June maintenance+arrears" sheetId="1" r:id="rId3"/>
    <sheet name="EB April + arrears" sheetId="2" r:id="rId4"/>
    <sheet name="EB_Readings_till_31May-2025" sheetId="7" r:id="rId5"/>
    <sheet name="maintenance till april 30" sheetId="4" r:id="rId6"/>
    <sheet name="EB till march 30(frozen)" sheetId="5" r:id="rId7"/>
  </sheets>
  <definedNames>
    <definedName name="_xlnm._FilterDatabase" localSheetId="4" hidden="1">'EB_Readings_till_31May-2025'!$A$1:$N$1</definedName>
    <definedName name="_xlnm._FilterDatabase" localSheetId="0" hidden="1">TotalDue!$A$1:$O$74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3" l="1"/>
  <c r="C14" i="3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6" i="6"/>
  <c r="T27" i="6"/>
  <c r="T28" i="6"/>
  <c r="T29" i="6"/>
  <c r="T30" i="6"/>
  <c r="T31" i="6"/>
  <c r="T32" i="6"/>
  <c r="T33" i="6"/>
  <c r="T34" i="6"/>
  <c r="T35" i="6"/>
  <c r="T25" i="6"/>
  <c r="S75" i="7"/>
  <c r="P75" i="7"/>
  <c r="S74" i="7"/>
  <c r="P74" i="7"/>
  <c r="O74" i="7"/>
  <c r="S73" i="7"/>
  <c r="P73" i="7"/>
  <c r="N73" i="7"/>
  <c r="N74" i="7" s="1"/>
  <c r="X72" i="7"/>
  <c r="Y72" i="7" s="1"/>
  <c r="S72" i="7"/>
  <c r="P72" i="7"/>
  <c r="L72" i="7"/>
  <c r="G72" i="7"/>
  <c r="I72" i="7" s="1"/>
  <c r="M72" i="7" s="1"/>
  <c r="X71" i="7"/>
  <c r="S71" i="7"/>
  <c r="P71" i="7"/>
  <c r="M71" i="7"/>
  <c r="L71" i="7"/>
  <c r="K71" i="7"/>
  <c r="G71" i="7"/>
  <c r="I71" i="7" s="1"/>
  <c r="Y70" i="7"/>
  <c r="X70" i="7"/>
  <c r="S70" i="7"/>
  <c r="P70" i="7"/>
  <c r="L70" i="7"/>
  <c r="K70" i="7"/>
  <c r="I70" i="7"/>
  <c r="G70" i="7"/>
  <c r="Y69" i="7"/>
  <c r="X69" i="7"/>
  <c r="S69" i="7"/>
  <c r="Q69" i="7"/>
  <c r="P69" i="7"/>
  <c r="K69" i="7"/>
  <c r="L69" i="7" s="1"/>
  <c r="I69" i="7"/>
  <c r="M69" i="7" s="1"/>
  <c r="G69" i="7"/>
  <c r="X68" i="7"/>
  <c r="S68" i="7"/>
  <c r="P68" i="7"/>
  <c r="L68" i="7"/>
  <c r="K68" i="7"/>
  <c r="G68" i="7"/>
  <c r="I68" i="7" s="1"/>
  <c r="Y67" i="7"/>
  <c r="X67" i="7"/>
  <c r="S67" i="7"/>
  <c r="P67" i="7"/>
  <c r="K67" i="7"/>
  <c r="L67" i="7" s="1"/>
  <c r="G67" i="7"/>
  <c r="I67" i="7" s="1"/>
  <c r="X66" i="7"/>
  <c r="S66" i="7"/>
  <c r="Q66" i="7"/>
  <c r="P66" i="7"/>
  <c r="K66" i="7"/>
  <c r="L66" i="7" s="1"/>
  <c r="I66" i="7"/>
  <c r="M66" i="7" s="1"/>
  <c r="G66" i="7"/>
  <c r="X65" i="7"/>
  <c r="S65" i="7"/>
  <c r="P65" i="7"/>
  <c r="K65" i="7"/>
  <c r="L65" i="7" s="1"/>
  <c r="G65" i="7"/>
  <c r="I65" i="7" s="1"/>
  <c r="M65" i="7" s="1"/>
  <c r="X64" i="7"/>
  <c r="Y64" i="7" s="1"/>
  <c r="S64" i="7"/>
  <c r="P64" i="7"/>
  <c r="L64" i="7"/>
  <c r="K64" i="7"/>
  <c r="G64" i="7"/>
  <c r="I64" i="7" s="1"/>
  <c r="M64" i="7" s="1"/>
  <c r="X63" i="7"/>
  <c r="S63" i="7"/>
  <c r="P63" i="7"/>
  <c r="M63" i="7"/>
  <c r="L63" i="7"/>
  <c r="K63" i="7"/>
  <c r="G63" i="7"/>
  <c r="I63" i="7" s="1"/>
  <c r="Y62" i="7"/>
  <c r="X62" i="7"/>
  <c r="S62" i="7"/>
  <c r="P62" i="7"/>
  <c r="L62" i="7"/>
  <c r="K62" i="7"/>
  <c r="I62" i="7"/>
  <c r="G62" i="7"/>
  <c r="Y61" i="7"/>
  <c r="X61" i="7"/>
  <c r="S61" i="7"/>
  <c r="Q61" i="7"/>
  <c r="P61" i="7"/>
  <c r="K61" i="7"/>
  <c r="L61" i="7" s="1"/>
  <c r="I61" i="7"/>
  <c r="M61" i="7" s="1"/>
  <c r="G61" i="7"/>
  <c r="X60" i="7"/>
  <c r="S60" i="7"/>
  <c r="P60" i="7"/>
  <c r="L60" i="7"/>
  <c r="K60" i="7"/>
  <c r="G60" i="7"/>
  <c r="I60" i="7" s="1"/>
  <c r="Y59" i="7"/>
  <c r="X59" i="7"/>
  <c r="S59" i="7"/>
  <c r="P59" i="7"/>
  <c r="K59" i="7"/>
  <c r="L59" i="7" s="1"/>
  <c r="G59" i="7"/>
  <c r="I59" i="7" s="1"/>
  <c r="X58" i="7"/>
  <c r="S58" i="7"/>
  <c r="Q58" i="7"/>
  <c r="P58" i="7"/>
  <c r="L58" i="7"/>
  <c r="G58" i="7"/>
  <c r="I58" i="7" s="1"/>
  <c r="M58" i="7" s="1"/>
  <c r="X57" i="7"/>
  <c r="S57" i="7"/>
  <c r="P57" i="7"/>
  <c r="L57" i="7"/>
  <c r="K57" i="7"/>
  <c r="I57" i="7"/>
  <c r="M57" i="7" s="1"/>
  <c r="G57" i="7"/>
  <c r="X56" i="7"/>
  <c r="S56" i="7"/>
  <c r="P56" i="7"/>
  <c r="M56" i="7"/>
  <c r="K56" i="7"/>
  <c r="L56" i="7" s="1"/>
  <c r="G56" i="7"/>
  <c r="I56" i="7" s="1"/>
  <c r="Y55" i="7"/>
  <c r="X55" i="7"/>
  <c r="S55" i="7"/>
  <c r="P55" i="7"/>
  <c r="K55" i="7"/>
  <c r="L55" i="7" s="1"/>
  <c r="I55" i="7"/>
  <c r="G55" i="7"/>
  <c r="X54" i="7"/>
  <c r="Y54" i="7" s="1"/>
  <c r="S54" i="7"/>
  <c r="P54" i="7"/>
  <c r="K54" i="7"/>
  <c r="L54" i="7" s="1"/>
  <c r="M54" i="7" s="1"/>
  <c r="G54" i="7"/>
  <c r="I54" i="7" s="1"/>
  <c r="X53" i="7"/>
  <c r="S53" i="7"/>
  <c r="P53" i="7"/>
  <c r="L53" i="7"/>
  <c r="M53" i="7" s="1"/>
  <c r="K53" i="7"/>
  <c r="G53" i="7"/>
  <c r="I53" i="7" s="1"/>
  <c r="X52" i="7"/>
  <c r="S52" i="7"/>
  <c r="P52" i="7"/>
  <c r="K52" i="7"/>
  <c r="L52" i="7" s="1"/>
  <c r="M52" i="7" s="1"/>
  <c r="G52" i="7"/>
  <c r="I52" i="7" s="1"/>
  <c r="X51" i="7"/>
  <c r="S51" i="7"/>
  <c r="P51" i="7"/>
  <c r="K51" i="7"/>
  <c r="L51" i="7" s="1"/>
  <c r="I51" i="7"/>
  <c r="G51" i="7"/>
  <c r="X50" i="7"/>
  <c r="Y50" i="7" s="1"/>
  <c r="S50" i="7"/>
  <c r="Q50" i="7"/>
  <c r="P50" i="7"/>
  <c r="K50" i="7"/>
  <c r="L50" i="7" s="1"/>
  <c r="G50" i="7"/>
  <c r="I50" i="7" s="1"/>
  <c r="M50" i="7" s="1"/>
  <c r="X49" i="7"/>
  <c r="S49" i="7"/>
  <c r="P49" i="7"/>
  <c r="L49" i="7"/>
  <c r="K49" i="7"/>
  <c r="I49" i="7"/>
  <c r="M49" i="7" s="1"/>
  <c r="G49" i="7"/>
  <c r="X48" i="7"/>
  <c r="S48" i="7"/>
  <c r="P48" i="7"/>
  <c r="M48" i="7"/>
  <c r="K48" i="7"/>
  <c r="L48" i="7" s="1"/>
  <c r="G48" i="7"/>
  <c r="I48" i="7" s="1"/>
  <c r="Y47" i="7"/>
  <c r="X47" i="7"/>
  <c r="S47" i="7"/>
  <c r="P47" i="7"/>
  <c r="K47" i="7"/>
  <c r="L47" i="7" s="1"/>
  <c r="I47" i="7"/>
  <c r="G47" i="7"/>
  <c r="X46" i="7"/>
  <c r="Y46" i="7" s="1"/>
  <c r="S46" i="7"/>
  <c r="P46" i="7"/>
  <c r="K46" i="7"/>
  <c r="L46" i="7" s="1"/>
  <c r="M46" i="7" s="1"/>
  <c r="G46" i="7"/>
  <c r="I46" i="7" s="1"/>
  <c r="X45" i="7"/>
  <c r="S45" i="7"/>
  <c r="P45" i="7"/>
  <c r="L45" i="7"/>
  <c r="M45" i="7" s="1"/>
  <c r="K45" i="7"/>
  <c r="G45" i="7"/>
  <c r="I45" i="7" s="1"/>
  <c r="X44" i="7"/>
  <c r="S44" i="7"/>
  <c r="P44" i="7"/>
  <c r="K44" i="7"/>
  <c r="L44" i="7" s="1"/>
  <c r="G44" i="7"/>
  <c r="I44" i="7" s="1"/>
  <c r="X43" i="7"/>
  <c r="S43" i="7"/>
  <c r="P43" i="7"/>
  <c r="K43" i="7"/>
  <c r="L43" i="7" s="1"/>
  <c r="I43" i="7"/>
  <c r="G43" i="7"/>
  <c r="X42" i="7"/>
  <c r="Y42" i="7" s="1"/>
  <c r="S42" i="7"/>
  <c r="Q42" i="7"/>
  <c r="P42" i="7"/>
  <c r="K42" i="7"/>
  <c r="L42" i="7" s="1"/>
  <c r="G42" i="7"/>
  <c r="I42" i="7" s="1"/>
  <c r="M42" i="7" s="1"/>
  <c r="X41" i="7"/>
  <c r="S41" i="7"/>
  <c r="P41" i="7"/>
  <c r="L41" i="7"/>
  <c r="K41" i="7"/>
  <c r="I41" i="7"/>
  <c r="M41" i="7" s="1"/>
  <c r="G41" i="7"/>
  <c r="X40" i="7"/>
  <c r="S40" i="7"/>
  <c r="P40" i="7"/>
  <c r="M40" i="7"/>
  <c r="L40" i="7"/>
  <c r="I40" i="7"/>
  <c r="G40" i="7"/>
  <c r="Y39" i="7"/>
  <c r="X39" i="7"/>
  <c r="S39" i="7"/>
  <c r="Q39" i="7"/>
  <c r="P39" i="7"/>
  <c r="L39" i="7"/>
  <c r="I39" i="7"/>
  <c r="M39" i="7" s="1"/>
  <c r="G39" i="7"/>
  <c r="X38" i="7"/>
  <c r="S38" i="7"/>
  <c r="P38" i="7"/>
  <c r="M38" i="7"/>
  <c r="L38" i="7"/>
  <c r="K38" i="7"/>
  <c r="G38" i="7"/>
  <c r="I38" i="7" s="1"/>
  <c r="Y37" i="7"/>
  <c r="X37" i="7"/>
  <c r="S37" i="7"/>
  <c r="P37" i="7"/>
  <c r="Q37" i="7" s="1"/>
  <c r="L37" i="7"/>
  <c r="K37" i="7"/>
  <c r="I37" i="7"/>
  <c r="M37" i="7" s="1"/>
  <c r="G37" i="7"/>
  <c r="X36" i="7"/>
  <c r="S36" i="7"/>
  <c r="P36" i="7"/>
  <c r="K36" i="7"/>
  <c r="L36" i="7" s="1"/>
  <c r="G36" i="7"/>
  <c r="I36" i="7" s="1"/>
  <c r="M36" i="7" s="1"/>
  <c r="X35" i="7"/>
  <c r="Y35" i="7" s="1"/>
  <c r="S35" i="7"/>
  <c r="P35" i="7"/>
  <c r="M35" i="7"/>
  <c r="L35" i="7"/>
  <c r="K35" i="7"/>
  <c r="G35" i="7"/>
  <c r="I35" i="7" s="1"/>
  <c r="Y34" i="7"/>
  <c r="X34" i="7"/>
  <c r="S34" i="7"/>
  <c r="Q34" i="7"/>
  <c r="P34" i="7"/>
  <c r="K34" i="7"/>
  <c r="L34" i="7" s="1"/>
  <c r="M34" i="7" s="1"/>
  <c r="I34" i="7"/>
  <c r="X33" i="7"/>
  <c r="Y33" i="7" s="1"/>
  <c r="S33" i="7"/>
  <c r="P33" i="7"/>
  <c r="M33" i="7"/>
  <c r="L33" i="7"/>
  <c r="I33" i="7"/>
  <c r="X32" i="7"/>
  <c r="Y32" i="7" s="1"/>
  <c r="S32" i="7"/>
  <c r="P32" i="7"/>
  <c r="L32" i="7"/>
  <c r="K32" i="7"/>
  <c r="I32" i="7"/>
  <c r="X31" i="7"/>
  <c r="S31" i="7"/>
  <c r="P31" i="7"/>
  <c r="L31" i="7"/>
  <c r="M31" i="7" s="1"/>
  <c r="G31" i="7"/>
  <c r="I31" i="7" s="1"/>
  <c r="X30" i="7"/>
  <c r="S30" i="7"/>
  <c r="P30" i="7"/>
  <c r="L30" i="7"/>
  <c r="K30" i="7"/>
  <c r="I30" i="7"/>
  <c r="G30" i="7"/>
  <c r="Y29" i="7"/>
  <c r="X29" i="7"/>
  <c r="S29" i="7"/>
  <c r="P29" i="7"/>
  <c r="Q29" i="7" s="1"/>
  <c r="K29" i="7"/>
  <c r="L29" i="7" s="1"/>
  <c r="G29" i="7"/>
  <c r="I29" i="7" s="1"/>
  <c r="M29" i="7" s="1"/>
  <c r="X28" i="7"/>
  <c r="S28" i="7"/>
  <c r="P28" i="7"/>
  <c r="L28" i="7"/>
  <c r="K28" i="7"/>
  <c r="I28" i="7"/>
  <c r="M28" i="7" s="1"/>
  <c r="G28" i="7"/>
  <c r="X27" i="7"/>
  <c r="S27" i="7"/>
  <c r="P27" i="7"/>
  <c r="M27" i="7"/>
  <c r="L27" i="7"/>
  <c r="K27" i="7"/>
  <c r="G27" i="7"/>
  <c r="I27" i="7" s="1"/>
  <c r="Y26" i="7"/>
  <c r="X26" i="7"/>
  <c r="S26" i="7"/>
  <c r="P26" i="7"/>
  <c r="K26" i="7"/>
  <c r="L26" i="7" s="1"/>
  <c r="I26" i="7"/>
  <c r="G26" i="7"/>
  <c r="X25" i="7"/>
  <c r="Y25" i="7" s="1"/>
  <c r="S25" i="7"/>
  <c r="P25" i="7"/>
  <c r="K25" i="7"/>
  <c r="L25" i="7" s="1"/>
  <c r="M25" i="7" s="1"/>
  <c r="G25" i="7"/>
  <c r="I25" i="7" s="1"/>
  <c r="X24" i="7"/>
  <c r="S24" i="7"/>
  <c r="P24" i="7"/>
  <c r="L24" i="7"/>
  <c r="M24" i="7" s="1"/>
  <c r="G24" i="7"/>
  <c r="I24" i="7" s="1"/>
  <c r="X23" i="7"/>
  <c r="S23" i="7"/>
  <c r="P23" i="7"/>
  <c r="L23" i="7"/>
  <c r="K23" i="7"/>
  <c r="I23" i="7"/>
  <c r="G23" i="7"/>
  <c r="Y22" i="7"/>
  <c r="X22" i="7"/>
  <c r="S22" i="7"/>
  <c r="P22" i="7"/>
  <c r="Q22" i="7" s="1"/>
  <c r="K22" i="7"/>
  <c r="L22" i="7" s="1"/>
  <c r="G22" i="7"/>
  <c r="I22" i="7" s="1"/>
  <c r="M22" i="7" s="1"/>
  <c r="X21" i="7"/>
  <c r="S21" i="7"/>
  <c r="P21" i="7"/>
  <c r="L21" i="7"/>
  <c r="K21" i="7"/>
  <c r="I21" i="7"/>
  <c r="M21" i="7" s="1"/>
  <c r="G21" i="7"/>
  <c r="X20" i="7"/>
  <c r="S20" i="7"/>
  <c r="P20" i="7"/>
  <c r="M20" i="7"/>
  <c r="L20" i="7"/>
  <c r="I20" i="7"/>
  <c r="G20" i="7"/>
  <c r="Y19" i="7"/>
  <c r="X19" i="7"/>
  <c r="S19" i="7"/>
  <c r="P19" i="7"/>
  <c r="K19" i="7"/>
  <c r="L19" i="7" s="1"/>
  <c r="I19" i="7"/>
  <c r="G19" i="7"/>
  <c r="X18" i="7"/>
  <c r="S18" i="7"/>
  <c r="P18" i="7"/>
  <c r="L18" i="7"/>
  <c r="K18" i="7"/>
  <c r="G18" i="7"/>
  <c r="I18" i="7" s="1"/>
  <c r="X17" i="7"/>
  <c r="S17" i="7"/>
  <c r="P17" i="7"/>
  <c r="K17" i="7"/>
  <c r="L17" i="7" s="1"/>
  <c r="G17" i="7"/>
  <c r="I17" i="7" s="1"/>
  <c r="M17" i="7" s="1"/>
  <c r="X16" i="7"/>
  <c r="S16" i="7"/>
  <c r="Q16" i="7"/>
  <c r="P16" i="7"/>
  <c r="L16" i="7"/>
  <c r="I16" i="7"/>
  <c r="M16" i="7" s="1"/>
  <c r="Y15" i="7"/>
  <c r="X15" i="7"/>
  <c r="S15" i="7"/>
  <c r="P15" i="7"/>
  <c r="L15" i="7"/>
  <c r="K15" i="7"/>
  <c r="G15" i="7"/>
  <c r="I15" i="7" s="1"/>
  <c r="X14" i="7"/>
  <c r="Y14" i="7" s="1"/>
  <c r="S14" i="7"/>
  <c r="P14" i="7"/>
  <c r="K14" i="7"/>
  <c r="L14" i="7" s="1"/>
  <c r="G14" i="7"/>
  <c r="I14" i="7" s="1"/>
  <c r="M14" i="7" s="1"/>
  <c r="X13" i="7"/>
  <c r="Y13" i="7" s="1"/>
  <c r="S13" i="7"/>
  <c r="P13" i="7"/>
  <c r="L13" i="7"/>
  <c r="M13" i="7" s="1"/>
  <c r="K13" i="7"/>
  <c r="G13" i="7"/>
  <c r="I13" i="7" s="1"/>
  <c r="Y12" i="7"/>
  <c r="X12" i="7"/>
  <c r="S12" i="7"/>
  <c r="P12" i="7"/>
  <c r="L12" i="7"/>
  <c r="K12" i="7"/>
  <c r="G12" i="7"/>
  <c r="I12" i="7" s="1"/>
  <c r="X11" i="7"/>
  <c r="Y11" i="7" s="1"/>
  <c r="S11" i="7"/>
  <c r="P11" i="7"/>
  <c r="K11" i="7"/>
  <c r="L11" i="7" s="1"/>
  <c r="I11" i="7"/>
  <c r="G11" i="7"/>
  <c r="S10" i="7"/>
  <c r="P10" i="7"/>
  <c r="L10" i="7"/>
  <c r="M10" i="7" s="1"/>
  <c r="K10" i="7"/>
  <c r="G10" i="7"/>
  <c r="I10" i="7" s="1"/>
  <c r="X9" i="7"/>
  <c r="S9" i="7"/>
  <c r="P9" i="7"/>
  <c r="K9" i="7"/>
  <c r="L9" i="7" s="1"/>
  <c r="G9" i="7"/>
  <c r="I9" i="7" s="1"/>
  <c r="X8" i="7"/>
  <c r="Y8" i="7" s="1"/>
  <c r="S8" i="7"/>
  <c r="P8" i="7"/>
  <c r="K8" i="7"/>
  <c r="L8" i="7" s="1"/>
  <c r="I8" i="7"/>
  <c r="M8" i="7" s="1"/>
  <c r="G8" i="7"/>
  <c r="X7" i="7"/>
  <c r="S7" i="7"/>
  <c r="P7" i="7"/>
  <c r="K7" i="7"/>
  <c r="L7" i="7" s="1"/>
  <c r="I7" i="7"/>
  <c r="M7" i="7" s="1"/>
  <c r="G7" i="7"/>
  <c r="X6" i="7"/>
  <c r="S6" i="7"/>
  <c r="P6" i="7"/>
  <c r="L6" i="7"/>
  <c r="M6" i="7" s="1"/>
  <c r="K6" i="7"/>
  <c r="G6" i="7"/>
  <c r="I6" i="7" s="1"/>
  <c r="X5" i="7"/>
  <c r="S5" i="7"/>
  <c r="P5" i="7"/>
  <c r="K5" i="7"/>
  <c r="L5" i="7" s="1"/>
  <c r="G5" i="7"/>
  <c r="I5" i="7" s="1"/>
  <c r="X4" i="7"/>
  <c r="Y4" i="7" s="1"/>
  <c r="S4" i="7"/>
  <c r="P4" i="7"/>
  <c r="K4" i="7"/>
  <c r="I4" i="7"/>
  <c r="M4" i="7" s="1"/>
  <c r="G4" i="7"/>
  <c r="X3" i="7"/>
  <c r="S3" i="7"/>
  <c r="P3" i="7"/>
  <c r="L3" i="7"/>
  <c r="M3" i="7" s="1"/>
  <c r="K3" i="7"/>
  <c r="G3" i="7"/>
  <c r="I3" i="7" s="1"/>
  <c r="Z2" i="7"/>
  <c r="X2" i="7"/>
  <c r="Y2" i="7" s="1"/>
  <c r="V2" i="7"/>
  <c r="U2" i="7"/>
  <c r="Q67" i="7" s="1"/>
  <c r="S2" i="7"/>
  <c r="P2" i="7"/>
  <c r="Q2" i="7" s="1"/>
  <c r="K2" i="7"/>
  <c r="L2" i="7" s="1"/>
  <c r="I2" i="7"/>
  <c r="G2" i="7"/>
  <c r="L74" i="6"/>
  <c r="I74" i="6"/>
  <c r="F74" i="6"/>
  <c r="R73" i="6"/>
  <c r="J73" i="6"/>
  <c r="K73" i="6" s="1"/>
  <c r="H73" i="6"/>
  <c r="R72" i="6"/>
  <c r="J72" i="6"/>
  <c r="K72" i="6" s="1"/>
  <c r="H72" i="6"/>
  <c r="R71" i="6"/>
  <c r="J71" i="6"/>
  <c r="K71" i="6" s="1"/>
  <c r="H71" i="6"/>
  <c r="R70" i="6"/>
  <c r="J70" i="6"/>
  <c r="K70" i="6" s="1"/>
  <c r="H70" i="6"/>
  <c r="R69" i="6"/>
  <c r="J69" i="6"/>
  <c r="K69" i="6" s="1"/>
  <c r="H69" i="6"/>
  <c r="R68" i="6"/>
  <c r="J68" i="6"/>
  <c r="K68" i="6" s="1"/>
  <c r="H68" i="6"/>
  <c r="R67" i="6"/>
  <c r="J67" i="6"/>
  <c r="K67" i="6" s="1"/>
  <c r="H67" i="6"/>
  <c r="R66" i="6"/>
  <c r="J66" i="6"/>
  <c r="K66" i="6" s="1"/>
  <c r="H66" i="6"/>
  <c r="R65" i="6"/>
  <c r="J65" i="6"/>
  <c r="K65" i="6" s="1"/>
  <c r="H65" i="6"/>
  <c r="R64" i="6"/>
  <c r="J64" i="6"/>
  <c r="K64" i="6" s="1"/>
  <c r="H64" i="6"/>
  <c r="R63" i="6"/>
  <c r="J63" i="6"/>
  <c r="K63" i="6" s="1"/>
  <c r="H63" i="6"/>
  <c r="R62" i="6"/>
  <c r="J62" i="6"/>
  <c r="K62" i="6" s="1"/>
  <c r="H62" i="6"/>
  <c r="R61" i="6"/>
  <c r="J61" i="6"/>
  <c r="K61" i="6" s="1"/>
  <c r="H61" i="6"/>
  <c r="R60" i="6"/>
  <c r="J60" i="6"/>
  <c r="K60" i="6" s="1"/>
  <c r="H60" i="6"/>
  <c r="R59" i="6"/>
  <c r="J59" i="6"/>
  <c r="K59" i="6" s="1"/>
  <c r="H59" i="6"/>
  <c r="R58" i="6"/>
  <c r="J58" i="6"/>
  <c r="K58" i="6" s="1"/>
  <c r="H58" i="6"/>
  <c r="R57" i="6"/>
  <c r="J57" i="6"/>
  <c r="K57" i="6" s="1"/>
  <c r="H57" i="6"/>
  <c r="R56" i="6"/>
  <c r="J56" i="6"/>
  <c r="K56" i="6" s="1"/>
  <c r="H56" i="6"/>
  <c r="R55" i="6"/>
  <c r="J55" i="6"/>
  <c r="K55" i="6" s="1"/>
  <c r="H55" i="6"/>
  <c r="R54" i="6"/>
  <c r="J54" i="6"/>
  <c r="K54" i="6" s="1"/>
  <c r="H54" i="6"/>
  <c r="R53" i="6"/>
  <c r="J53" i="6"/>
  <c r="K53" i="6" s="1"/>
  <c r="H53" i="6"/>
  <c r="R52" i="6"/>
  <c r="J52" i="6"/>
  <c r="K52" i="6" s="1"/>
  <c r="H52" i="6"/>
  <c r="R51" i="6"/>
  <c r="J51" i="6"/>
  <c r="K51" i="6" s="1"/>
  <c r="H51" i="6"/>
  <c r="R50" i="6"/>
  <c r="J50" i="6"/>
  <c r="K50" i="6" s="1"/>
  <c r="H50" i="6"/>
  <c r="R49" i="6"/>
  <c r="J49" i="6"/>
  <c r="K49" i="6" s="1"/>
  <c r="H49" i="6"/>
  <c r="R48" i="6"/>
  <c r="J48" i="6"/>
  <c r="K48" i="6" s="1"/>
  <c r="H48" i="6"/>
  <c r="R47" i="6"/>
  <c r="J47" i="6"/>
  <c r="K47" i="6" s="1"/>
  <c r="H47" i="6"/>
  <c r="R46" i="6"/>
  <c r="J46" i="6"/>
  <c r="K46" i="6" s="1"/>
  <c r="H46" i="6"/>
  <c r="R45" i="6"/>
  <c r="J45" i="6"/>
  <c r="K45" i="6" s="1"/>
  <c r="H45" i="6"/>
  <c r="R44" i="6"/>
  <c r="J44" i="6"/>
  <c r="K44" i="6" s="1"/>
  <c r="H44" i="6"/>
  <c r="R43" i="6"/>
  <c r="J43" i="6"/>
  <c r="K43" i="6" s="1"/>
  <c r="H43" i="6"/>
  <c r="R42" i="6"/>
  <c r="J42" i="6"/>
  <c r="K42" i="6" s="1"/>
  <c r="H42" i="6"/>
  <c r="R41" i="6"/>
  <c r="J41" i="6"/>
  <c r="K41" i="6" s="1"/>
  <c r="H41" i="6"/>
  <c r="R40" i="6"/>
  <c r="J40" i="6"/>
  <c r="K40" i="6" s="1"/>
  <c r="H40" i="6"/>
  <c r="R39" i="6"/>
  <c r="J39" i="6"/>
  <c r="K39" i="6" s="1"/>
  <c r="H39" i="6"/>
  <c r="R38" i="6"/>
  <c r="J38" i="6"/>
  <c r="K38" i="6" s="1"/>
  <c r="H38" i="6"/>
  <c r="R37" i="6"/>
  <c r="J37" i="6"/>
  <c r="K37" i="6" s="1"/>
  <c r="H37" i="6"/>
  <c r="R36" i="6"/>
  <c r="J36" i="6"/>
  <c r="K36" i="6" s="1"/>
  <c r="H36" i="6"/>
  <c r="R35" i="6"/>
  <c r="J35" i="6"/>
  <c r="K35" i="6" s="1"/>
  <c r="H35" i="6"/>
  <c r="R34" i="6"/>
  <c r="J34" i="6"/>
  <c r="K34" i="6" s="1"/>
  <c r="H34" i="6"/>
  <c r="R33" i="6"/>
  <c r="J33" i="6"/>
  <c r="K33" i="6" s="1"/>
  <c r="H33" i="6"/>
  <c r="R32" i="6"/>
  <c r="J32" i="6"/>
  <c r="K32" i="6" s="1"/>
  <c r="H32" i="6"/>
  <c r="R31" i="6"/>
  <c r="J31" i="6"/>
  <c r="K31" i="6" s="1"/>
  <c r="H31" i="6"/>
  <c r="R30" i="6"/>
  <c r="J30" i="6"/>
  <c r="K30" i="6" s="1"/>
  <c r="H30" i="6"/>
  <c r="R29" i="6"/>
  <c r="J29" i="6"/>
  <c r="K29" i="6" s="1"/>
  <c r="H29" i="6"/>
  <c r="R28" i="6"/>
  <c r="J28" i="6"/>
  <c r="K28" i="6" s="1"/>
  <c r="H28" i="6"/>
  <c r="R27" i="6"/>
  <c r="J27" i="6"/>
  <c r="K27" i="6" s="1"/>
  <c r="H27" i="6"/>
  <c r="R26" i="6"/>
  <c r="J26" i="6"/>
  <c r="K26" i="6" s="1"/>
  <c r="H26" i="6"/>
  <c r="R25" i="6"/>
  <c r="J25" i="6"/>
  <c r="K25" i="6" s="1"/>
  <c r="H25" i="6"/>
  <c r="R24" i="6"/>
  <c r="J24" i="6"/>
  <c r="K24" i="6" s="1"/>
  <c r="H24" i="6"/>
  <c r="R23" i="6"/>
  <c r="J23" i="6"/>
  <c r="K23" i="6" s="1"/>
  <c r="H23" i="6"/>
  <c r="R22" i="6"/>
  <c r="J22" i="6"/>
  <c r="K22" i="6" s="1"/>
  <c r="H22" i="6"/>
  <c r="R21" i="6"/>
  <c r="J21" i="6"/>
  <c r="K21" i="6" s="1"/>
  <c r="H21" i="6"/>
  <c r="R20" i="6"/>
  <c r="J20" i="6"/>
  <c r="K20" i="6" s="1"/>
  <c r="H20" i="6"/>
  <c r="R19" i="6"/>
  <c r="J19" i="6"/>
  <c r="K19" i="6" s="1"/>
  <c r="H19" i="6"/>
  <c r="R18" i="6"/>
  <c r="J18" i="6"/>
  <c r="K18" i="6" s="1"/>
  <c r="H18" i="6"/>
  <c r="R17" i="6"/>
  <c r="J17" i="6"/>
  <c r="K17" i="6" s="1"/>
  <c r="H17" i="6"/>
  <c r="R16" i="6"/>
  <c r="J16" i="6"/>
  <c r="K16" i="6" s="1"/>
  <c r="H16" i="6"/>
  <c r="R15" i="6"/>
  <c r="J15" i="6"/>
  <c r="K15" i="6" s="1"/>
  <c r="H15" i="6"/>
  <c r="R14" i="6"/>
  <c r="J14" i="6"/>
  <c r="K14" i="6" s="1"/>
  <c r="H14" i="6"/>
  <c r="R13" i="6"/>
  <c r="J13" i="6"/>
  <c r="K13" i="6" s="1"/>
  <c r="H13" i="6"/>
  <c r="R12" i="6"/>
  <c r="J12" i="6"/>
  <c r="K12" i="6" s="1"/>
  <c r="H12" i="6"/>
  <c r="R11" i="6"/>
  <c r="J11" i="6"/>
  <c r="K11" i="6" s="1"/>
  <c r="H11" i="6"/>
  <c r="R10" i="6"/>
  <c r="J10" i="6"/>
  <c r="K10" i="6" s="1"/>
  <c r="H10" i="6"/>
  <c r="R9" i="6"/>
  <c r="J9" i="6"/>
  <c r="K9" i="6" s="1"/>
  <c r="H9" i="6"/>
  <c r="R8" i="6"/>
  <c r="J8" i="6"/>
  <c r="K8" i="6" s="1"/>
  <c r="H8" i="6"/>
  <c r="R7" i="6"/>
  <c r="J7" i="6"/>
  <c r="K7" i="6" s="1"/>
  <c r="H7" i="6"/>
  <c r="R6" i="6"/>
  <c r="J6" i="6"/>
  <c r="K6" i="6" s="1"/>
  <c r="H6" i="6"/>
  <c r="R5" i="6"/>
  <c r="J5" i="6"/>
  <c r="K5" i="6" s="1"/>
  <c r="H5" i="6"/>
  <c r="R4" i="6"/>
  <c r="J4" i="6"/>
  <c r="K4" i="6" s="1"/>
  <c r="H4" i="6"/>
  <c r="R3" i="6"/>
  <c r="J3" i="6"/>
  <c r="K3" i="6" s="1"/>
  <c r="H3" i="6"/>
  <c r="R2" i="6"/>
  <c r="J2" i="6"/>
  <c r="J74" i="6" s="1"/>
  <c r="H2" i="6"/>
  <c r="H74" i="6" s="1"/>
  <c r="T70" i="7" l="1"/>
  <c r="T66" i="7"/>
  <c r="T62" i="7"/>
  <c r="T58" i="7"/>
  <c r="T55" i="7"/>
  <c r="T51" i="7"/>
  <c r="T47" i="7"/>
  <c r="T43" i="7"/>
  <c r="T37" i="7"/>
  <c r="T32" i="7"/>
  <c r="T30" i="7"/>
  <c r="T26" i="7"/>
  <c r="T23" i="7"/>
  <c r="T16" i="7"/>
  <c r="T72" i="7"/>
  <c r="T67" i="7"/>
  <c r="T64" i="7"/>
  <c r="T59" i="7"/>
  <c r="T50" i="7"/>
  <c r="T42" i="7"/>
  <c r="T29" i="7"/>
  <c r="T22" i="7"/>
  <c r="T17" i="7"/>
  <c r="T11" i="7"/>
  <c r="T8" i="7"/>
  <c r="T4" i="7"/>
  <c r="T2" i="7"/>
  <c r="T71" i="7"/>
  <c r="T69" i="7"/>
  <c r="T61" i="7"/>
  <c r="T57" i="7"/>
  <c r="T52" i="7"/>
  <c r="T49" i="7"/>
  <c r="T44" i="7"/>
  <c r="T41" i="7"/>
  <c r="T39" i="7"/>
  <c r="T34" i="7"/>
  <c r="T28" i="7"/>
  <c r="T21" i="7"/>
  <c r="T19" i="7"/>
  <c r="T15" i="7"/>
  <c r="T12" i="7"/>
  <c r="T9" i="7"/>
  <c r="T5" i="7"/>
  <c r="T13" i="7"/>
  <c r="T14" i="7"/>
  <c r="T54" i="7"/>
  <c r="T3" i="7"/>
  <c r="T7" i="7"/>
  <c r="T10" i="7"/>
  <c r="T45" i="7"/>
  <c r="T53" i="7"/>
  <c r="I73" i="7"/>
  <c r="I75" i="7" s="1"/>
  <c r="M2" i="7"/>
  <c r="Y71" i="7"/>
  <c r="Y63" i="7"/>
  <c r="Y56" i="7"/>
  <c r="Y48" i="7"/>
  <c r="Y40" i="7"/>
  <c r="Y38" i="7"/>
  <c r="Y27" i="7"/>
  <c r="Y20" i="7"/>
  <c r="Y10" i="7"/>
  <c r="Y3" i="7"/>
  <c r="Y5" i="7"/>
  <c r="Y73" i="7" s="1"/>
  <c r="Y74" i="7" s="1"/>
  <c r="Y6" i="7"/>
  <c r="Y7" i="7"/>
  <c r="Y9" i="7"/>
  <c r="Q11" i="7"/>
  <c r="M12" i="7"/>
  <c r="Q12" i="7"/>
  <c r="M15" i="7"/>
  <c r="Q15" i="7"/>
  <c r="Y17" i="7"/>
  <c r="Q19" i="7"/>
  <c r="Y24" i="7"/>
  <c r="Q26" i="7"/>
  <c r="Y31" i="7"/>
  <c r="T36" i="7"/>
  <c r="Y43" i="7"/>
  <c r="Y44" i="7"/>
  <c r="Y45" i="7"/>
  <c r="Q47" i="7"/>
  <c r="Y51" i="7"/>
  <c r="Y52" i="7"/>
  <c r="Y53" i="7"/>
  <c r="Q55" i="7"/>
  <c r="Y58" i="7"/>
  <c r="Q59" i="7"/>
  <c r="M60" i="7"/>
  <c r="T65" i="7"/>
  <c r="Y66" i="7"/>
  <c r="M68" i="7"/>
  <c r="T18" i="7"/>
  <c r="T20" i="7"/>
  <c r="T25" i="7"/>
  <c r="T27" i="7"/>
  <c r="T46" i="7"/>
  <c r="T6" i="7"/>
  <c r="T24" i="7"/>
  <c r="T31" i="7"/>
  <c r="L73" i="7"/>
  <c r="L74" i="7" s="1"/>
  <c r="Q68" i="7"/>
  <c r="Q64" i="7"/>
  <c r="Q60" i="7"/>
  <c r="Q57" i="7"/>
  <c r="Q53" i="7"/>
  <c r="Q49" i="7"/>
  <c r="Q45" i="7"/>
  <c r="Q41" i="7"/>
  <c r="Q35" i="7"/>
  <c r="Q31" i="7"/>
  <c r="Q28" i="7"/>
  <c r="Q24" i="7"/>
  <c r="Q21" i="7"/>
  <c r="Q18" i="7"/>
  <c r="Q71" i="7"/>
  <c r="Q63" i="7"/>
  <c r="Q54" i="7"/>
  <c r="Q51" i="7"/>
  <c r="Q46" i="7"/>
  <c r="Q43" i="7"/>
  <c r="Q36" i="7"/>
  <c r="Q30" i="7"/>
  <c r="Q25" i="7"/>
  <c r="Q23" i="7"/>
  <c r="Q13" i="7"/>
  <c r="Q10" i="7"/>
  <c r="Q6" i="7"/>
  <c r="Q3" i="7"/>
  <c r="Q73" i="7" s="1"/>
  <c r="Q74" i="7" s="1"/>
  <c r="Q72" i="7"/>
  <c r="Q70" i="7"/>
  <c r="Q65" i="7"/>
  <c r="Q62" i="7"/>
  <c r="Q56" i="7"/>
  <c r="Q48" i="7"/>
  <c r="Q40" i="7"/>
  <c r="Q38" i="7"/>
  <c r="Q33" i="7"/>
  <c r="Q32" i="7"/>
  <c r="Q27" i="7"/>
  <c r="Q20" i="7"/>
  <c r="Q14" i="7"/>
  <c r="Q7" i="7"/>
  <c r="Q4" i="7"/>
  <c r="M5" i="7"/>
  <c r="Q5" i="7"/>
  <c r="Q8" i="7"/>
  <c r="M9" i="7"/>
  <c r="Q9" i="7"/>
  <c r="M11" i="7"/>
  <c r="Y16" i="7"/>
  <c r="Q17" i="7"/>
  <c r="M18" i="7"/>
  <c r="M19" i="7"/>
  <c r="Y23" i="7"/>
  <c r="M26" i="7"/>
  <c r="Y30" i="7"/>
  <c r="T33" i="7"/>
  <c r="T35" i="7"/>
  <c r="Y36" i="7"/>
  <c r="T38" i="7"/>
  <c r="T40" i="7"/>
  <c r="M44" i="7"/>
  <c r="Q44" i="7"/>
  <c r="M47" i="7"/>
  <c r="T48" i="7"/>
  <c r="Q52" i="7"/>
  <c r="M55" i="7"/>
  <c r="T56" i="7"/>
  <c r="M59" i="7"/>
  <c r="T60" i="7"/>
  <c r="T63" i="7"/>
  <c r="Y65" i="7"/>
  <c r="M67" i="7"/>
  <c r="T68" i="7"/>
  <c r="Y18" i="7"/>
  <c r="M32" i="7"/>
  <c r="Y60" i="7"/>
  <c r="M62" i="7"/>
  <c r="Y68" i="7"/>
  <c r="M70" i="7"/>
  <c r="Y21" i="7"/>
  <c r="M23" i="7"/>
  <c r="Y28" i="7"/>
  <c r="M30" i="7"/>
  <c r="Y41" i="7"/>
  <c r="M43" i="7"/>
  <c r="Y49" i="7"/>
  <c r="M51" i="7"/>
  <c r="Y57" i="7"/>
  <c r="K2" i="6"/>
  <c r="K74" i="6" s="1"/>
  <c r="M73" i="7" l="1"/>
  <c r="M74" i="7" s="1"/>
  <c r="T73" i="7"/>
  <c r="T74" i="7" s="1"/>
  <c r="C13" i="3" l="1"/>
  <c r="C11" i="3"/>
  <c r="C10" i="3"/>
  <c r="D10" i="3"/>
  <c r="C12" i="3"/>
  <c r="F28" i="2"/>
  <c r="U73" i="5"/>
  <c r="N73" i="5"/>
  <c r="R72" i="5"/>
  <c r="P72" i="5"/>
  <c r="S72" i="5" s="1"/>
  <c r="L72" i="5"/>
  <c r="G72" i="5"/>
  <c r="I72" i="5" s="1"/>
  <c r="M72" i="5" s="1"/>
  <c r="O72" i="5" s="1"/>
  <c r="S71" i="5"/>
  <c r="R71" i="5"/>
  <c r="P71" i="5"/>
  <c r="K71" i="5"/>
  <c r="L71" i="5" s="1"/>
  <c r="G71" i="5"/>
  <c r="I71" i="5" s="1"/>
  <c r="R70" i="5"/>
  <c r="P70" i="5"/>
  <c r="S70" i="5" s="1"/>
  <c r="K70" i="5"/>
  <c r="L70" i="5" s="1"/>
  <c r="G70" i="5"/>
  <c r="I70" i="5" s="1"/>
  <c r="S69" i="5"/>
  <c r="R69" i="5"/>
  <c r="P69" i="5"/>
  <c r="K69" i="5"/>
  <c r="L69" i="5" s="1"/>
  <c r="G69" i="5"/>
  <c r="I69" i="5" s="1"/>
  <c r="M69" i="5" s="1"/>
  <c r="O69" i="5" s="1"/>
  <c r="T69" i="5" s="1"/>
  <c r="R68" i="5"/>
  <c r="P68" i="5"/>
  <c r="S68" i="5" s="1"/>
  <c r="K68" i="5"/>
  <c r="L68" i="5" s="1"/>
  <c r="G68" i="5"/>
  <c r="I68" i="5" s="1"/>
  <c r="M68" i="5" s="1"/>
  <c r="O68" i="5" s="1"/>
  <c r="T68" i="5" s="1"/>
  <c r="S67" i="5"/>
  <c r="R67" i="5"/>
  <c r="P67" i="5"/>
  <c r="K67" i="5"/>
  <c r="L67" i="5" s="1"/>
  <c r="G67" i="5"/>
  <c r="I67" i="5" s="1"/>
  <c r="R66" i="5"/>
  <c r="P66" i="5"/>
  <c r="S66" i="5" s="1"/>
  <c r="K66" i="5"/>
  <c r="L66" i="5" s="1"/>
  <c r="G66" i="5"/>
  <c r="I66" i="5" s="1"/>
  <c r="S65" i="5"/>
  <c r="R65" i="5"/>
  <c r="P65" i="5"/>
  <c r="K65" i="5"/>
  <c r="L65" i="5" s="1"/>
  <c r="G65" i="5"/>
  <c r="I65" i="5" s="1"/>
  <c r="M65" i="5" s="1"/>
  <c r="O65" i="5" s="1"/>
  <c r="T65" i="5" s="1"/>
  <c r="R64" i="5"/>
  <c r="P64" i="5"/>
  <c r="S64" i="5" s="1"/>
  <c r="K64" i="5"/>
  <c r="L64" i="5" s="1"/>
  <c r="G64" i="5"/>
  <c r="I64" i="5" s="1"/>
  <c r="M64" i="5" s="1"/>
  <c r="O64" i="5" s="1"/>
  <c r="S63" i="5"/>
  <c r="R63" i="5"/>
  <c r="P63" i="5"/>
  <c r="K63" i="5"/>
  <c r="L63" i="5" s="1"/>
  <c r="G63" i="5"/>
  <c r="I63" i="5" s="1"/>
  <c r="R62" i="5"/>
  <c r="P62" i="5"/>
  <c r="S62" i="5" s="1"/>
  <c r="K62" i="5"/>
  <c r="L62" i="5" s="1"/>
  <c r="G62" i="5"/>
  <c r="I62" i="5" s="1"/>
  <c r="S61" i="5"/>
  <c r="R61" i="5"/>
  <c r="P61" i="5"/>
  <c r="K61" i="5"/>
  <c r="L61" i="5" s="1"/>
  <c r="G61" i="5"/>
  <c r="I61" i="5" s="1"/>
  <c r="M61" i="5" s="1"/>
  <c r="O61" i="5" s="1"/>
  <c r="T61" i="5" s="1"/>
  <c r="R60" i="5"/>
  <c r="P60" i="5"/>
  <c r="S60" i="5" s="1"/>
  <c r="K60" i="5"/>
  <c r="L60" i="5" s="1"/>
  <c r="G60" i="5"/>
  <c r="I60" i="5" s="1"/>
  <c r="M60" i="5" s="1"/>
  <c r="O60" i="5" s="1"/>
  <c r="T60" i="5" s="1"/>
  <c r="S59" i="5"/>
  <c r="R59" i="5"/>
  <c r="P59" i="5"/>
  <c r="K59" i="5"/>
  <c r="L59" i="5" s="1"/>
  <c r="G59" i="5"/>
  <c r="I59" i="5" s="1"/>
  <c r="R58" i="5"/>
  <c r="P58" i="5"/>
  <c r="S58" i="5" s="1"/>
  <c r="L58" i="5"/>
  <c r="I58" i="5"/>
  <c r="M58" i="5" s="1"/>
  <c r="O58" i="5" s="1"/>
  <c r="T58" i="5" s="1"/>
  <c r="G58" i="5"/>
  <c r="R57" i="5"/>
  <c r="P57" i="5"/>
  <c r="S57" i="5" s="1"/>
  <c r="L57" i="5"/>
  <c r="K57" i="5"/>
  <c r="I57" i="5"/>
  <c r="M57" i="5" s="1"/>
  <c r="O57" i="5" s="1"/>
  <c r="G57" i="5"/>
  <c r="R56" i="5"/>
  <c r="S56" i="5" s="1"/>
  <c r="P56" i="5"/>
  <c r="L56" i="5"/>
  <c r="K56" i="5"/>
  <c r="I56" i="5"/>
  <c r="M56" i="5" s="1"/>
  <c r="O56" i="5" s="1"/>
  <c r="T56" i="5" s="1"/>
  <c r="G56" i="5"/>
  <c r="R55" i="5"/>
  <c r="P55" i="5"/>
  <c r="S55" i="5" s="1"/>
  <c r="L55" i="5"/>
  <c r="K55" i="5"/>
  <c r="I55" i="5"/>
  <c r="M55" i="5" s="1"/>
  <c r="O55" i="5" s="1"/>
  <c r="G55" i="5"/>
  <c r="R54" i="5"/>
  <c r="S54" i="5" s="1"/>
  <c r="P54" i="5"/>
  <c r="L54" i="5"/>
  <c r="K54" i="5"/>
  <c r="I54" i="5"/>
  <c r="M54" i="5" s="1"/>
  <c r="O54" i="5" s="1"/>
  <c r="T54" i="5" s="1"/>
  <c r="G54" i="5"/>
  <c r="R53" i="5"/>
  <c r="P53" i="5"/>
  <c r="S53" i="5" s="1"/>
  <c r="L53" i="5"/>
  <c r="K53" i="5"/>
  <c r="I53" i="5"/>
  <c r="M53" i="5" s="1"/>
  <c r="O53" i="5" s="1"/>
  <c r="G53" i="5"/>
  <c r="R52" i="5"/>
  <c r="S52" i="5" s="1"/>
  <c r="P52" i="5"/>
  <c r="L52" i="5"/>
  <c r="K52" i="5"/>
  <c r="I52" i="5"/>
  <c r="M52" i="5" s="1"/>
  <c r="O52" i="5" s="1"/>
  <c r="T52" i="5" s="1"/>
  <c r="G52" i="5"/>
  <c r="R51" i="5"/>
  <c r="P51" i="5"/>
  <c r="S51" i="5" s="1"/>
  <c r="L51" i="5"/>
  <c r="K51" i="5"/>
  <c r="I51" i="5"/>
  <c r="M51" i="5" s="1"/>
  <c r="O51" i="5" s="1"/>
  <c r="G51" i="5"/>
  <c r="R50" i="5"/>
  <c r="S50" i="5" s="1"/>
  <c r="P50" i="5"/>
  <c r="L50" i="5"/>
  <c r="K50" i="5"/>
  <c r="I50" i="5"/>
  <c r="M50" i="5" s="1"/>
  <c r="O50" i="5" s="1"/>
  <c r="T50" i="5" s="1"/>
  <c r="G50" i="5"/>
  <c r="R49" i="5"/>
  <c r="P49" i="5"/>
  <c r="S49" i="5" s="1"/>
  <c r="L49" i="5"/>
  <c r="K49" i="5"/>
  <c r="I49" i="5"/>
  <c r="M49" i="5" s="1"/>
  <c r="O49" i="5" s="1"/>
  <c r="G49" i="5"/>
  <c r="R48" i="5"/>
  <c r="S48" i="5" s="1"/>
  <c r="P48" i="5"/>
  <c r="L48" i="5"/>
  <c r="K48" i="5"/>
  <c r="I48" i="5"/>
  <c r="M48" i="5" s="1"/>
  <c r="O48" i="5" s="1"/>
  <c r="T48" i="5" s="1"/>
  <c r="G48" i="5"/>
  <c r="R47" i="5"/>
  <c r="P47" i="5"/>
  <c r="L47" i="5"/>
  <c r="K47" i="5"/>
  <c r="I47" i="5"/>
  <c r="M47" i="5" s="1"/>
  <c r="O47" i="5" s="1"/>
  <c r="G47" i="5"/>
  <c r="R46" i="5"/>
  <c r="S46" i="5" s="1"/>
  <c r="P46" i="5"/>
  <c r="L46" i="5"/>
  <c r="K46" i="5"/>
  <c r="I46" i="5"/>
  <c r="M46" i="5" s="1"/>
  <c r="O46" i="5" s="1"/>
  <c r="T46" i="5" s="1"/>
  <c r="G46" i="5"/>
  <c r="R45" i="5"/>
  <c r="P45" i="5"/>
  <c r="L45" i="5"/>
  <c r="K45" i="5"/>
  <c r="I45" i="5"/>
  <c r="G45" i="5"/>
  <c r="R44" i="5"/>
  <c r="P44" i="5"/>
  <c r="S44" i="5" s="1"/>
  <c r="K44" i="5"/>
  <c r="L44" i="5" s="1"/>
  <c r="G44" i="5"/>
  <c r="I44" i="5" s="1"/>
  <c r="M44" i="5" s="1"/>
  <c r="O44" i="5" s="1"/>
  <c r="T44" i="5" s="1"/>
  <c r="V44" i="5" s="1"/>
  <c r="S43" i="5"/>
  <c r="R43" i="5"/>
  <c r="P43" i="5"/>
  <c r="M43" i="5"/>
  <c r="O43" i="5" s="1"/>
  <c r="T43" i="5" s="1"/>
  <c r="K43" i="5"/>
  <c r="L43" i="5" s="1"/>
  <c r="G43" i="5"/>
  <c r="I43" i="5" s="1"/>
  <c r="R42" i="5"/>
  <c r="P42" i="5"/>
  <c r="S42" i="5" s="1"/>
  <c r="K42" i="5"/>
  <c r="L42" i="5" s="1"/>
  <c r="G42" i="5"/>
  <c r="I42" i="5" s="1"/>
  <c r="S41" i="5"/>
  <c r="R41" i="5"/>
  <c r="P41" i="5"/>
  <c r="K41" i="5"/>
  <c r="L41" i="5" s="1"/>
  <c r="G41" i="5"/>
  <c r="I41" i="5" s="1"/>
  <c r="M41" i="5" s="1"/>
  <c r="O41" i="5" s="1"/>
  <c r="T41" i="5" s="1"/>
  <c r="R40" i="5"/>
  <c r="P40" i="5"/>
  <c r="S40" i="5" s="1"/>
  <c r="L40" i="5"/>
  <c r="I40" i="5"/>
  <c r="M40" i="5" s="1"/>
  <c r="O40" i="5" s="1"/>
  <c r="T40" i="5" s="1"/>
  <c r="G40" i="5"/>
  <c r="R39" i="5"/>
  <c r="P39" i="5"/>
  <c r="L39" i="5"/>
  <c r="G39" i="5"/>
  <c r="I39" i="5" s="1"/>
  <c r="S38" i="5"/>
  <c r="R38" i="5"/>
  <c r="P38" i="5"/>
  <c r="M38" i="5"/>
  <c r="O38" i="5" s="1"/>
  <c r="T38" i="5" s="1"/>
  <c r="K38" i="5"/>
  <c r="L38" i="5" s="1"/>
  <c r="G38" i="5"/>
  <c r="I38" i="5" s="1"/>
  <c r="R37" i="5"/>
  <c r="P37" i="5"/>
  <c r="S37" i="5" s="1"/>
  <c r="K37" i="5"/>
  <c r="L37" i="5" s="1"/>
  <c r="G37" i="5"/>
  <c r="I37" i="5" s="1"/>
  <c r="S36" i="5"/>
  <c r="R36" i="5"/>
  <c r="P36" i="5"/>
  <c r="K36" i="5"/>
  <c r="L36" i="5" s="1"/>
  <c r="G36" i="5"/>
  <c r="I36" i="5" s="1"/>
  <c r="M36" i="5" s="1"/>
  <c r="O36" i="5" s="1"/>
  <c r="T36" i="5" s="1"/>
  <c r="R35" i="5"/>
  <c r="P35" i="5"/>
  <c r="S35" i="5" s="1"/>
  <c r="K35" i="5"/>
  <c r="L35" i="5" s="1"/>
  <c r="G35" i="5"/>
  <c r="I35" i="5" s="1"/>
  <c r="S34" i="5"/>
  <c r="R34" i="5"/>
  <c r="P34" i="5"/>
  <c r="M34" i="5"/>
  <c r="O34" i="5" s="1"/>
  <c r="T34" i="5" s="1"/>
  <c r="K34" i="5"/>
  <c r="L34" i="5" s="1"/>
  <c r="I34" i="5"/>
  <c r="T33" i="5"/>
  <c r="R33" i="5"/>
  <c r="S33" i="5" s="1"/>
  <c r="P33" i="5"/>
  <c r="L33" i="5"/>
  <c r="M33" i="5" s="1"/>
  <c r="O33" i="5" s="1"/>
  <c r="I33" i="5"/>
  <c r="R32" i="5"/>
  <c r="S32" i="5" s="1"/>
  <c r="P32" i="5"/>
  <c r="L32" i="5"/>
  <c r="K32" i="5"/>
  <c r="I32" i="5"/>
  <c r="M32" i="5" s="1"/>
  <c r="O32" i="5" s="1"/>
  <c r="T32" i="5" s="1"/>
  <c r="S31" i="5"/>
  <c r="R31" i="5"/>
  <c r="P31" i="5"/>
  <c r="M31" i="5"/>
  <c r="O31" i="5" s="1"/>
  <c r="T31" i="5" s="1"/>
  <c r="L31" i="5"/>
  <c r="I31" i="5"/>
  <c r="G31" i="5"/>
  <c r="R30" i="5"/>
  <c r="P30" i="5"/>
  <c r="L30" i="5"/>
  <c r="K30" i="5"/>
  <c r="I30" i="5"/>
  <c r="G30" i="5"/>
  <c r="R29" i="5"/>
  <c r="S29" i="5" s="1"/>
  <c r="P29" i="5"/>
  <c r="L29" i="5"/>
  <c r="K29" i="5"/>
  <c r="I29" i="5"/>
  <c r="G29" i="5"/>
  <c r="R28" i="5"/>
  <c r="P28" i="5"/>
  <c r="L28" i="5"/>
  <c r="K28" i="5"/>
  <c r="I28" i="5"/>
  <c r="G28" i="5"/>
  <c r="R27" i="5"/>
  <c r="S27" i="5" s="1"/>
  <c r="P27" i="5"/>
  <c r="L27" i="5"/>
  <c r="K27" i="5"/>
  <c r="I27" i="5"/>
  <c r="G27" i="5"/>
  <c r="R26" i="5"/>
  <c r="P26" i="5"/>
  <c r="L26" i="5"/>
  <c r="K26" i="5"/>
  <c r="I26" i="5"/>
  <c r="G26" i="5"/>
  <c r="R25" i="5"/>
  <c r="S25" i="5" s="1"/>
  <c r="P25" i="5"/>
  <c r="L25" i="5"/>
  <c r="K25" i="5"/>
  <c r="I25" i="5"/>
  <c r="G25" i="5"/>
  <c r="R24" i="5"/>
  <c r="P24" i="5"/>
  <c r="L24" i="5"/>
  <c r="G24" i="5"/>
  <c r="I24" i="5" s="1"/>
  <c r="R23" i="5"/>
  <c r="P23" i="5"/>
  <c r="S23" i="5" s="1"/>
  <c r="M23" i="5"/>
  <c r="O23" i="5" s="1"/>
  <c r="K23" i="5"/>
  <c r="L23" i="5" s="1"/>
  <c r="G23" i="5"/>
  <c r="I23" i="5" s="1"/>
  <c r="S22" i="5"/>
  <c r="R22" i="5"/>
  <c r="P22" i="5"/>
  <c r="K22" i="5"/>
  <c r="L22" i="5" s="1"/>
  <c r="G22" i="5"/>
  <c r="I22" i="5" s="1"/>
  <c r="M22" i="5" s="1"/>
  <c r="O22" i="5" s="1"/>
  <c r="T22" i="5" s="1"/>
  <c r="R21" i="5"/>
  <c r="P21" i="5"/>
  <c r="S21" i="5" s="1"/>
  <c r="M21" i="5"/>
  <c r="O21" i="5" s="1"/>
  <c r="K21" i="5"/>
  <c r="L21" i="5" s="1"/>
  <c r="G21" i="5"/>
  <c r="I21" i="5" s="1"/>
  <c r="S20" i="5"/>
  <c r="R20" i="5"/>
  <c r="P20" i="5"/>
  <c r="L20" i="5"/>
  <c r="I20" i="5"/>
  <c r="M20" i="5" s="1"/>
  <c r="O20" i="5" s="1"/>
  <c r="T20" i="5" s="1"/>
  <c r="G20" i="5"/>
  <c r="R19" i="5"/>
  <c r="P19" i="5"/>
  <c r="L19" i="5"/>
  <c r="K19" i="5"/>
  <c r="I19" i="5"/>
  <c r="M19" i="5" s="1"/>
  <c r="O19" i="5" s="1"/>
  <c r="G19" i="5"/>
  <c r="R18" i="5"/>
  <c r="S18" i="5" s="1"/>
  <c r="P18" i="5"/>
  <c r="L18" i="5"/>
  <c r="K18" i="5"/>
  <c r="I18" i="5"/>
  <c r="G18" i="5"/>
  <c r="R17" i="5"/>
  <c r="P17" i="5"/>
  <c r="L17" i="5"/>
  <c r="K17" i="5"/>
  <c r="I17" i="5"/>
  <c r="G17" i="5"/>
  <c r="S16" i="5"/>
  <c r="R16" i="5"/>
  <c r="P16" i="5"/>
  <c r="O16" i="5"/>
  <c r="T16" i="5" s="1"/>
  <c r="M16" i="5"/>
  <c r="L16" i="5"/>
  <c r="I16" i="5"/>
  <c r="S15" i="5"/>
  <c r="R15" i="5"/>
  <c r="P15" i="5"/>
  <c r="O15" i="5"/>
  <c r="T15" i="5" s="1"/>
  <c r="L15" i="5"/>
  <c r="K15" i="5"/>
  <c r="I15" i="5"/>
  <c r="M15" i="5" s="1"/>
  <c r="G15" i="5"/>
  <c r="R14" i="5"/>
  <c r="P14" i="5"/>
  <c r="S14" i="5" s="1"/>
  <c r="K14" i="5"/>
  <c r="L14" i="5" s="1"/>
  <c r="I14" i="5"/>
  <c r="M14" i="5" s="1"/>
  <c r="O14" i="5" s="1"/>
  <c r="T14" i="5" s="1"/>
  <c r="G14" i="5"/>
  <c r="S13" i="5"/>
  <c r="R13" i="5"/>
  <c r="P13" i="5"/>
  <c r="M13" i="5"/>
  <c r="O13" i="5" s="1"/>
  <c r="T13" i="5" s="1"/>
  <c r="L13" i="5"/>
  <c r="K13" i="5"/>
  <c r="G13" i="5"/>
  <c r="I13" i="5" s="1"/>
  <c r="R12" i="5"/>
  <c r="P12" i="5"/>
  <c r="S12" i="5" s="1"/>
  <c r="K12" i="5"/>
  <c r="L12" i="5" s="1"/>
  <c r="I12" i="5"/>
  <c r="M12" i="5" s="1"/>
  <c r="O12" i="5" s="1"/>
  <c r="T12" i="5" s="1"/>
  <c r="G12" i="5"/>
  <c r="S11" i="5"/>
  <c r="R11" i="5"/>
  <c r="P11" i="5"/>
  <c r="M11" i="5"/>
  <c r="O11" i="5" s="1"/>
  <c r="T11" i="5" s="1"/>
  <c r="L11" i="5"/>
  <c r="K11" i="5"/>
  <c r="G11" i="5"/>
  <c r="I11" i="5" s="1"/>
  <c r="R10" i="5"/>
  <c r="P10" i="5"/>
  <c r="S10" i="5" s="1"/>
  <c r="K10" i="5"/>
  <c r="L10" i="5" s="1"/>
  <c r="I10" i="5"/>
  <c r="M10" i="5" s="1"/>
  <c r="O10" i="5" s="1"/>
  <c r="T10" i="5" s="1"/>
  <c r="G10" i="5"/>
  <c r="S9" i="5"/>
  <c r="R9" i="5"/>
  <c r="P9" i="5"/>
  <c r="L9" i="5"/>
  <c r="K9" i="5"/>
  <c r="G9" i="5"/>
  <c r="I9" i="5" s="1"/>
  <c r="M9" i="5" s="1"/>
  <c r="O9" i="5" s="1"/>
  <c r="T9" i="5" s="1"/>
  <c r="R8" i="5"/>
  <c r="P8" i="5"/>
  <c r="S8" i="5" s="1"/>
  <c r="K8" i="5"/>
  <c r="L8" i="5" s="1"/>
  <c r="I8" i="5"/>
  <c r="M8" i="5" s="1"/>
  <c r="O8" i="5" s="1"/>
  <c r="T8" i="5" s="1"/>
  <c r="G8" i="5"/>
  <c r="S7" i="5"/>
  <c r="R7" i="5"/>
  <c r="P7" i="5"/>
  <c r="L7" i="5"/>
  <c r="K7" i="5"/>
  <c r="G7" i="5"/>
  <c r="I7" i="5" s="1"/>
  <c r="M7" i="5" s="1"/>
  <c r="O7" i="5" s="1"/>
  <c r="T7" i="5" s="1"/>
  <c r="R6" i="5"/>
  <c r="P6" i="5"/>
  <c r="S6" i="5" s="1"/>
  <c r="K6" i="5"/>
  <c r="L6" i="5" s="1"/>
  <c r="I6" i="5"/>
  <c r="M6" i="5" s="1"/>
  <c r="O6" i="5" s="1"/>
  <c r="T6" i="5" s="1"/>
  <c r="G6" i="5"/>
  <c r="S5" i="5"/>
  <c r="R5" i="5"/>
  <c r="P5" i="5"/>
  <c r="L5" i="5"/>
  <c r="K5" i="5"/>
  <c r="G5" i="5"/>
  <c r="I5" i="5" s="1"/>
  <c r="M5" i="5" s="1"/>
  <c r="O5" i="5" s="1"/>
  <c r="T5" i="5" s="1"/>
  <c r="R4" i="5"/>
  <c r="P4" i="5"/>
  <c r="S4" i="5" s="1"/>
  <c r="K4" i="5"/>
  <c r="I4" i="5"/>
  <c r="M4" i="5" s="1"/>
  <c r="O4" i="5" s="1"/>
  <c r="T4" i="5" s="1"/>
  <c r="G4" i="5"/>
  <c r="R3" i="5"/>
  <c r="P3" i="5"/>
  <c r="L3" i="5"/>
  <c r="K3" i="5"/>
  <c r="I3" i="5"/>
  <c r="G3" i="5"/>
  <c r="S2" i="5"/>
  <c r="R2" i="5"/>
  <c r="P2" i="5"/>
  <c r="L2" i="5"/>
  <c r="K2" i="5"/>
  <c r="I2" i="5"/>
  <c r="G2" i="5"/>
  <c r="K74" i="4"/>
  <c r="H74" i="4"/>
  <c r="E74" i="4"/>
  <c r="J73" i="4"/>
  <c r="L73" i="4" s="1"/>
  <c r="G73" i="4"/>
  <c r="L72" i="4"/>
  <c r="J72" i="4"/>
  <c r="G72" i="4"/>
  <c r="L71" i="4"/>
  <c r="J71" i="4"/>
  <c r="G71" i="4"/>
  <c r="L70" i="4"/>
  <c r="J70" i="4"/>
  <c r="G70" i="4"/>
  <c r="J69" i="4"/>
  <c r="L69" i="4" s="1"/>
  <c r="G69" i="4"/>
  <c r="L68" i="4"/>
  <c r="J68" i="4"/>
  <c r="G68" i="4"/>
  <c r="L67" i="4"/>
  <c r="J67" i="4"/>
  <c r="G67" i="4"/>
  <c r="L66" i="4"/>
  <c r="J66" i="4"/>
  <c r="G66" i="4"/>
  <c r="J65" i="4"/>
  <c r="L65" i="4" s="1"/>
  <c r="G65" i="4"/>
  <c r="L64" i="4"/>
  <c r="J64" i="4"/>
  <c r="G64" i="4"/>
  <c r="L63" i="4"/>
  <c r="J63" i="4"/>
  <c r="G63" i="4"/>
  <c r="L62" i="4"/>
  <c r="J62" i="4"/>
  <c r="G62" i="4"/>
  <c r="J61" i="4"/>
  <c r="L61" i="4" s="1"/>
  <c r="G61" i="4"/>
  <c r="L60" i="4"/>
  <c r="J60" i="4"/>
  <c r="G60" i="4"/>
  <c r="L59" i="4"/>
  <c r="J59" i="4"/>
  <c r="G59" i="4"/>
  <c r="L58" i="4"/>
  <c r="J58" i="4"/>
  <c r="G58" i="4"/>
  <c r="J57" i="4"/>
  <c r="L57" i="4" s="1"/>
  <c r="G57" i="4"/>
  <c r="L56" i="4"/>
  <c r="J56" i="4"/>
  <c r="G56" i="4"/>
  <c r="L55" i="4"/>
  <c r="J55" i="4"/>
  <c r="G55" i="4"/>
  <c r="L54" i="4"/>
  <c r="J54" i="4"/>
  <c r="G54" i="4"/>
  <c r="J53" i="4"/>
  <c r="L53" i="4" s="1"/>
  <c r="G53" i="4"/>
  <c r="L52" i="4"/>
  <c r="J52" i="4"/>
  <c r="G52" i="4"/>
  <c r="L51" i="4"/>
  <c r="J51" i="4"/>
  <c r="G51" i="4"/>
  <c r="L50" i="4"/>
  <c r="J50" i="4"/>
  <c r="G50" i="4"/>
  <c r="J49" i="4"/>
  <c r="L49" i="4" s="1"/>
  <c r="G49" i="4"/>
  <c r="L48" i="4"/>
  <c r="J48" i="4"/>
  <c r="G48" i="4"/>
  <c r="L47" i="4"/>
  <c r="J47" i="4"/>
  <c r="G47" i="4"/>
  <c r="L46" i="4"/>
  <c r="J46" i="4"/>
  <c r="G46" i="4"/>
  <c r="J45" i="4"/>
  <c r="L45" i="4" s="1"/>
  <c r="G45" i="4"/>
  <c r="L44" i="4"/>
  <c r="J44" i="4"/>
  <c r="G44" i="4"/>
  <c r="L43" i="4"/>
  <c r="J43" i="4"/>
  <c r="G43" i="4"/>
  <c r="L42" i="4"/>
  <c r="J42" i="4"/>
  <c r="G42" i="4"/>
  <c r="J41" i="4"/>
  <c r="L41" i="4" s="1"/>
  <c r="G41" i="4"/>
  <c r="L40" i="4"/>
  <c r="J40" i="4"/>
  <c r="G40" i="4"/>
  <c r="L39" i="4"/>
  <c r="J39" i="4"/>
  <c r="G39" i="4"/>
  <c r="L38" i="4"/>
  <c r="J38" i="4"/>
  <c r="G38" i="4"/>
  <c r="J37" i="4"/>
  <c r="L37" i="4" s="1"/>
  <c r="G37" i="4"/>
  <c r="L36" i="4"/>
  <c r="J36" i="4"/>
  <c r="G36" i="4"/>
  <c r="L35" i="4"/>
  <c r="J35" i="4"/>
  <c r="G35" i="4"/>
  <c r="L34" i="4"/>
  <c r="J34" i="4"/>
  <c r="G34" i="4"/>
  <c r="J33" i="4"/>
  <c r="L33" i="4" s="1"/>
  <c r="G33" i="4"/>
  <c r="L32" i="4"/>
  <c r="J32" i="4"/>
  <c r="G32" i="4"/>
  <c r="L31" i="4"/>
  <c r="J31" i="4"/>
  <c r="G31" i="4"/>
  <c r="L30" i="4"/>
  <c r="J30" i="4"/>
  <c r="G30" i="4"/>
  <c r="J29" i="4"/>
  <c r="L29" i="4" s="1"/>
  <c r="G29" i="4"/>
  <c r="L28" i="4"/>
  <c r="J28" i="4"/>
  <c r="G28" i="4"/>
  <c r="L27" i="4"/>
  <c r="J27" i="4"/>
  <c r="G27" i="4"/>
  <c r="L26" i="4"/>
  <c r="J26" i="4"/>
  <c r="G26" i="4"/>
  <c r="J25" i="4"/>
  <c r="L25" i="4" s="1"/>
  <c r="G25" i="4"/>
  <c r="L24" i="4"/>
  <c r="J24" i="4"/>
  <c r="G24" i="4"/>
  <c r="L23" i="4"/>
  <c r="J23" i="4"/>
  <c r="G23" i="4"/>
  <c r="L22" i="4"/>
  <c r="J22" i="4"/>
  <c r="G22" i="4"/>
  <c r="J21" i="4"/>
  <c r="L21" i="4" s="1"/>
  <c r="G21" i="4"/>
  <c r="L20" i="4"/>
  <c r="J20" i="4"/>
  <c r="G20" i="4"/>
  <c r="L19" i="4"/>
  <c r="J19" i="4"/>
  <c r="G19" i="4"/>
  <c r="L18" i="4"/>
  <c r="J18" i="4"/>
  <c r="G18" i="4"/>
  <c r="J17" i="4"/>
  <c r="L17" i="4" s="1"/>
  <c r="G17" i="4"/>
  <c r="L16" i="4"/>
  <c r="J16" i="4"/>
  <c r="G16" i="4"/>
  <c r="L15" i="4"/>
  <c r="J15" i="4"/>
  <c r="G15" i="4"/>
  <c r="L14" i="4"/>
  <c r="J14" i="4"/>
  <c r="G14" i="4"/>
  <c r="J13" i="4"/>
  <c r="L13" i="4" s="1"/>
  <c r="G13" i="4"/>
  <c r="L12" i="4"/>
  <c r="J12" i="4"/>
  <c r="G12" i="4"/>
  <c r="L11" i="4"/>
  <c r="J11" i="4"/>
  <c r="G11" i="4"/>
  <c r="L10" i="4"/>
  <c r="J10" i="4"/>
  <c r="G10" i="4"/>
  <c r="J9" i="4"/>
  <c r="L9" i="4" s="1"/>
  <c r="G9" i="4"/>
  <c r="L8" i="4"/>
  <c r="J8" i="4"/>
  <c r="G8" i="4"/>
  <c r="L7" i="4"/>
  <c r="J7" i="4"/>
  <c r="G7" i="4"/>
  <c r="L6" i="4"/>
  <c r="J6" i="4"/>
  <c r="G6" i="4"/>
  <c r="J5" i="4"/>
  <c r="L5" i="4" s="1"/>
  <c r="G5" i="4"/>
  <c r="L4" i="4"/>
  <c r="J4" i="4"/>
  <c r="G4" i="4"/>
  <c r="L3" i="4"/>
  <c r="J3" i="4"/>
  <c r="G3" i="4"/>
  <c r="L2" i="4"/>
  <c r="J2" i="4"/>
  <c r="G2" i="4"/>
  <c r="D12" i="3"/>
  <c r="D15" i="3" s="1"/>
  <c r="G7" i="3"/>
  <c r="G15" i="3" s="1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74" i="1"/>
  <c r="H74" i="1"/>
  <c r="E74" i="1"/>
  <c r="O73" i="1"/>
  <c r="J73" i="1"/>
  <c r="I73" i="1"/>
  <c r="G73" i="1"/>
  <c r="O72" i="1"/>
  <c r="J72" i="1"/>
  <c r="I72" i="1"/>
  <c r="G72" i="1"/>
  <c r="O71" i="1"/>
  <c r="J71" i="1"/>
  <c r="I71" i="1"/>
  <c r="G71" i="1"/>
  <c r="O70" i="1"/>
  <c r="I70" i="1"/>
  <c r="J70" i="1" s="1"/>
  <c r="G70" i="1"/>
  <c r="I69" i="1"/>
  <c r="J69" i="1" s="1"/>
  <c r="O69" i="1" s="1"/>
  <c r="G69" i="1"/>
  <c r="O68" i="1"/>
  <c r="I68" i="1"/>
  <c r="J68" i="1" s="1"/>
  <c r="G68" i="1"/>
  <c r="I67" i="1"/>
  <c r="J67" i="1" s="1"/>
  <c r="O67" i="1" s="1"/>
  <c r="G67" i="1"/>
  <c r="O66" i="1"/>
  <c r="I66" i="1"/>
  <c r="J66" i="1" s="1"/>
  <c r="G66" i="1"/>
  <c r="I65" i="1"/>
  <c r="J65" i="1" s="1"/>
  <c r="O65" i="1" s="1"/>
  <c r="G65" i="1"/>
  <c r="O64" i="1"/>
  <c r="I64" i="1"/>
  <c r="J64" i="1" s="1"/>
  <c r="G64" i="1"/>
  <c r="I63" i="1"/>
  <c r="J63" i="1" s="1"/>
  <c r="O63" i="1" s="1"/>
  <c r="G63" i="1"/>
  <c r="O62" i="1"/>
  <c r="I62" i="1"/>
  <c r="J62" i="1" s="1"/>
  <c r="G62" i="1"/>
  <c r="I61" i="1"/>
  <c r="J61" i="1" s="1"/>
  <c r="O61" i="1" s="1"/>
  <c r="G61" i="1"/>
  <c r="O60" i="1"/>
  <c r="I60" i="1"/>
  <c r="J60" i="1" s="1"/>
  <c r="G60" i="1"/>
  <c r="I59" i="1"/>
  <c r="J59" i="1" s="1"/>
  <c r="O59" i="1" s="1"/>
  <c r="G59" i="1"/>
  <c r="O58" i="1"/>
  <c r="I58" i="1"/>
  <c r="J58" i="1" s="1"/>
  <c r="G58" i="1"/>
  <c r="I57" i="1"/>
  <c r="J57" i="1" s="1"/>
  <c r="O57" i="1" s="1"/>
  <c r="G57" i="1"/>
  <c r="O56" i="1"/>
  <c r="I56" i="1"/>
  <c r="J56" i="1" s="1"/>
  <c r="G56" i="1"/>
  <c r="I55" i="1"/>
  <c r="J55" i="1" s="1"/>
  <c r="O55" i="1" s="1"/>
  <c r="G55" i="1"/>
  <c r="O54" i="1"/>
  <c r="I54" i="1"/>
  <c r="J54" i="1" s="1"/>
  <c r="G54" i="1"/>
  <c r="I53" i="1"/>
  <c r="J53" i="1" s="1"/>
  <c r="O53" i="1" s="1"/>
  <c r="G53" i="1"/>
  <c r="O52" i="1"/>
  <c r="I52" i="1"/>
  <c r="J52" i="1" s="1"/>
  <c r="G52" i="1"/>
  <c r="I51" i="1"/>
  <c r="J51" i="1" s="1"/>
  <c r="O51" i="1" s="1"/>
  <c r="G51" i="1"/>
  <c r="O50" i="1"/>
  <c r="I50" i="1"/>
  <c r="J50" i="1" s="1"/>
  <c r="G50" i="1"/>
  <c r="I49" i="1"/>
  <c r="J49" i="1" s="1"/>
  <c r="O49" i="1" s="1"/>
  <c r="G49" i="1"/>
  <c r="O48" i="1"/>
  <c r="I48" i="1"/>
  <c r="J48" i="1" s="1"/>
  <c r="G48" i="1"/>
  <c r="I47" i="1"/>
  <c r="J47" i="1" s="1"/>
  <c r="O47" i="1" s="1"/>
  <c r="G47" i="1"/>
  <c r="O46" i="1"/>
  <c r="I46" i="1"/>
  <c r="J46" i="1" s="1"/>
  <c r="G46" i="1"/>
  <c r="I45" i="1"/>
  <c r="J45" i="1" s="1"/>
  <c r="O45" i="1" s="1"/>
  <c r="G45" i="1"/>
  <c r="O44" i="1"/>
  <c r="I44" i="1"/>
  <c r="J44" i="1" s="1"/>
  <c r="G44" i="1"/>
  <c r="I43" i="1"/>
  <c r="J43" i="1" s="1"/>
  <c r="O43" i="1" s="1"/>
  <c r="G43" i="1"/>
  <c r="O42" i="1"/>
  <c r="I42" i="1"/>
  <c r="J42" i="1" s="1"/>
  <c r="G42" i="1"/>
  <c r="I41" i="1"/>
  <c r="J41" i="1" s="1"/>
  <c r="O41" i="1" s="1"/>
  <c r="G41" i="1"/>
  <c r="O40" i="1"/>
  <c r="I40" i="1"/>
  <c r="J40" i="1" s="1"/>
  <c r="G40" i="1"/>
  <c r="I39" i="1"/>
  <c r="J39" i="1" s="1"/>
  <c r="O39" i="1" s="1"/>
  <c r="G39" i="1"/>
  <c r="O38" i="1"/>
  <c r="I38" i="1"/>
  <c r="J38" i="1" s="1"/>
  <c r="G38" i="1"/>
  <c r="I37" i="1"/>
  <c r="J37" i="1" s="1"/>
  <c r="O37" i="1" s="1"/>
  <c r="G37" i="1"/>
  <c r="O36" i="1"/>
  <c r="I36" i="1"/>
  <c r="J36" i="1" s="1"/>
  <c r="G36" i="1"/>
  <c r="I35" i="1"/>
  <c r="J35" i="1" s="1"/>
  <c r="O35" i="1" s="1"/>
  <c r="G35" i="1"/>
  <c r="O34" i="1"/>
  <c r="I34" i="1"/>
  <c r="J34" i="1" s="1"/>
  <c r="G34" i="1"/>
  <c r="I33" i="1"/>
  <c r="J33" i="1" s="1"/>
  <c r="O33" i="1" s="1"/>
  <c r="G33" i="1"/>
  <c r="O32" i="1"/>
  <c r="I32" i="1"/>
  <c r="J32" i="1" s="1"/>
  <c r="G32" i="1"/>
  <c r="I31" i="1"/>
  <c r="J31" i="1" s="1"/>
  <c r="O31" i="1" s="1"/>
  <c r="G31" i="1"/>
  <c r="O30" i="1"/>
  <c r="I30" i="1"/>
  <c r="J30" i="1" s="1"/>
  <c r="G30" i="1"/>
  <c r="I29" i="1"/>
  <c r="J29" i="1" s="1"/>
  <c r="O29" i="1" s="1"/>
  <c r="G29" i="1"/>
  <c r="O28" i="1"/>
  <c r="I28" i="1"/>
  <c r="J28" i="1" s="1"/>
  <c r="G28" i="1"/>
  <c r="I27" i="1"/>
  <c r="J27" i="1" s="1"/>
  <c r="O27" i="1" s="1"/>
  <c r="G27" i="1"/>
  <c r="O26" i="1"/>
  <c r="I26" i="1"/>
  <c r="J26" i="1" s="1"/>
  <c r="G26" i="1"/>
  <c r="I25" i="1"/>
  <c r="J25" i="1" s="1"/>
  <c r="O25" i="1" s="1"/>
  <c r="G25" i="1"/>
  <c r="O24" i="1"/>
  <c r="I24" i="1"/>
  <c r="J24" i="1" s="1"/>
  <c r="G24" i="1"/>
  <c r="I23" i="1"/>
  <c r="J23" i="1" s="1"/>
  <c r="O23" i="1" s="1"/>
  <c r="G23" i="1"/>
  <c r="O22" i="1"/>
  <c r="I22" i="1"/>
  <c r="J22" i="1" s="1"/>
  <c r="G22" i="1"/>
  <c r="I21" i="1"/>
  <c r="J21" i="1" s="1"/>
  <c r="O21" i="1" s="1"/>
  <c r="G21" i="1"/>
  <c r="O20" i="1"/>
  <c r="I20" i="1"/>
  <c r="J20" i="1" s="1"/>
  <c r="G20" i="1"/>
  <c r="I19" i="1"/>
  <c r="J19" i="1" s="1"/>
  <c r="O19" i="1" s="1"/>
  <c r="G19" i="1"/>
  <c r="O18" i="1"/>
  <c r="I18" i="1"/>
  <c r="J18" i="1" s="1"/>
  <c r="G18" i="1"/>
  <c r="I17" i="1"/>
  <c r="J17" i="1" s="1"/>
  <c r="O17" i="1" s="1"/>
  <c r="G17" i="1"/>
  <c r="O16" i="1"/>
  <c r="I16" i="1"/>
  <c r="J16" i="1" s="1"/>
  <c r="G16" i="1"/>
  <c r="I15" i="1"/>
  <c r="J15" i="1" s="1"/>
  <c r="O15" i="1" s="1"/>
  <c r="G15" i="1"/>
  <c r="O14" i="1"/>
  <c r="I14" i="1"/>
  <c r="J14" i="1" s="1"/>
  <c r="G14" i="1"/>
  <c r="I13" i="1"/>
  <c r="J13" i="1" s="1"/>
  <c r="O13" i="1" s="1"/>
  <c r="G13" i="1"/>
  <c r="I12" i="1"/>
  <c r="J12" i="1" s="1"/>
  <c r="O12" i="1" s="1"/>
  <c r="G12" i="1"/>
  <c r="I11" i="1"/>
  <c r="J11" i="1" s="1"/>
  <c r="O11" i="1" s="1"/>
  <c r="G11" i="1"/>
  <c r="I10" i="1"/>
  <c r="J10" i="1" s="1"/>
  <c r="O10" i="1" s="1"/>
  <c r="G10" i="1"/>
  <c r="I9" i="1"/>
  <c r="J9" i="1" s="1"/>
  <c r="O9" i="1" s="1"/>
  <c r="G9" i="1"/>
  <c r="I8" i="1"/>
  <c r="J8" i="1" s="1"/>
  <c r="O8" i="1" s="1"/>
  <c r="G8" i="1"/>
  <c r="I7" i="1"/>
  <c r="J7" i="1" s="1"/>
  <c r="O7" i="1" s="1"/>
  <c r="G7" i="1"/>
  <c r="I6" i="1"/>
  <c r="J6" i="1" s="1"/>
  <c r="O6" i="1" s="1"/>
  <c r="G6" i="1"/>
  <c r="I5" i="1"/>
  <c r="J5" i="1" s="1"/>
  <c r="O5" i="1" s="1"/>
  <c r="G5" i="1"/>
  <c r="I4" i="1"/>
  <c r="J4" i="1" s="1"/>
  <c r="O4" i="1" s="1"/>
  <c r="G4" i="1"/>
  <c r="I3" i="1"/>
  <c r="J3" i="1" s="1"/>
  <c r="O3" i="1" s="1"/>
  <c r="G3" i="1"/>
  <c r="I2" i="1"/>
  <c r="J2" i="1" s="1"/>
  <c r="G2" i="1"/>
  <c r="C15" i="3" l="1"/>
  <c r="J74" i="1"/>
  <c r="O2" i="1"/>
  <c r="G74" i="1"/>
  <c r="I74" i="1"/>
  <c r="I73" i="5"/>
  <c r="I75" i="5" s="1"/>
  <c r="M2" i="5"/>
  <c r="S3" i="5"/>
  <c r="M18" i="5"/>
  <c r="O18" i="5" s="1"/>
  <c r="T18" i="5" s="1"/>
  <c r="J74" i="4"/>
  <c r="L74" i="4" s="1"/>
  <c r="M3" i="5"/>
  <c r="O3" i="5" s="1"/>
  <c r="T3" i="5" s="1"/>
  <c r="M37" i="5"/>
  <c r="O37" i="5" s="1"/>
  <c r="T37" i="5" s="1"/>
  <c r="S39" i="5"/>
  <c r="S45" i="5"/>
  <c r="T49" i="5"/>
  <c r="T51" i="5"/>
  <c r="T53" i="5"/>
  <c r="T55" i="5"/>
  <c r="T57" i="5"/>
  <c r="M62" i="5"/>
  <c r="O62" i="5" s="1"/>
  <c r="T62" i="5" s="1"/>
  <c r="M63" i="5"/>
  <c r="O63" i="5" s="1"/>
  <c r="T63" i="5" s="1"/>
  <c r="M70" i="5"/>
  <c r="O70" i="5" s="1"/>
  <c r="T70" i="5" s="1"/>
  <c r="M71" i="5"/>
  <c r="O71" i="5" s="1"/>
  <c r="T71" i="5" s="1"/>
  <c r="L73" i="5"/>
  <c r="L74" i="5" s="1"/>
  <c r="M17" i="5"/>
  <c r="O17" i="5" s="1"/>
  <c r="S17" i="5"/>
  <c r="S73" i="5" s="1"/>
  <c r="S75" i="5" s="1"/>
  <c r="S24" i="5"/>
  <c r="M25" i="5"/>
  <c r="O25" i="5" s="1"/>
  <c r="T25" i="5" s="1"/>
  <c r="M26" i="5"/>
  <c r="O26" i="5" s="1"/>
  <c r="S26" i="5"/>
  <c r="M27" i="5"/>
  <c r="O27" i="5" s="1"/>
  <c r="T27" i="5" s="1"/>
  <c r="M28" i="5"/>
  <c r="O28" i="5" s="1"/>
  <c r="T28" i="5" s="1"/>
  <c r="S28" i="5"/>
  <c r="M29" i="5"/>
  <c r="O29" i="5" s="1"/>
  <c r="T29" i="5" s="1"/>
  <c r="M30" i="5"/>
  <c r="O30" i="5" s="1"/>
  <c r="T30" i="5" s="1"/>
  <c r="S30" i="5"/>
  <c r="M42" i="5"/>
  <c r="O42" i="5" s="1"/>
  <c r="T42" i="5" s="1"/>
  <c r="M45" i="5"/>
  <c r="O45" i="5" s="1"/>
  <c r="T45" i="5" s="1"/>
  <c r="T64" i="5"/>
  <c r="T72" i="5"/>
  <c r="S19" i="5"/>
  <c r="T19" i="5" s="1"/>
  <c r="T21" i="5"/>
  <c r="T23" i="5"/>
  <c r="M24" i="5"/>
  <c r="O24" i="5" s="1"/>
  <c r="M35" i="5"/>
  <c r="O35" i="5" s="1"/>
  <c r="T35" i="5" s="1"/>
  <c r="M39" i="5"/>
  <c r="O39" i="5" s="1"/>
  <c r="T39" i="5" s="1"/>
  <c r="S47" i="5"/>
  <c r="T47" i="5" s="1"/>
  <c r="M59" i="5"/>
  <c r="O59" i="5" s="1"/>
  <c r="T59" i="5" s="1"/>
  <c r="M66" i="5"/>
  <c r="O66" i="5" s="1"/>
  <c r="T66" i="5" s="1"/>
  <c r="M67" i="5"/>
  <c r="O67" i="5" s="1"/>
  <c r="T67" i="5" s="1"/>
  <c r="M73" i="5" l="1"/>
  <c r="O2" i="5"/>
  <c r="T2" i="5" s="1"/>
  <c r="T24" i="5"/>
  <c r="T26" i="5"/>
  <c r="T17" i="5"/>
</calcChain>
</file>

<file path=xl/sharedStrings.xml><?xml version="1.0" encoding="utf-8"?>
<sst xmlns="http://schemas.openxmlformats.org/spreadsheetml/2006/main" count="1130" uniqueCount="307">
  <si>
    <t xml:space="preserve">S.no </t>
  </si>
  <si>
    <t xml:space="preserve">Shop </t>
  </si>
  <si>
    <t xml:space="preserve">Name </t>
  </si>
  <si>
    <t>Contact 
Number</t>
  </si>
  <si>
    <t>SBA</t>
  </si>
  <si>
    <t>Rate psft</t>
  </si>
  <si>
    <t>Amount 
Per 
Month</t>
  </si>
  <si>
    <t>Arrears
(not paid)</t>
  </si>
  <si>
    <t>dues for
May
June</t>
  </si>
  <si>
    <t>Total dues</t>
  </si>
  <si>
    <t>Paid amount</t>
  </si>
  <si>
    <t>paid date</t>
  </si>
  <si>
    <t>Collector</t>
  </si>
  <si>
    <t>method
cash/upi</t>
  </si>
  <si>
    <t>remaining</t>
  </si>
  <si>
    <t>remarks</t>
  </si>
  <si>
    <t>G01</t>
  </si>
  <si>
    <t>Sandeep Reddy Vangala</t>
  </si>
  <si>
    <t>10th may</t>
  </si>
  <si>
    <t>Sandeep</t>
  </si>
  <si>
    <t>upi</t>
  </si>
  <si>
    <t>G02</t>
  </si>
  <si>
    <t xml:space="preserve">BasavaRaj </t>
  </si>
  <si>
    <t>G03</t>
  </si>
  <si>
    <t xml:space="preserve">Basavaraj HG
Dr. Rabindranath MH </t>
  </si>
  <si>
    <t>9880405555
9448588811</t>
  </si>
  <si>
    <t>Sudha mahesh</t>
  </si>
  <si>
    <t>UPI</t>
  </si>
  <si>
    <t>G04</t>
  </si>
  <si>
    <t xml:space="preserve">Devika B
</t>
  </si>
  <si>
    <t>14th may</t>
  </si>
  <si>
    <t>sandeep</t>
  </si>
  <si>
    <t>G05</t>
  </si>
  <si>
    <t>Manikanta</t>
  </si>
  <si>
    <t>Vishal</t>
  </si>
  <si>
    <t>cash</t>
  </si>
  <si>
    <t>G06</t>
  </si>
  <si>
    <t>Priya Rajesh</t>
  </si>
  <si>
    <t>9731095444 
9741116738</t>
  </si>
  <si>
    <t>G07</t>
  </si>
  <si>
    <t xml:space="preserve">Hari Babu
Nagaraju Vijay Bargav
</t>
  </si>
  <si>
    <t xml:space="preserve">9880217710
9158900504
 </t>
  </si>
  <si>
    <t>ratna</t>
  </si>
  <si>
    <t>G07A</t>
  </si>
  <si>
    <t xml:space="preserve"> Vishal Pandey </t>
  </si>
  <si>
    <t>G07B</t>
  </si>
  <si>
    <t>Confident</t>
  </si>
  <si>
    <t>G08</t>
  </si>
  <si>
    <t>Chandra Nigam</t>
  </si>
  <si>
    <t>13th may</t>
  </si>
  <si>
    <t>G09</t>
  </si>
  <si>
    <t>Sekhar</t>
  </si>
  <si>
    <t>9886936989
99160 13471</t>
  </si>
  <si>
    <t>vishal</t>
  </si>
  <si>
    <t>G10</t>
  </si>
  <si>
    <t>Mithun Goyal</t>
  </si>
  <si>
    <t>G11</t>
  </si>
  <si>
    <t xml:space="preserve">Sumit Kumar </t>
  </si>
  <si>
    <t>G12</t>
  </si>
  <si>
    <t>Sumanth Reddy</t>
  </si>
  <si>
    <t>11th may</t>
  </si>
  <si>
    <t>Ratna</t>
  </si>
  <si>
    <t>only may</t>
  </si>
  <si>
    <t>G12A</t>
  </si>
  <si>
    <t>VENKATA RATNAM</t>
  </si>
  <si>
    <t>12ty may</t>
  </si>
  <si>
    <t>G14</t>
  </si>
  <si>
    <t>always</t>
  </si>
  <si>
    <t>G15</t>
  </si>
  <si>
    <t>Ramesh Babu</t>
  </si>
  <si>
    <t>G16</t>
  </si>
  <si>
    <t>Sukesh</t>
  </si>
  <si>
    <t>G17</t>
  </si>
  <si>
    <t>SUJATHA NOOKALA</t>
  </si>
  <si>
    <t xml:space="preserve">7524935868
9845452118 </t>
  </si>
  <si>
    <t>12th may</t>
  </si>
  <si>
    <t>G18</t>
  </si>
  <si>
    <t>Sudeep P V</t>
  </si>
  <si>
    <t>9686948319
9900303090</t>
  </si>
  <si>
    <t>8th may</t>
  </si>
  <si>
    <t>G19</t>
  </si>
  <si>
    <t>sadhana g, Anilkumar CH</t>
  </si>
  <si>
    <t>9986001775
+1 (240) 907-1408</t>
  </si>
  <si>
    <t>G20</t>
  </si>
  <si>
    <t xml:space="preserve">Naveen Reddy </t>
  </si>
  <si>
    <t>G21</t>
  </si>
  <si>
    <t>Sreepathi</t>
  </si>
  <si>
    <t>G22</t>
  </si>
  <si>
    <t>Ratna Prabhu</t>
  </si>
  <si>
    <t>G22A</t>
  </si>
  <si>
    <t>Sacheendra Nath</t>
  </si>
  <si>
    <t>7th may</t>
  </si>
  <si>
    <t>G23</t>
  </si>
  <si>
    <t>Sudha Mahesh</t>
  </si>
  <si>
    <t>G24</t>
  </si>
  <si>
    <t>Nagaraju</t>
  </si>
  <si>
    <t>G25</t>
  </si>
  <si>
    <t>Rahul Kumar Soni 
Sundar rajan</t>
  </si>
  <si>
    <t>9819053338
9962141551</t>
  </si>
  <si>
    <t>G26</t>
  </si>
  <si>
    <t xml:space="preserve">Shalini Volipireddy </t>
  </si>
  <si>
    <t>G27</t>
  </si>
  <si>
    <t>G28</t>
  </si>
  <si>
    <t>G29</t>
  </si>
  <si>
    <t>G30</t>
  </si>
  <si>
    <t xml:space="preserve">Suman
</t>
  </si>
  <si>
    <t>9900087847
8792885898</t>
  </si>
  <si>
    <t>G31</t>
  </si>
  <si>
    <t xml:space="preserve">VAIBHAV RUSTANGI,
SHYMA RUSTANGI
</t>
  </si>
  <si>
    <t>G32</t>
  </si>
  <si>
    <t xml:space="preserve">SACHCHIDANAND SAH
</t>
  </si>
  <si>
    <t>G33</t>
  </si>
  <si>
    <t>Hari, Ashok
Hariharasudhan Srinivasan</t>
  </si>
  <si>
    <t>99943 00193
9513138585</t>
  </si>
  <si>
    <t>G34</t>
  </si>
  <si>
    <t>Nimish, Puja</t>
  </si>
  <si>
    <t>98864 12277
 7019641510</t>
  </si>
  <si>
    <t>G35</t>
  </si>
  <si>
    <t xml:space="preserve">Debi Prasad </t>
  </si>
  <si>
    <t>G36</t>
  </si>
  <si>
    <t>Saket Dwivedi</t>
  </si>
  <si>
    <t>G37</t>
  </si>
  <si>
    <t>Ahmeed Safeer</t>
  </si>
  <si>
    <t xml:space="preserve">9686618569
9632219478
 </t>
  </si>
  <si>
    <t>SRI ANJANEYULU GUTTA
NAGA VALLI SRIDEVI CHAND</t>
  </si>
  <si>
    <t>101A</t>
  </si>
  <si>
    <t xml:space="preserve">Chandru Veera Venkata Satya Narayana 
</t>
  </si>
  <si>
    <t>Jawed (Tenant)</t>
  </si>
  <si>
    <t>Amar khan</t>
  </si>
  <si>
    <t>Kauqum ,Sumanth</t>
  </si>
  <si>
    <t>Revathi , ashok</t>
  </si>
  <si>
    <t xml:space="preserve"> Esha Kawatra </t>
  </si>
  <si>
    <t>106A</t>
  </si>
  <si>
    <t xml:space="preserve"> S Balamurugan</t>
  </si>
  <si>
    <t>Kiran Bala
Abhishek</t>
  </si>
  <si>
    <t>MOHAMMED RAZAL</t>
  </si>
  <si>
    <t>108A</t>
  </si>
  <si>
    <t xml:space="preserve"> Rahul Kumar Maharana</t>
  </si>
  <si>
    <t>12th many</t>
  </si>
  <si>
    <t xml:space="preserve">Rajib Goswami </t>
  </si>
  <si>
    <t>Ranjeet</t>
  </si>
  <si>
    <t xml:space="preserve">
9008041799  
</t>
  </si>
  <si>
    <t>Renu Pramod Sachan</t>
  </si>
  <si>
    <t>112A</t>
  </si>
  <si>
    <t>Deepak Kumar
Richa Bhardwaj</t>
  </si>
  <si>
    <t>Ravi Kumar S</t>
  </si>
  <si>
    <t>114A</t>
  </si>
  <si>
    <t>Anuraj Nair
Vidhya Anuraj</t>
  </si>
  <si>
    <t>9036449991
8147997075</t>
  </si>
  <si>
    <t>114B</t>
  </si>
  <si>
    <t>Mukesh Dama</t>
  </si>
  <si>
    <t>9th may</t>
  </si>
  <si>
    <t>Niranjini L</t>
  </si>
  <si>
    <t>Benzeer (ben), Febin</t>
  </si>
  <si>
    <t>Arzad Alam Kherani</t>
  </si>
  <si>
    <t>9741987453
9901322844</t>
  </si>
  <si>
    <t xml:space="preserve">Amit Singhai </t>
  </si>
  <si>
    <t xml:space="preserve">
9632052634</t>
  </si>
  <si>
    <t>Amit</t>
  </si>
  <si>
    <t>Prashant</t>
  </si>
  <si>
    <t>Raksha Narola</t>
  </si>
  <si>
    <t>Gulab Jain</t>
  </si>
  <si>
    <t xml:space="preserve">Smt .Shilpa V Tekkam
Mayur
</t>
  </si>
  <si>
    <t>122A</t>
  </si>
  <si>
    <t xml:space="preserve">Mayur
</t>
  </si>
  <si>
    <t xml:space="preserve">Mrs .Shilpa V Tekkam 
Mayur
</t>
  </si>
  <si>
    <t>Joyce / Saravanan</t>
  </si>
  <si>
    <t>9884700155 
9884700755</t>
  </si>
  <si>
    <t>amit</t>
  </si>
  <si>
    <t xml:space="preserve">Vishnu C </t>
  </si>
  <si>
    <t>Mamta Saxena</t>
  </si>
  <si>
    <t>Shop No</t>
  </si>
  <si>
    <t xml:space="preserve">EB Arrears </t>
  </si>
  <si>
    <t xml:space="preserve">Apr Bill </t>
  </si>
  <si>
    <t>Total EB Due</t>
  </si>
  <si>
    <t>paid amount</t>
  </si>
  <si>
    <t>collector</t>
  </si>
  <si>
    <t>mode</t>
  </si>
  <si>
    <t>sudha mahesh</t>
  </si>
  <si>
    <t xml:space="preserve">Amit </t>
  </si>
  <si>
    <t>122/122A</t>
  </si>
  <si>
    <t>balance in hand for payments till april 30 only
which include april maintenance and till march EB
nothing further</t>
  </si>
  <si>
    <t>From May</t>
  </si>
  <si>
    <t xml:space="preserve">Till April </t>
  </si>
  <si>
    <t xml:space="preserve">Date </t>
  </si>
  <si>
    <t>Expense details</t>
  </si>
  <si>
    <t xml:space="preserve">Amount </t>
  </si>
  <si>
    <t xml:space="preserve">Diesel </t>
  </si>
  <si>
    <t>EB jan</t>
  </si>
  <si>
    <t>EB feb</t>
  </si>
  <si>
    <t>House Keeping materials</t>
  </si>
  <si>
    <t>may june receipts</t>
  </si>
  <si>
    <t>till april receipts</t>
  </si>
  <si>
    <t>EB march</t>
  </si>
  <si>
    <t>by Ratna</t>
  </si>
  <si>
    <t>with Anand( Facility Manager)</t>
  </si>
  <si>
    <t>lift amc installment</t>
  </si>
  <si>
    <t>by amit</t>
  </si>
  <si>
    <t xml:space="preserve">with Vishal </t>
  </si>
  <si>
    <t xml:space="preserve">maint. chunk handed over to residential </t>
  </si>
  <si>
    <t>With Prabhu</t>
  </si>
  <si>
    <t>garbage pickup feb</t>
  </si>
  <si>
    <t xml:space="preserve">With amit </t>
  </si>
  <si>
    <t>With Sandeep</t>
  </si>
  <si>
    <t>With Sudha Mahesh (V Sushma)</t>
  </si>
  <si>
    <t>garbage pickup march</t>
  </si>
  <si>
    <t xml:space="preserve">Total </t>
  </si>
  <si>
    <t>Total Expenses</t>
  </si>
  <si>
    <t>Diesel</t>
  </si>
  <si>
    <t>Ratna paid</t>
  </si>
  <si>
    <t>blockage and repair</t>
  </si>
  <si>
    <r>
      <rPr>
        <sz val="11"/>
        <color rgb="FF000000"/>
        <rFont val="Aptos Narrow"/>
        <family val="2"/>
        <charset val="1"/>
      </rPr>
      <t>14</t>
    </r>
    <r>
      <rPr>
        <vertAlign val="superscript"/>
        <sz val="11"/>
        <color rgb="FF000000"/>
        <rFont val="Aptos Narrow"/>
        <family val="2"/>
        <charset val="1"/>
      </rPr>
      <t>th</t>
    </r>
    <r>
      <rPr>
        <sz val="11"/>
        <color rgb="FF000000"/>
        <rFont val="Aptos Narrow"/>
        <family val="2"/>
        <charset val="1"/>
      </rPr>
      <t xml:space="preserve"> may </t>
    </r>
  </si>
  <si>
    <t>EB april</t>
  </si>
  <si>
    <t>Vishal paid to anand</t>
  </si>
  <si>
    <t xml:space="preserve">Shop 
Number </t>
  </si>
  <si>
    <t>Rate per 
Sq.Feet</t>
  </si>
  <si>
    <t>Arrears</t>
  </si>
  <si>
    <t>April</t>
  </si>
  <si>
    <t>Total 
Due</t>
  </si>
  <si>
    <t>Paid 
Amount</t>
  </si>
  <si>
    <t>carry fwd to 
may june july
sheet</t>
  </si>
  <si>
    <r>
      <rPr>
        <sz val="11"/>
        <color rgb="FF000000"/>
        <rFont val="Aptos Narrow"/>
        <family val="2"/>
        <charset val="1"/>
      </rPr>
      <t xml:space="preserve">9019107164
</t>
    </r>
    <r>
      <rPr>
        <b/>
        <sz val="11"/>
        <color rgb="FF000000"/>
        <rFont val="Aptos Narrow"/>
        <family val="2"/>
        <charset val="1"/>
      </rPr>
      <t>9738919186</t>
    </r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</si>
  <si>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</si>
  <si>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</si>
  <si>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</si>
  <si>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</si>
  <si>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</si>
  <si>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</si>
  <si>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</si>
  <si>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</si>
  <si>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Remarks</t>
  </si>
  <si>
    <t>Number of Units Feb</t>
  </si>
  <si>
    <t>February Amount</t>
  </si>
  <si>
    <t>Total Due</t>
  </si>
  <si>
    <t>Paid Amount</t>
  </si>
  <si>
    <t>Fixed Charges of March</t>
  </si>
  <si>
    <t>Readings</t>
  </si>
  <si>
    <t>No.of Units</t>
  </si>
  <si>
    <t>March Amount</t>
  </si>
  <si>
    <t>Total Due as on 09-Apr-2025</t>
  </si>
  <si>
    <t>Total</t>
  </si>
  <si>
    <t>Common Area</t>
  </si>
  <si>
    <t>Grand Total</t>
  </si>
  <si>
    <t>20th may</t>
  </si>
  <si>
    <t xml:space="preserve">19th may </t>
  </si>
  <si>
    <t>18th may</t>
  </si>
  <si>
    <t>partial payment remaining</t>
  </si>
  <si>
    <t xml:space="preserve">ratna </t>
  </si>
  <si>
    <t>17th may</t>
  </si>
  <si>
    <t xml:space="preserve">Vishal </t>
  </si>
  <si>
    <t>15th may</t>
  </si>
  <si>
    <t xml:space="preserve">Ratna </t>
  </si>
  <si>
    <t>20th May</t>
  </si>
  <si>
    <t>DG battery -2 no.</t>
  </si>
  <si>
    <t>paid by vishal</t>
  </si>
  <si>
    <r>
      <t>13</t>
    </r>
    <r>
      <rPr>
        <b/>
        <vertAlign val="superscript"/>
        <sz val="11"/>
        <rFont val="Aptos Narrow"/>
        <family val="2"/>
        <charset val="1"/>
      </rPr>
      <t>th</t>
    </r>
    <r>
      <rPr>
        <b/>
        <sz val="11"/>
        <rFont val="Aptos Narrow"/>
        <family val="2"/>
        <charset val="1"/>
      </rPr>
      <t xml:space="preserve"> may</t>
    </r>
  </si>
  <si>
    <r>
      <t xml:space="preserve">9019107164
</t>
    </r>
    <r>
      <rPr>
        <b/>
        <sz val="14"/>
        <rFont val="Aptos Narrow"/>
        <family val="2"/>
        <charset val="1"/>
      </rPr>
      <t>9738919186</t>
    </r>
  </si>
  <si>
    <r>
      <t>14</t>
    </r>
    <r>
      <rPr>
        <b/>
        <vertAlign val="superscript"/>
        <sz val="11"/>
        <rFont val="Aptos Narrow"/>
        <family val="2"/>
        <charset val="1"/>
      </rPr>
      <t>th</t>
    </r>
    <r>
      <rPr>
        <b/>
        <sz val="11"/>
        <rFont val="Aptos Narrow"/>
        <family val="2"/>
        <charset val="1"/>
      </rPr>
      <t xml:space="preserve"> may</t>
    </r>
  </si>
  <si>
    <t>22nd may</t>
  </si>
  <si>
    <t>dg bill</t>
  </si>
  <si>
    <t xml:space="preserve">diesel </t>
  </si>
  <si>
    <t>by anand</t>
  </si>
  <si>
    <t>anand</t>
  </si>
  <si>
    <t xml:space="preserve">garbage pickup payment </t>
  </si>
  <si>
    <t>to be checked</t>
  </si>
  <si>
    <t>lights replacement</t>
  </si>
  <si>
    <t>26 th may</t>
  </si>
  <si>
    <t>16th May</t>
  </si>
  <si>
    <t>26th may</t>
  </si>
  <si>
    <t>only arrears cleared</t>
  </si>
  <si>
    <t xml:space="preserve">dg bill remaining </t>
  </si>
  <si>
    <t>by Vishal</t>
  </si>
  <si>
    <t xml:space="preserve">part payment by anand on 22nd may </t>
  </si>
  <si>
    <t>maintenance chunk paid to residential</t>
  </si>
  <si>
    <t>by vishal</t>
  </si>
  <si>
    <t>cash given</t>
  </si>
  <si>
    <t>28 th may</t>
  </si>
  <si>
    <t>by vishal to Anand</t>
  </si>
  <si>
    <t>4th june</t>
  </si>
  <si>
    <t>bath room supply</t>
  </si>
  <si>
    <t>7th June</t>
  </si>
  <si>
    <t>for EB payment tx to Sudha Mahesh</t>
  </si>
  <si>
    <t>6th June</t>
  </si>
  <si>
    <t>by Sandeep</t>
  </si>
  <si>
    <t xml:space="preserve">S+B1:P64hop </t>
  </si>
  <si>
    <t>Maintenance Arrears</t>
  </si>
  <si>
    <t>EB Arrears</t>
  </si>
  <si>
    <t>EB -May</t>
  </si>
  <si>
    <r>
      <t>13</t>
    </r>
    <r>
      <rPr>
        <vertAlign val="superscript"/>
        <sz val="11"/>
        <color theme="1"/>
        <rFont val="Aptos Narrow"/>
        <family val="2"/>
      </rPr>
      <t>th</t>
    </r>
    <r>
      <rPr>
        <sz val="11"/>
        <color theme="1"/>
        <rFont val="Aptos Narrow"/>
        <family val="2"/>
      </rPr>
      <t xml:space="preserve"> may</t>
    </r>
  </si>
  <si>
    <t xml:space="preserve">Paid to association </t>
  </si>
  <si>
    <t>9019107164
9738919186</t>
  </si>
  <si>
    <r>
      <t>14</t>
    </r>
    <r>
      <rPr>
        <vertAlign val="superscript"/>
        <sz val="11"/>
        <color theme="1"/>
        <rFont val="Aptos Narrow"/>
        <family val="2"/>
      </rPr>
      <t>th</t>
    </r>
    <r>
      <rPr>
        <sz val="11"/>
        <color theme="1"/>
        <rFont val="Aptos Narrow"/>
        <family val="2"/>
      </rPr>
      <t xml:space="preserve"> may</t>
    </r>
  </si>
  <si>
    <t>Readings on March</t>
  </si>
  <si>
    <t>Number of units March</t>
  </si>
  <si>
    <t>Readings on April</t>
  </si>
  <si>
    <t>April units</t>
  </si>
  <si>
    <t>April Amount</t>
  </si>
  <si>
    <t>Tax+Fixed Charges March</t>
  </si>
  <si>
    <t>Tax+Fixed Charges April</t>
  </si>
  <si>
    <t>Readings on May</t>
  </si>
  <si>
    <t>Number of units May</t>
  </si>
  <si>
    <t>May Amount</t>
  </si>
  <si>
    <t>Tax+Fixed Charges May</t>
  </si>
  <si>
    <t xml:space="preserve">paid to </t>
  </si>
  <si>
    <t>method</t>
  </si>
  <si>
    <t>association</t>
  </si>
  <si>
    <t>to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</si>
</sst>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"/>
  </numFmts>
  <fonts count="54" x14ac:knownFonts="1">
    <font>
      <sz val="11"/>
      <color rgb="FF000000"/>
      <name val="Aptos Narrow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Aptos Narrow"/>
      <family val="2"/>
      <charset val="1"/>
    </font>
    <font>
      <sz val="10"/>
      <color rgb="FF000000"/>
      <name val="Times New Roman"/>
      <family val="1"/>
      <charset val="1"/>
    </font>
    <font>
      <sz val="14"/>
      <color rgb="FF000000"/>
      <name val="Aptos Narrow"/>
      <family val="2"/>
      <charset val="1"/>
    </font>
    <font>
      <sz val="14"/>
      <name val="Aptos Narrow"/>
      <family val="2"/>
      <charset val="1"/>
    </font>
    <font>
      <b/>
      <sz val="11"/>
      <color rgb="FF3F3F3F"/>
      <name val="Aptos Narrow"/>
      <family val="2"/>
      <charset val="1"/>
    </font>
    <font>
      <b/>
      <sz val="11"/>
      <color rgb="FFFF0000"/>
      <name val="Aptos Narrow"/>
      <family val="2"/>
      <charset val="1"/>
    </font>
    <font>
      <b/>
      <sz val="14"/>
      <color rgb="FF000000"/>
      <name val="Aptos Narrow"/>
      <family val="2"/>
      <charset val="1"/>
    </font>
    <font>
      <b/>
      <sz val="14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4"/>
      <name val="Verdana"/>
      <family val="2"/>
      <charset val="1"/>
    </font>
    <font>
      <b/>
      <sz val="11"/>
      <name val="Aptos Narrow"/>
      <family val="2"/>
      <charset val="1"/>
    </font>
    <font>
      <sz val="14"/>
      <color rgb="FFFF0000"/>
      <name val="Verdana"/>
      <family val="2"/>
      <charset val="1"/>
    </font>
    <font>
      <b/>
      <sz val="14"/>
      <color rgb="FFFF0000"/>
      <name val="Aptos Narrow"/>
      <family val="2"/>
      <charset val="1"/>
    </font>
    <font>
      <sz val="14"/>
      <color rgb="FFFF0000"/>
      <name val="Aptos Narrow"/>
      <family val="2"/>
      <charset val="1"/>
    </font>
    <font>
      <b/>
      <vertAlign val="superscript"/>
      <sz val="11"/>
      <name val="Aptos Narrow"/>
      <family val="2"/>
      <charset val="1"/>
    </font>
    <font>
      <i/>
      <sz val="11"/>
      <color rgb="FF7F7F7F"/>
      <name val="Aptos Narrow"/>
      <family val="2"/>
      <charset val="1"/>
    </font>
    <font>
      <sz val="16"/>
      <color rgb="FF000000"/>
      <name val="Aptos Narrow"/>
      <family val="2"/>
      <charset val="1"/>
    </font>
    <font>
      <b/>
      <sz val="16"/>
      <color rgb="FF000000"/>
      <name val="Aptos Narrow"/>
      <family val="2"/>
      <charset val="1"/>
    </font>
    <font>
      <sz val="16"/>
      <color rgb="FF275417"/>
      <name val="Aptos Narrow"/>
      <family val="2"/>
      <charset val="1"/>
    </font>
    <font>
      <b/>
      <sz val="16"/>
      <color rgb="FF275417"/>
      <name val="Aptos Narrow"/>
      <family val="2"/>
      <charset val="1"/>
    </font>
    <font>
      <vertAlign val="superscript"/>
      <sz val="11"/>
      <color rgb="FF000000"/>
      <name val="Aptos Narrow"/>
      <family val="2"/>
      <charset val="1"/>
    </font>
    <font>
      <sz val="11"/>
      <color rgb="FF000000"/>
      <name val="Verdana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b/>
      <sz val="11"/>
      <name val="Calibri"/>
      <family val="2"/>
      <charset val="1"/>
    </font>
    <font>
      <i/>
      <sz val="11"/>
      <name val="Aptos Narrow"/>
      <family val="2"/>
      <charset val="1"/>
    </font>
    <font>
      <sz val="14"/>
      <color theme="4"/>
      <name val="Verdana"/>
      <family val="2"/>
      <charset val="1"/>
    </font>
    <font>
      <sz val="14"/>
      <color theme="4"/>
      <name val="Aptos Narrow"/>
      <family val="2"/>
      <charset val="1"/>
    </font>
    <font>
      <b/>
      <sz val="11"/>
      <color theme="4"/>
      <name val="Aptos Narrow"/>
      <family val="2"/>
      <charset val="1"/>
    </font>
    <font>
      <b/>
      <sz val="14"/>
      <color theme="4"/>
      <name val="Aptos Narrow"/>
      <family val="2"/>
      <charset val="1"/>
    </font>
    <font>
      <b/>
      <sz val="16"/>
      <color rgb="FFFF0000"/>
      <name val="Aptos Narrow"/>
      <family val="2"/>
      <charset val="1"/>
    </font>
    <font>
      <sz val="16"/>
      <color rgb="FFFF0000"/>
      <name val="Aptos Narrow"/>
      <family val="2"/>
      <charset val="1"/>
    </font>
    <font>
      <b/>
      <sz val="16"/>
      <color theme="4"/>
      <name val="Aptos Narrow"/>
      <family val="2"/>
      <charset val="1"/>
    </font>
    <font>
      <sz val="16"/>
      <color theme="4"/>
      <name val="Aptos Narrow"/>
      <family val="2"/>
      <charset val="1"/>
    </font>
    <font>
      <b/>
      <sz val="16"/>
      <name val="Aptos Narrow"/>
      <family val="2"/>
      <charset val="1"/>
    </font>
    <font>
      <sz val="16"/>
      <name val="Aptos Narrow"/>
      <family val="2"/>
      <charset val="1"/>
    </font>
    <font>
      <b/>
      <sz val="16"/>
      <color theme="1"/>
      <name val="Aptos Narrow"/>
      <family val="2"/>
      <charset val="1"/>
    </font>
    <font>
      <sz val="16"/>
      <color theme="1"/>
      <name val="Aptos Narrow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ptos Narrow"/>
      <family val="2"/>
    </font>
    <font>
      <sz val="11"/>
      <color theme="1"/>
      <name val="Aptos Narrow"/>
      <family val="2"/>
    </font>
    <font>
      <b/>
      <sz val="14"/>
      <color rgb="FFFF0000"/>
      <name val="Aptos Narrow"/>
      <family val="2"/>
    </font>
    <font>
      <vertAlign val="superscript"/>
      <sz val="11"/>
      <color theme="1"/>
      <name val="Aptos Narrow"/>
      <family val="2"/>
    </font>
    <font>
      <sz val="10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9"/>
      <name val="Verdana"/>
      <family val="2"/>
      <charset val="1"/>
    </font>
    <font>
      <sz val="14"/>
      <color theme="9"/>
      <name val="Aptos Narrow"/>
      <family val="2"/>
    </font>
    <font>
      <sz val="11"/>
      <color theme="9"/>
      <name val="Aptos Narrow"/>
      <family val="2"/>
    </font>
    <font>
      <sz val="14"/>
      <color theme="9"/>
      <name val="Aptos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6" fillId="2" borderId="1" applyProtection="0"/>
    <xf numFmtId="0" fontId="17" fillId="0" borderId="0" applyBorder="0" applyProtection="0"/>
    <xf numFmtId="0" fontId="1" fillId="0" borderId="0"/>
    <xf numFmtId="0" fontId="46" fillId="0" borderId="0"/>
  </cellStyleXfs>
  <cellXfs count="196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2" borderId="1" xfId="5" applyFont="1" applyProtection="1"/>
    <xf numFmtId="0" fontId="4" fillId="0" borderId="0" xfId="0" applyFont="1" applyAlignment="1">
      <alignment horizontal="left"/>
    </xf>
    <xf numFmtId="0" fontId="6" fillId="3" borderId="1" xfId="5" applyFill="1" applyProtection="1"/>
    <xf numFmtId="0" fontId="9" fillId="4" borderId="2" xfId="0" applyFont="1" applyFill="1" applyBorder="1" applyAlignment="1">
      <alignment horizontal="left" vertical="top"/>
    </xf>
    <xf numFmtId="0" fontId="9" fillId="4" borderId="2" xfId="0" applyFont="1" applyFill="1" applyBorder="1" applyAlignment="1">
      <alignment horizontal="left" vertical="top" wrapText="1"/>
    </xf>
    <xf numFmtId="0" fontId="8" fillId="4" borderId="0" xfId="0" applyFont="1" applyFill="1" applyAlignment="1">
      <alignment vertical="top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4" fillId="3" borderId="0" xfId="0" applyFont="1" applyFill="1"/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12" fillId="3" borderId="1" xfId="5" applyFont="1" applyFill="1" applyProtection="1"/>
    <xf numFmtId="0" fontId="5" fillId="0" borderId="0" xfId="0" applyFont="1"/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5" fillId="0" borderId="0" xfId="0" applyFont="1"/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/>
    </xf>
    <xf numFmtId="0" fontId="15" fillId="0" borderId="2" xfId="0" applyFont="1" applyBorder="1"/>
    <xf numFmtId="0" fontId="7" fillId="3" borderId="1" xfId="5" applyFont="1" applyFill="1" applyProtection="1"/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left" vertical="center" wrapText="1"/>
    </xf>
    <xf numFmtId="0" fontId="12" fillId="2" borderId="1" xfId="5" applyFont="1" applyProtection="1"/>
    <xf numFmtId="0" fontId="5" fillId="0" borderId="2" xfId="0" applyFont="1" applyBorder="1"/>
    <xf numFmtId="0" fontId="5" fillId="0" borderId="3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7" fillId="3" borderId="1" xfId="6" applyFill="1" applyBorder="1" applyProtection="1"/>
    <xf numFmtId="0" fontId="5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18" fillId="0" borderId="0" xfId="0" applyFont="1"/>
    <xf numFmtId="0" fontId="19" fillId="4" borderId="2" xfId="0" applyFont="1" applyFill="1" applyBorder="1" applyAlignment="1">
      <alignment horizontal="center" vertical="center"/>
    </xf>
    <xf numFmtId="0" fontId="18" fillId="4" borderId="2" xfId="0" applyFont="1" applyFill="1" applyBorder="1"/>
    <xf numFmtId="0" fontId="18" fillId="4" borderId="4" xfId="0" applyFont="1" applyFill="1" applyBorder="1"/>
    <xf numFmtId="0" fontId="19" fillId="0" borderId="2" xfId="0" applyFont="1" applyBorder="1" applyAlignment="1">
      <alignment horizontal="center"/>
    </xf>
    <xf numFmtId="0" fontId="18" fillId="0" borderId="2" xfId="0" applyFont="1" applyBorder="1"/>
    <xf numFmtId="0" fontId="20" fillId="0" borderId="0" xfId="0" applyFont="1"/>
    <xf numFmtId="0" fontId="19" fillId="0" borderId="2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0" fillId="0" borderId="2" xfId="0" applyFont="1" applyBorder="1"/>
    <xf numFmtId="0" fontId="20" fillId="0" borderId="4" xfId="0" applyFont="1" applyBorder="1"/>
    <xf numFmtId="0" fontId="18" fillId="0" borderId="3" xfId="0" applyFont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wrapText="1"/>
    </xf>
    <xf numFmtId="0" fontId="10" fillId="4" borderId="2" xfId="0" applyFont="1" applyFill="1" applyBorder="1" applyAlignment="1">
      <alignment vertical="center"/>
    </xf>
    <xf numFmtId="0" fontId="10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wrapText="1"/>
    </xf>
    <xf numFmtId="0" fontId="10" fillId="4" borderId="2" xfId="0" applyFont="1" applyFill="1" applyBorder="1" applyAlignment="1">
      <alignment horizontal="left"/>
    </xf>
    <xf numFmtId="0" fontId="10" fillId="4" borderId="0" xfId="0" applyFont="1" applyFill="1" applyAlignment="1">
      <alignment wrapText="1"/>
    </xf>
    <xf numFmtId="0" fontId="10" fillId="4" borderId="0" xfId="0" applyFont="1" applyFill="1"/>
    <xf numFmtId="0" fontId="23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10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horizontal="left" wrapText="1"/>
    </xf>
    <xf numFmtId="0" fontId="24" fillId="0" borderId="2" xfId="0" applyFont="1" applyBorder="1" applyAlignment="1">
      <alignment vertical="center" wrapText="1"/>
    </xf>
    <xf numFmtId="0" fontId="25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6" fillId="4" borderId="2" xfId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0" fillId="3" borderId="2" xfId="0" applyFill="1" applyBorder="1"/>
    <xf numFmtId="0" fontId="25" fillId="0" borderId="2" xfId="0" applyFont="1" applyBorder="1"/>
    <xf numFmtId="0" fontId="24" fillId="0" borderId="2" xfId="0" applyFont="1" applyBorder="1"/>
    <xf numFmtId="0" fontId="10" fillId="0" borderId="2" xfId="0" applyFont="1" applyBorder="1" applyAlignment="1">
      <alignment horizontal="center" vertical="top"/>
    </xf>
    <xf numFmtId="0" fontId="0" fillId="0" borderId="2" xfId="0" applyBorder="1" applyAlignment="1">
      <alignment wrapText="1"/>
    </xf>
    <xf numFmtId="0" fontId="9" fillId="4" borderId="2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/>
    </xf>
    <xf numFmtId="0" fontId="12" fillId="2" borderId="1" xfId="5" applyFont="1" applyAlignment="1" applyProtection="1">
      <alignment vertical="top" wrapText="1"/>
    </xf>
    <xf numFmtId="0" fontId="9" fillId="4" borderId="1" xfId="5" applyFont="1" applyFill="1" applyAlignment="1" applyProtection="1">
      <alignment vertical="top"/>
    </xf>
    <xf numFmtId="0" fontId="9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/>
    </xf>
    <xf numFmtId="0" fontId="1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 vertical="center"/>
    </xf>
    <xf numFmtId="0" fontId="5" fillId="3" borderId="2" xfId="0" applyFont="1" applyFill="1" applyBorder="1"/>
    <xf numFmtId="0" fontId="5" fillId="3" borderId="0" xfId="0" applyFont="1" applyFill="1"/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16" fontId="12" fillId="3" borderId="1" xfId="5" applyNumberFormat="1" applyFont="1" applyFill="1" applyProtection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7" fillId="3" borderId="1" xfId="6" applyFont="1" applyFill="1" applyBorder="1" applyProtection="1"/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0" fontId="29" fillId="0" borderId="2" xfId="0" applyFont="1" applyBorder="1" applyAlignment="1">
      <alignment horizontal="left" vertical="center"/>
    </xf>
    <xf numFmtId="0" fontId="29" fillId="0" borderId="2" xfId="0" applyFont="1" applyBorder="1" applyAlignment="1">
      <alignment horizontal="left"/>
    </xf>
    <xf numFmtId="0" fontId="30" fillId="2" borderId="1" xfId="5" applyFont="1" applyProtection="1"/>
    <xf numFmtId="0" fontId="31" fillId="0" borderId="2" xfId="0" applyFont="1" applyBorder="1" applyAlignment="1">
      <alignment horizontal="left" vertical="center"/>
    </xf>
    <xf numFmtId="0" fontId="29" fillId="0" borderId="2" xfId="0" applyFont="1" applyBorder="1"/>
    <xf numFmtId="0" fontId="30" fillId="3" borderId="1" xfId="5" applyFont="1" applyFill="1" applyProtection="1"/>
    <xf numFmtId="0" fontId="29" fillId="0" borderId="0" xfId="0" applyFont="1"/>
    <xf numFmtId="0" fontId="29" fillId="0" borderId="2" xfId="0" applyFont="1" applyBorder="1" applyAlignment="1">
      <alignment vertical="center" wrapText="1"/>
    </xf>
    <xf numFmtId="0" fontId="32" fillId="0" borderId="2" xfId="0" applyFont="1" applyBorder="1" applyAlignment="1">
      <alignment horizontal="center" vertical="top"/>
    </xf>
    <xf numFmtId="0" fontId="33" fillId="0" borderId="2" xfId="0" applyFont="1" applyBorder="1"/>
    <xf numFmtId="0" fontId="33" fillId="0" borderId="0" xfId="0" applyFont="1"/>
    <xf numFmtId="0" fontId="34" fillId="0" borderId="2" xfId="0" applyFont="1" applyBorder="1" applyAlignment="1">
      <alignment horizontal="center" vertical="top"/>
    </xf>
    <xf numFmtId="0" fontId="35" fillId="0" borderId="2" xfId="0" applyFont="1" applyBorder="1"/>
    <xf numFmtId="0" fontId="35" fillId="0" borderId="0" xfId="0" applyFont="1"/>
    <xf numFmtId="0" fontId="3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 vertical="top"/>
    </xf>
    <xf numFmtId="0" fontId="37" fillId="0" borderId="2" xfId="0" applyFont="1" applyBorder="1"/>
    <xf numFmtId="0" fontId="37" fillId="0" borderId="0" xfId="0" applyFont="1"/>
    <xf numFmtId="0" fontId="38" fillId="0" borderId="2" xfId="0" applyFont="1" applyBorder="1" applyAlignment="1">
      <alignment horizontal="center" vertical="top"/>
    </xf>
    <xf numFmtId="0" fontId="39" fillId="0" borderId="2" xfId="0" applyFont="1" applyBorder="1"/>
    <xf numFmtId="0" fontId="39" fillId="0" borderId="0" xfId="0" applyFont="1"/>
    <xf numFmtId="0" fontId="42" fillId="4" borderId="2" xfId="0" applyFont="1" applyFill="1" applyBorder="1" applyAlignment="1">
      <alignment vertical="top" wrapText="1"/>
    </xf>
    <xf numFmtId="0" fontId="42" fillId="4" borderId="2" xfId="0" applyFont="1" applyFill="1" applyBorder="1" applyAlignment="1">
      <alignment vertical="top"/>
    </xf>
    <xf numFmtId="0" fontId="42" fillId="4" borderId="2" xfId="0" applyFont="1" applyFill="1" applyBorder="1" applyAlignment="1">
      <alignment horizontal="left" vertical="top" wrapText="1"/>
    </xf>
    <xf numFmtId="0" fontId="42" fillId="4" borderId="2" xfId="0" applyFont="1" applyFill="1" applyBorder="1" applyAlignment="1">
      <alignment horizontal="left" vertical="top"/>
    </xf>
    <xf numFmtId="0" fontId="43" fillId="2" borderId="2" xfId="5" applyFont="1" applyBorder="1" applyAlignment="1" applyProtection="1">
      <alignment vertical="top" wrapText="1"/>
    </xf>
    <xf numFmtId="0" fontId="42" fillId="4" borderId="2" xfId="5" applyFont="1" applyFill="1" applyBorder="1" applyAlignment="1" applyProtection="1">
      <alignment vertical="top"/>
    </xf>
    <xf numFmtId="0" fontId="42" fillId="0" borderId="2" xfId="0" applyFont="1" applyBorder="1" applyAlignment="1">
      <alignment vertical="center"/>
    </xf>
    <xf numFmtId="0" fontId="42" fillId="0" borderId="2" xfId="0" applyFont="1" applyBorder="1" applyAlignment="1">
      <alignment horizontal="left" vertical="center"/>
    </xf>
    <xf numFmtId="0" fontId="42" fillId="0" borderId="2" xfId="0" applyFont="1" applyBorder="1" applyAlignment="1">
      <alignment horizontal="left"/>
    </xf>
    <xf numFmtId="0" fontId="43" fillId="2" borderId="2" xfId="5" applyFont="1" applyBorder="1" applyProtection="1"/>
    <xf numFmtId="0" fontId="42" fillId="0" borderId="2" xfId="0" applyFont="1" applyBorder="1"/>
    <xf numFmtId="0" fontId="43" fillId="3" borderId="2" xfId="5" applyFont="1" applyFill="1" applyBorder="1" applyProtection="1"/>
    <xf numFmtId="0" fontId="44" fillId="0" borderId="2" xfId="0" applyFont="1" applyBorder="1"/>
    <xf numFmtId="0" fontId="42" fillId="0" borderId="2" xfId="0" applyFont="1" applyBorder="1" applyAlignment="1">
      <alignment vertical="center" wrapText="1"/>
    </xf>
    <xf numFmtId="0" fontId="42" fillId="0" borderId="2" xfId="0" applyFont="1" applyBorder="1" applyAlignment="1">
      <alignment horizontal="left" vertical="center" wrapText="1"/>
    </xf>
    <xf numFmtId="0" fontId="42" fillId="3" borderId="2" xfId="0" applyFont="1" applyFill="1" applyBorder="1" applyAlignment="1">
      <alignment vertical="center"/>
    </xf>
    <xf numFmtId="0" fontId="42" fillId="3" borderId="2" xfId="0" applyFont="1" applyFill="1" applyBorder="1" applyAlignment="1">
      <alignment horizontal="left" vertical="center" wrapText="1"/>
    </xf>
    <xf numFmtId="0" fontId="42" fillId="3" borderId="2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left"/>
    </xf>
    <xf numFmtId="0" fontId="42" fillId="3" borderId="2" xfId="0" applyFont="1" applyFill="1" applyBorder="1"/>
    <xf numFmtId="16" fontId="43" fillId="3" borderId="2" xfId="5" applyNumberFormat="1" applyFont="1" applyFill="1" applyBorder="1" applyProtection="1"/>
    <xf numFmtId="0" fontId="12" fillId="2" borderId="5" xfId="5" applyFont="1" applyBorder="1" applyProtection="1"/>
    <xf numFmtId="0" fontId="27" fillId="3" borderId="5" xfId="6" applyFont="1" applyFill="1" applyBorder="1" applyProtection="1"/>
    <xf numFmtId="0" fontId="41" fillId="5" borderId="2" xfId="7" applyFont="1" applyFill="1" applyBorder="1" applyAlignment="1">
      <alignment horizontal="center" vertical="center"/>
    </xf>
    <xf numFmtId="0" fontId="47" fillId="5" borderId="2" xfId="8" applyFont="1" applyFill="1" applyBorder="1" applyAlignment="1">
      <alignment horizontal="center" vertical="center" wrapText="1"/>
    </xf>
    <xf numFmtId="0" fontId="1" fillId="0" borderId="0" xfId="7"/>
    <xf numFmtId="0" fontId="41" fillId="0" borderId="2" xfId="7" applyFont="1" applyBorder="1" applyAlignment="1">
      <alignment horizontal="center"/>
    </xf>
    <xf numFmtId="0" fontId="1" fillId="0" borderId="2" xfId="7" applyBorder="1"/>
    <xf numFmtId="0" fontId="41" fillId="0" borderId="2" xfId="7" applyFont="1" applyBorder="1"/>
    <xf numFmtId="1" fontId="1" fillId="0" borderId="2" xfId="7" applyNumberFormat="1" applyBorder="1"/>
    <xf numFmtId="0" fontId="1" fillId="6" borderId="2" xfId="7" applyFill="1" applyBorder="1"/>
    <xf numFmtId="0" fontId="48" fillId="0" borderId="2" xfId="7" applyFont="1" applyBorder="1"/>
    <xf numFmtId="0" fontId="41" fillId="0" borderId="2" xfId="7" applyFont="1" applyBorder="1" applyAlignment="1">
      <alignment horizontal="center" vertical="top"/>
    </xf>
    <xf numFmtId="0" fontId="49" fillId="0" borderId="2" xfId="7" applyFont="1" applyBorder="1"/>
    <xf numFmtId="0" fontId="40" fillId="0" borderId="2" xfId="7" applyFont="1" applyBorder="1"/>
    <xf numFmtId="1" fontId="40" fillId="0" borderId="2" xfId="7" applyNumberFormat="1" applyFont="1" applyBorder="1"/>
    <xf numFmtId="0" fontId="1" fillId="0" borderId="2" xfId="7" applyBorder="1" applyAlignment="1">
      <alignment wrapText="1"/>
    </xf>
    <xf numFmtId="0" fontId="41" fillId="0" borderId="0" xfId="7" applyFont="1"/>
    <xf numFmtId="0" fontId="50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vertical="center"/>
    </xf>
    <xf numFmtId="0" fontId="51" fillId="0" borderId="2" xfId="0" applyFont="1" applyBorder="1" applyAlignment="1">
      <alignment horizontal="left" vertical="center" wrapText="1"/>
    </xf>
    <xf numFmtId="0" fontId="51" fillId="0" borderId="2" xfId="0" applyFont="1" applyBorder="1" applyAlignment="1">
      <alignment horizontal="left" vertical="center"/>
    </xf>
    <xf numFmtId="0" fontId="51" fillId="0" borderId="2" xfId="0" applyFont="1" applyBorder="1" applyAlignment="1">
      <alignment horizontal="left"/>
    </xf>
    <xf numFmtId="0" fontId="52" fillId="2" borderId="2" xfId="5" applyFont="1" applyBorder="1" applyProtection="1"/>
    <xf numFmtId="0" fontId="51" fillId="0" borderId="2" xfId="0" applyFont="1" applyBorder="1"/>
    <xf numFmtId="0" fontId="52" fillId="3" borderId="2" xfId="5" applyFont="1" applyFill="1" applyBorder="1" applyProtection="1"/>
    <xf numFmtId="0" fontId="53" fillId="0" borderId="0" xfId="0" applyFont="1"/>
    <xf numFmtId="0" fontId="51" fillId="0" borderId="2" xfId="0" applyFont="1" applyBorder="1" applyAlignment="1">
      <alignment vertical="center" wrapText="1"/>
    </xf>
  </cellXfs>
  <cellStyles count="9">
    <cellStyle name="Excel Built-in Explanatory Text" xfId="6" xr:uid="{00000000-0005-0000-0000-00000B000000}"/>
    <cellStyle name="Excel Built-in Output" xfId="5" xr:uid="{00000000-0005-0000-0000-00000A000000}"/>
    <cellStyle name="Normal" xfId="0" builtinId="0"/>
    <cellStyle name="Normal 2" xfId="1" xr:uid="{00000000-0005-0000-0000-000006000000}"/>
    <cellStyle name="Normal 2 2" xfId="8" xr:uid="{8DD24CCF-1033-463B-A75A-25F39D9B0BD2}"/>
    <cellStyle name="Normal 3" xfId="2" xr:uid="{00000000-0005-0000-0000-000007000000}"/>
    <cellStyle name="Normal 3 2" xfId="3" xr:uid="{00000000-0005-0000-0000-000008000000}"/>
    <cellStyle name="Normal 4" xfId="4" xr:uid="{00000000-0005-0000-0000-000009000000}"/>
    <cellStyle name="Normal 5" xfId="7" xr:uid="{B7FDD508-B31A-4146-B8FB-3330500B1E92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215F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5417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9F84-4F1A-4BDA-B8BA-66E4E9E5A547}">
  <dimension ref="A1:W96"/>
  <sheetViews>
    <sheetView topLeftCell="B1" zoomScaleNormal="100" workbookViewId="0">
      <pane ySplit="1" topLeftCell="A2" activePane="bottomLeft" state="frozen"/>
      <selection activeCell="B1" sqref="B1"/>
      <selection pane="bottomLeft" activeCell="S2" sqref="S2"/>
    </sheetView>
  </sheetViews>
  <sheetFormatPr defaultColWidth="9.109375" defaultRowHeight="18" x14ac:dyDescent="0.35"/>
  <cols>
    <col min="1" max="1" width="12.77734375" style="1" hidden="1" customWidth="1"/>
    <col min="2" max="2" width="8.5546875" style="2" customWidth="1"/>
    <col min="3" max="3" width="25.33203125" style="3" customWidth="1"/>
    <col min="4" max="4" width="15.6640625" style="4" customWidth="1"/>
    <col min="5" max="5" width="14.21875" style="4" customWidth="1"/>
    <col min="6" max="6" width="8.44140625" style="5" hidden="1" customWidth="1"/>
    <col min="7" max="7" width="13.33203125" style="6" hidden="1" customWidth="1"/>
    <col min="8" max="8" width="16.5546875" style="6" hidden="1" customWidth="1"/>
    <col min="9" max="9" width="12.33203125" style="7" hidden="1" customWidth="1"/>
    <col min="10" max="10" width="15.88671875" style="6" hidden="1" customWidth="1"/>
    <col min="11" max="11" width="15.88671875" style="8" hidden="1" customWidth="1"/>
    <col min="12" max="12" width="9.88671875" style="2" hidden="1" customWidth="1"/>
    <col min="13" max="13" width="14.44140625" style="9" hidden="1" customWidth="1"/>
    <col min="14" max="14" width="15.6640625" style="9" hidden="1" customWidth="1"/>
    <col min="15" max="15" width="13.44140625" style="2" hidden="1" customWidth="1"/>
    <col min="16" max="16" width="13.77734375" style="2" customWidth="1"/>
    <col min="17" max="17" width="13.44140625" style="2" customWidth="1"/>
    <col min="18" max="18" width="13.109375" style="2" customWidth="1"/>
    <col min="19" max="19" width="25.44140625" style="2" customWidth="1"/>
    <col min="20" max="20" width="11.77734375" style="2" bestFit="1" customWidth="1"/>
    <col min="21" max="21" width="16.109375" style="2" bestFit="1" customWidth="1"/>
    <col min="22" max="16384" width="9.109375" style="2"/>
  </cols>
  <sheetData>
    <row r="1" spans="1:23" s="12" customFormat="1" ht="54" x14ac:dyDescent="0.3">
      <c r="A1" s="103" t="s">
        <v>0</v>
      </c>
      <c r="B1" s="148" t="s">
        <v>284</v>
      </c>
      <c r="C1" s="149" t="s">
        <v>2</v>
      </c>
      <c r="D1" s="150" t="s">
        <v>3</v>
      </c>
      <c r="E1" s="150" t="s">
        <v>285</v>
      </c>
      <c r="F1" s="151" t="s">
        <v>4</v>
      </c>
      <c r="G1" s="150" t="s">
        <v>5</v>
      </c>
      <c r="H1" s="150" t="s">
        <v>6</v>
      </c>
      <c r="I1" s="152" t="s">
        <v>7</v>
      </c>
      <c r="J1" s="150" t="s">
        <v>8</v>
      </c>
      <c r="K1" s="150" t="s">
        <v>9</v>
      </c>
      <c r="L1" s="148" t="s">
        <v>10</v>
      </c>
      <c r="M1" s="153" t="s">
        <v>11</v>
      </c>
      <c r="N1" s="153" t="s">
        <v>12</v>
      </c>
      <c r="O1" s="148" t="s">
        <v>13</v>
      </c>
      <c r="P1" s="150" t="s">
        <v>286</v>
      </c>
      <c r="Q1" s="149" t="s">
        <v>287</v>
      </c>
      <c r="R1" s="149" t="s">
        <v>233</v>
      </c>
      <c r="S1" s="12" t="s">
        <v>10</v>
      </c>
      <c r="T1" s="12" t="s">
        <v>14</v>
      </c>
      <c r="U1" s="12" t="s">
        <v>303</v>
      </c>
      <c r="V1" s="12" t="s">
        <v>304</v>
      </c>
      <c r="W1" s="12" t="s">
        <v>15</v>
      </c>
    </row>
    <row r="2" spans="1:23" s="194" customFormat="1" x14ac:dyDescent="0.35">
      <c r="A2" s="186">
        <v>1</v>
      </c>
      <c r="B2" s="187" t="s">
        <v>16</v>
      </c>
      <c r="C2" s="187" t="s">
        <v>17</v>
      </c>
      <c r="D2" s="189">
        <v>6303685100</v>
      </c>
      <c r="E2" s="189">
        <v>0</v>
      </c>
      <c r="F2" s="189">
        <v>1414</v>
      </c>
      <c r="G2" s="190">
        <v>4.54</v>
      </c>
      <c r="H2" s="189">
        <f t="shared" ref="H2:H65" si="0">ROUND(F2*G2,0)</f>
        <v>6420</v>
      </c>
      <c r="I2" s="191">
        <v>6</v>
      </c>
      <c r="J2" s="189">
        <f t="shared" ref="J2:J65" si="1">2*ROUND(F2* G2,)</f>
        <v>12840</v>
      </c>
      <c r="K2" s="189">
        <f t="shared" ref="K2:K65" si="2">I2+J2</f>
        <v>12846</v>
      </c>
      <c r="L2" s="192">
        <v>12846</v>
      </c>
      <c r="M2" s="193" t="s">
        <v>18</v>
      </c>
      <c r="N2" s="193" t="s">
        <v>19</v>
      </c>
      <c r="O2" s="192" t="s">
        <v>20</v>
      </c>
      <c r="P2" s="192">
        <v>0</v>
      </c>
      <c r="Q2" s="192">
        <v>2085.5211267605632</v>
      </c>
      <c r="R2" s="192">
        <f>ROUND(E2+P2+Q2,0)</f>
        <v>2086</v>
      </c>
      <c r="S2" s="194">
        <v>2086</v>
      </c>
      <c r="T2" s="194">
        <f t="shared" ref="T2:T24" si="3">R2-S2</f>
        <v>0</v>
      </c>
      <c r="U2" s="194" t="s">
        <v>305</v>
      </c>
    </row>
    <row r="3" spans="1:23" s="26" customFormat="1" x14ac:dyDescent="0.35">
      <c r="A3" s="23">
        <v>2</v>
      </c>
      <c r="B3" s="154" t="s">
        <v>21</v>
      </c>
      <c r="C3" s="154" t="s">
        <v>22</v>
      </c>
      <c r="D3" s="155">
        <v>9980555880</v>
      </c>
      <c r="E3" s="155">
        <v>6974</v>
      </c>
      <c r="F3" s="155">
        <v>768</v>
      </c>
      <c r="G3" s="156">
        <v>4.54</v>
      </c>
      <c r="H3" s="155">
        <f t="shared" si="0"/>
        <v>3487</v>
      </c>
      <c r="I3" s="157">
        <v>0</v>
      </c>
      <c r="J3" s="155">
        <f t="shared" si="1"/>
        <v>6974</v>
      </c>
      <c r="K3" s="155">
        <f t="shared" si="2"/>
        <v>6974</v>
      </c>
      <c r="L3" s="158">
        <v>0</v>
      </c>
      <c r="M3" s="159"/>
      <c r="N3" s="159"/>
      <c r="O3" s="158"/>
      <c r="P3" s="158">
        <v>26305</v>
      </c>
      <c r="Q3" s="158">
        <v>7489.5211267605646</v>
      </c>
      <c r="R3" s="160">
        <f t="shared" ref="R3:R66" si="4">ROUND(E3+P3+Q3,0)</f>
        <v>40769</v>
      </c>
      <c r="T3" s="2">
        <f t="shared" si="3"/>
        <v>40769</v>
      </c>
    </row>
    <row r="4" spans="1:23" ht="36" x14ac:dyDescent="0.35">
      <c r="A4" s="17">
        <v>3</v>
      </c>
      <c r="B4" s="154" t="s">
        <v>23</v>
      </c>
      <c r="C4" s="161" t="s">
        <v>24</v>
      </c>
      <c r="D4" s="162" t="s">
        <v>25</v>
      </c>
      <c r="E4" s="162">
        <v>0</v>
      </c>
      <c r="F4" s="155">
        <v>1561</v>
      </c>
      <c r="G4" s="156">
        <v>4.54</v>
      </c>
      <c r="H4" s="155">
        <f t="shared" si="0"/>
        <v>7087</v>
      </c>
      <c r="I4" s="157">
        <v>0</v>
      </c>
      <c r="J4" s="155">
        <f t="shared" si="1"/>
        <v>14174</v>
      </c>
      <c r="K4" s="155">
        <f t="shared" si="2"/>
        <v>14174</v>
      </c>
      <c r="L4" s="158">
        <v>14174</v>
      </c>
      <c r="M4" s="159" t="s">
        <v>18</v>
      </c>
      <c r="N4" s="159" t="s">
        <v>26</v>
      </c>
      <c r="O4" s="158" t="s">
        <v>27</v>
      </c>
      <c r="P4" s="158">
        <v>0</v>
      </c>
      <c r="Q4" s="158">
        <v>1013.5211267605633</v>
      </c>
      <c r="R4" s="158">
        <f t="shared" si="4"/>
        <v>1014</v>
      </c>
      <c r="T4" s="2">
        <f t="shared" si="3"/>
        <v>1014</v>
      </c>
    </row>
    <row r="5" spans="1:23" ht="36" x14ac:dyDescent="0.35">
      <c r="A5" s="17">
        <v>4</v>
      </c>
      <c r="B5" s="154" t="s">
        <v>28</v>
      </c>
      <c r="C5" s="161" t="s">
        <v>29</v>
      </c>
      <c r="D5" s="155">
        <v>9893513268</v>
      </c>
      <c r="E5" s="155">
        <v>0</v>
      </c>
      <c r="F5" s="155">
        <v>608</v>
      </c>
      <c r="G5" s="156">
        <v>4.54</v>
      </c>
      <c r="H5" s="155">
        <f t="shared" si="0"/>
        <v>2760</v>
      </c>
      <c r="I5" s="157">
        <v>0</v>
      </c>
      <c r="J5" s="155">
        <f t="shared" si="1"/>
        <v>5520</v>
      </c>
      <c r="K5" s="155">
        <f t="shared" si="2"/>
        <v>5520</v>
      </c>
      <c r="L5" s="158">
        <v>5520</v>
      </c>
      <c r="M5" s="159" t="s">
        <v>30</v>
      </c>
      <c r="N5" s="159" t="s">
        <v>31</v>
      </c>
      <c r="O5" s="158" t="s">
        <v>20</v>
      </c>
      <c r="P5" s="158">
        <v>0</v>
      </c>
      <c r="Q5" s="158">
        <v>8245.5211267605628</v>
      </c>
      <c r="R5" s="158">
        <f t="shared" si="4"/>
        <v>8246</v>
      </c>
      <c r="T5" s="2">
        <f t="shared" si="3"/>
        <v>8246</v>
      </c>
    </row>
    <row r="6" spans="1:23" x14ac:dyDescent="0.35">
      <c r="A6" s="17">
        <v>5</v>
      </c>
      <c r="B6" s="154" t="s">
        <v>32</v>
      </c>
      <c r="C6" s="154" t="s">
        <v>33</v>
      </c>
      <c r="D6" s="155">
        <v>8867244217</v>
      </c>
      <c r="E6" s="155">
        <v>0</v>
      </c>
      <c r="F6" s="155">
        <v>611</v>
      </c>
      <c r="G6" s="156">
        <v>4.54</v>
      </c>
      <c r="H6" s="155">
        <f t="shared" si="0"/>
        <v>2774</v>
      </c>
      <c r="I6" s="157">
        <v>0</v>
      </c>
      <c r="J6" s="155">
        <f t="shared" si="1"/>
        <v>5548</v>
      </c>
      <c r="K6" s="155">
        <f t="shared" si="2"/>
        <v>5548</v>
      </c>
      <c r="L6" s="158">
        <v>5548</v>
      </c>
      <c r="M6" s="159" t="s">
        <v>30</v>
      </c>
      <c r="N6" s="159" t="s">
        <v>34</v>
      </c>
      <c r="O6" s="158" t="s">
        <v>35</v>
      </c>
      <c r="P6" s="158">
        <v>0</v>
      </c>
      <c r="Q6" s="158">
        <v>6675.5211267605637</v>
      </c>
      <c r="R6" s="158">
        <f t="shared" si="4"/>
        <v>6676</v>
      </c>
      <c r="T6" s="2">
        <f t="shared" si="3"/>
        <v>6676</v>
      </c>
    </row>
    <row r="7" spans="1:23" s="16" customFormat="1" ht="36" x14ac:dyDescent="0.35">
      <c r="A7" s="110">
        <v>6</v>
      </c>
      <c r="B7" s="163" t="s">
        <v>36</v>
      </c>
      <c r="C7" s="163" t="s">
        <v>37</v>
      </c>
      <c r="D7" s="164" t="s">
        <v>38</v>
      </c>
      <c r="E7" s="164">
        <v>0</v>
      </c>
      <c r="F7" s="165">
        <v>1202</v>
      </c>
      <c r="G7" s="166">
        <v>4.54</v>
      </c>
      <c r="H7" s="165">
        <f t="shared" si="0"/>
        <v>5457</v>
      </c>
      <c r="I7" s="159">
        <v>10465</v>
      </c>
      <c r="J7" s="165">
        <f t="shared" si="1"/>
        <v>10914</v>
      </c>
      <c r="K7" s="165">
        <f t="shared" si="2"/>
        <v>21379</v>
      </c>
      <c r="L7" s="167">
        <v>21379</v>
      </c>
      <c r="M7" s="159" t="s">
        <v>30</v>
      </c>
      <c r="N7" s="159" t="s">
        <v>34</v>
      </c>
      <c r="O7" s="167" t="s">
        <v>35</v>
      </c>
      <c r="P7" s="167">
        <v>0</v>
      </c>
      <c r="Q7" s="167">
        <v>2025.5211267605632</v>
      </c>
      <c r="R7" s="158">
        <f t="shared" si="4"/>
        <v>2026</v>
      </c>
      <c r="T7" s="2">
        <f t="shared" si="3"/>
        <v>2026</v>
      </c>
    </row>
    <row r="8" spans="1:23" s="22" customFormat="1" ht="54" x14ac:dyDescent="0.35">
      <c r="A8" s="17">
        <v>7</v>
      </c>
      <c r="B8" s="154" t="s">
        <v>39</v>
      </c>
      <c r="C8" s="161" t="s">
        <v>40</v>
      </c>
      <c r="D8" s="162" t="s">
        <v>41</v>
      </c>
      <c r="E8" s="162">
        <v>0</v>
      </c>
      <c r="F8" s="155">
        <v>1011</v>
      </c>
      <c r="G8" s="156">
        <v>4.54</v>
      </c>
      <c r="H8" s="155">
        <f t="shared" si="0"/>
        <v>4590</v>
      </c>
      <c r="I8" s="157">
        <v>-500</v>
      </c>
      <c r="J8" s="155">
        <f t="shared" si="1"/>
        <v>9180</v>
      </c>
      <c r="K8" s="155">
        <f t="shared" si="2"/>
        <v>8680</v>
      </c>
      <c r="L8" s="158">
        <v>8680</v>
      </c>
      <c r="M8" s="159" t="s">
        <v>30</v>
      </c>
      <c r="N8" s="159" t="s">
        <v>42</v>
      </c>
      <c r="O8" s="158" t="s">
        <v>20</v>
      </c>
      <c r="P8" s="158">
        <v>0</v>
      </c>
      <c r="Q8" s="158">
        <v>1035.5211267605632</v>
      </c>
      <c r="R8" s="158">
        <f t="shared" si="4"/>
        <v>1036</v>
      </c>
      <c r="T8" s="2">
        <f t="shared" si="3"/>
        <v>1036</v>
      </c>
    </row>
    <row r="9" spans="1:23" s="194" customFormat="1" x14ac:dyDescent="0.35">
      <c r="A9" s="186">
        <v>8</v>
      </c>
      <c r="B9" s="187" t="s">
        <v>43</v>
      </c>
      <c r="C9" s="187" t="s">
        <v>44</v>
      </c>
      <c r="D9" s="189">
        <v>9880217710</v>
      </c>
      <c r="E9" s="189">
        <v>13059</v>
      </c>
      <c r="F9" s="189">
        <v>500</v>
      </c>
      <c r="G9" s="190">
        <v>4.54</v>
      </c>
      <c r="H9" s="189">
        <f t="shared" si="0"/>
        <v>2270</v>
      </c>
      <c r="I9" s="191">
        <v>8519</v>
      </c>
      <c r="J9" s="189">
        <f t="shared" si="1"/>
        <v>4540</v>
      </c>
      <c r="K9" s="189">
        <f t="shared" si="2"/>
        <v>13059</v>
      </c>
      <c r="L9" s="192">
        <v>0</v>
      </c>
      <c r="M9" s="193"/>
      <c r="N9" s="193"/>
      <c r="O9" s="192"/>
      <c r="P9" s="192">
        <v>3614</v>
      </c>
      <c r="Q9" s="192">
        <v>1016.5211267605632</v>
      </c>
      <c r="R9" s="192">
        <f t="shared" si="4"/>
        <v>17690</v>
      </c>
      <c r="S9" s="194">
        <v>17690</v>
      </c>
      <c r="T9" s="194">
        <f t="shared" si="3"/>
        <v>0</v>
      </c>
      <c r="U9" s="194" t="s">
        <v>305</v>
      </c>
    </row>
    <row r="10" spans="1:23" s="26" customFormat="1" x14ac:dyDescent="0.35">
      <c r="A10" s="23">
        <v>9</v>
      </c>
      <c r="B10" s="154" t="s">
        <v>45</v>
      </c>
      <c r="C10" s="154" t="s">
        <v>46</v>
      </c>
      <c r="D10" s="155"/>
      <c r="E10" s="155">
        <v>8619</v>
      </c>
      <c r="F10" s="155">
        <v>330</v>
      </c>
      <c r="G10" s="156">
        <v>4.54</v>
      </c>
      <c r="H10" s="155">
        <f t="shared" si="0"/>
        <v>1498</v>
      </c>
      <c r="I10" s="157">
        <v>5623</v>
      </c>
      <c r="J10" s="155">
        <f t="shared" si="1"/>
        <v>2996</v>
      </c>
      <c r="K10" s="155">
        <f t="shared" si="2"/>
        <v>8619</v>
      </c>
      <c r="L10" s="158">
        <v>0</v>
      </c>
      <c r="M10" s="159"/>
      <c r="N10" s="159"/>
      <c r="O10" s="158"/>
      <c r="P10" s="158">
        <v>12071</v>
      </c>
      <c r="Q10" s="158">
        <v>995.52112676056333</v>
      </c>
      <c r="R10" s="158">
        <f t="shared" si="4"/>
        <v>21686</v>
      </c>
      <c r="T10" s="2">
        <f t="shared" si="3"/>
        <v>21686</v>
      </c>
    </row>
    <row r="11" spans="1:23" x14ac:dyDescent="0.35">
      <c r="A11" s="17">
        <v>10</v>
      </c>
      <c r="B11" s="154" t="s">
        <v>47</v>
      </c>
      <c r="C11" s="154" t="s">
        <v>48</v>
      </c>
      <c r="D11" s="155">
        <v>9741864071</v>
      </c>
      <c r="E11" s="155">
        <v>0</v>
      </c>
      <c r="F11" s="155">
        <v>593</v>
      </c>
      <c r="G11" s="156">
        <v>4.54</v>
      </c>
      <c r="H11" s="155">
        <f t="shared" si="0"/>
        <v>2692</v>
      </c>
      <c r="I11" s="157">
        <v>0</v>
      </c>
      <c r="J11" s="155">
        <f t="shared" si="1"/>
        <v>5384</v>
      </c>
      <c r="K11" s="155">
        <f t="shared" si="2"/>
        <v>5384</v>
      </c>
      <c r="L11" s="158">
        <v>5384</v>
      </c>
      <c r="M11" s="159" t="s">
        <v>49</v>
      </c>
      <c r="N11" s="159" t="s">
        <v>42</v>
      </c>
      <c r="O11" s="158"/>
      <c r="P11" s="158">
        <v>0</v>
      </c>
      <c r="Q11" s="158">
        <v>1085.5211267605632</v>
      </c>
      <c r="R11" s="158">
        <f t="shared" si="4"/>
        <v>1086</v>
      </c>
      <c r="T11" s="2">
        <f t="shared" si="3"/>
        <v>1086</v>
      </c>
    </row>
    <row r="12" spans="1:23" ht="36" x14ac:dyDescent="0.35">
      <c r="A12" s="17">
        <v>11</v>
      </c>
      <c r="B12" s="154" t="s">
        <v>50</v>
      </c>
      <c r="C12" s="154" t="s">
        <v>51</v>
      </c>
      <c r="D12" s="162" t="s">
        <v>52</v>
      </c>
      <c r="E12" s="162">
        <v>0</v>
      </c>
      <c r="F12" s="155">
        <v>663</v>
      </c>
      <c r="G12" s="156">
        <v>4.54</v>
      </c>
      <c r="H12" s="155">
        <f t="shared" si="0"/>
        <v>3010</v>
      </c>
      <c r="I12" s="157">
        <v>0</v>
      </c>
      <c r="J12" s="155">
        <f t="shared" si="1"/>
        <v>6020</v>
      </c>
      <c r="K12" s="155">
        <f t="shared" si="2"/>
        <v>6020</v>
      </c>
      <c r="L12" s="158">
        <v>6020</v>
      </c>
      <c r="M12" s="159" t="s">
        <v>18</v>
      </c>
      <c r="N12" s="159" t="s">
        <v>53</v>
      </c>
      <c r="O12" s="158" t="s">
        <v>35</v>
      </c>
      <c r="P12" s="158">
        <v>0</v>
      </c>
      <c r="Q12" s="158">
        <v>12955.521126760563</v>
      </c>
      <c r="R12" s="158">
        <f t="shared" si="4"/>
        <v>12956</v>
      </c>
      <c r="T12" s="2">
        <f t="shared" si="3"/>
        <v>12956</v>
      </c>
    </row>
    <row r="13" spans="1:23" x14ac:dyDescent="0.35">
      <c r="A13" s="17">
        <v>12</v>
      </c>
      <c r="B13" s="154" t="s">
        <v>54</v>
      </c>
      <c r="C13" s="154" t="s">
        <v>55</v>
      </c>
      <c r="D13" s="155">
        <v>8884658111</v>
      </c>
      <c r="E13" s="155">
        <v>0</v>
      </c>
      <c r="F13" s="155">
        <v>801</v>
      </c>
      <c r="G13" s="156">
        <v>4.54</v>
      </c>
      <c r="H13" s="155">
        <f t="shared" si="0"/>
        <v>3637</v>
      </c>
      <c r="I13" s="157">
        <v>0</v>
      </c>
      <c r="J13" s="155">
        <f t="shared" si="1"/>
        <v>7274</v>
      </c>
      <c r="K13" s="155">
        <f t="shared" si="2"/>
        <v>7274</v>
      </c>
      <c r="L13" s="158">
        <v>7274</v>
      </c>
      <c r="M13" s="159" t="s">
        <v>49</v>
      </c>
      <c r="N13" s="159" t="s">
        <v>42</v>
      </c>
      <c r="O13" s="158"/>
      <c r="P13" s="158">
        <v>0</v>
      </c>
      <c r="Q13" s="158">
        <v>16145.521126760563</v>
      </c>
      <c r="R13" s="158">
        <f t="shared" si="4"/>
        <v>16146</v>
      </c>
      <c r="T13" s="2">
        <f t="shared" si="3"/>
        <v>16146</v>
      </c>
    </row>
    <row r="14" spans="1:23" x14ac:dyDescent="0.35">
      <c r="A14" s="17">
        <v>13</v>
      </c>
      <c r="B14" s="154" t="s">
        <v>56</v>
      </c>
      <c r="C14" s="154" t="s">
        <v>57</v>
      </c>
      <c r="D14" s="155">
        <v>8147886171</v>
      </c>
      <c r="E14" s="155">
        <v>0</v>
      </c>
      <c r="F14" s="155">
        <v>541</v>
      </c>
      <c r="G14" s="156">
        <v>4.54</v>
      </c>
      <c r="H14" s="155">
        <f t="shared" si="0"/>
        <v>2456</v>
      </c>
      <c r="I14" s="157">
        <v>0</v>
      </c>
      <c r="J14" s="155">
        <f t="shared" si="1"/>
        <v>4912</v>
      </c>
      <c r="K14" s="155">
        <f t="shared" si="2"/>
        <v>4912</v>
      </c>
      <c r="L14" s="158">
        <v>4912</v>
      </c>
      <c r="M14" s="159" t="s">
        <v>49</v>
      </c>
      <c r="N14" s="159" t="s">
        <v>42</v>
      </c>
      <c r="O14" s="158"/>
      <c r="P14" s="158">
        <v>0</v>
      </c>
      <c r="Q14" s="158">
        <v>6765.5211267605637</v>
      </c>
      <c r="R14" s="158">
        <f t="shared" si="4"/>
        <v>6766</v>
      </c>
      <c r="T14" s="2">
        <f t="shared" si="3"/>
        <v>6766</v>
      </c>
    </row>
    <row r="15" spans="1:23" s="132" customFormat="1" x14ac:dyDescent="0.35">
      <c r="A15" s="124">
        <v>14</v>
      </c>
      <c r="B15" s="154" t="s">
        <v>58</v>
      </c>
      <c r="C15" s="154" t="s">
        <v>59</v>
      </c>
      <c r="D15" s="155">
        <v>9742900576</v>
      </c>
      <c r="E15" s="155">
        <v>1734</v>
      </c>
      <c r="F15" s="155">
        <v>382</v>
      </c>
      <c r="G15" s="156">
        <v>4.54</v>
      </c>
      <c r="H15" s="155">
        <f t="shared" si="0"/>
        <v>1734</v>
      </c>
      <c r="I15" s="157">
        <v>0</v>
      </c>
      <c r="J15" s="155">
        <f t="shared" si="1"/>
        <v>3468</v>
      </c>
      <c r="K15" s="155">
        <f t="shared" si="2"/>
        <v>3468</v>
      </c>
      <c r="L15" s="158">
        <v>1734</v>
      </c>
      <c r="M15" s="159" t="s">
        <v>60</v>
      </c>
      <c r="N15" s="159" t="s">
        <v>61</v>
      </c>
      <c r="O15" s="158" t="s">
        <v>20</v>
      </c>
      <c r="P15" s="158">
        <v>0</v>
      </c>
      <c r="Q15" s="158">
        <v>3725.5211267605632</v>
      </c>
      <c r="R15" s="158">
        <f t="shared" si="4"/>
        <v>5460</v>
      </c>
      <c r="T15" s="2">
        <f t="shared" si="3"/>
        <v>5460</v>
      </c>
    </row>
    <row r="16" spans="1:23" x14ac:dyDescent="0.35">
      <c r="A16" s="17">
        <v>15</v>
      </c>
      <c r="B16" s="154" t="s">
        <v>63</v>
      </c>
      <c r="C16" s="154" t="s">
        <v>64</v>
      </c>
      <c r="D16" s="155">
        <v>9845452118</v>
      </c>
      <c r="E16" s="155">
        <v>0</v>
      </c>
      <c r="F16" s="155">
        <v>900</v>
      </c>
      <c r="G16" s="156">
        <v>4.54</v>
      </c>
      <c r="H16" s="155">
        <f t="shared" si="0"/>
        <v>4086</v>
      </c>
      <c r="I16" s="157">
        <v>0</v>
      </c>
      <c r="J16" s="155">
        <f t="shared" si="1"/>
        <v>8172</v>
      </c>
      <c r="K16" s="155">
        <f t="shared" si="2"/>
        <v>8172</v>
      </c>
      <c r="L16" s="158">
        <v>8172</v>
      </c>
      <c r="M16" s="159" t="s">
        <v>65</v>
      </c>
      <c r="N16" s="159" t="s">
        <v>53</v>
      </c>
      <c r="O16" s="158" t="s">
        <v>20</v>
      </c>
      <c r="P16" s="158">
        <v>0</v>
      </c>
      <c r="Q16" s="158">
        <v>1024.5211267605634</v>
      </c>
      <c r="R16" s="158">
        <f t="shared" si="4"/>
        <v>1025</v>
      </c>
      <c r="T16" s="2">
        <f t="shared" si="3"/>
        <v>1025</v>
      </c>
      <c r="U16" s="2" t="s">
        <v>306</v>
      </c>
    </row>
    <row r="17" spans="1:22" s="194" customFormat="1" x14ac:dyDescent="0.35">
      <c r="A17" s="186">
        <v>16</v>
      </c>
      <c r="B17" s="187" t="s">
        <v>66</v>
      </c>
      <c r="C17" s="187" t="s">
        <v>34</v>
      </c>
      <c r="D17" s="189">
        <v>7349351129</v>
      </c>
      <c r="E17" s="189">
        <v>0</v>
      </c>
      <c r="F17" s="189">
        <v>719</v>
      </c>
      <c r="G17" s="190">
        <v>4.54</v>
      </c>
      <c r="H17" s="189">
        <f t="shared" si="0"/>
        <v>3264</v>
      </c>
      <c r="I17" s="191">
        <v>0</v>
      </c>
      <c r="J17" s="189">
        <f t="shared" si="1"/>
        <v>6528</v>
      </c>
      <c r="K17" s="189">
        <f t="shared" si="2"/>
        <v>6528</v>
      </c>
      <c r="L17" s="192">
        <v>6528</v>
      </c>
      <c r="M17" s="193" t="s">
        <v>67</v>
      </c>
      <c r="N17" s="193" t="s">
        <v>53</v>
      </c>
      <c r="O17" s="192" t="s">
        <v>35</v>
      </c>
      <c r="P17" s="192">
        <v>0</v>
      </c>
      <c r="Q17" s="192">
        <v>1694.5211267605632</v>
      </c>
      <c r="R17" s="192">
        <f t="shared" si="4"/>
        <v>1695</v>
      </c>
      <c r="S17" s="194">
        <v>1695</v>
      </c>
      <c r="T17" s="194">
        <f t="shared" si="3"/>
        <v>0</v>
      </c>
      <c r="U17" s="194" t="s">
        <v>178</v>
      </c>
    </row>
    <row r="18" spans="1:22" s="132" customFormat="1" x14ac:dyDescent="0.35">
      <c r="A18" s="124">
        <v>17</v>
      </c>
      <c r="B18" s="154" t="s">
        <v>68</v>
      </c>
      <c r="C18" s="154" t="s">
        <v>69</v>
      </c>
      <c r="D18" s="155">
        <v>9986383466</v>
      </c>
      <c r="E18" s="155">
        <v>2703</v>
      </c>
      <c r="F18" s="155">
        <v>595</v>
      </c>
      <c r="G18" s="156">
        <v>4.54</v>
      </c>
      <c r="H18" s="155">
        <f t="shared" si="0"/>
        <v>2701</v>
      </c>
      <c r="I18" s="157">
        <v>1</v>
      </c>
      <c r="J18" s="155">
        <f t="shared" si="1"/>
        <v>5402</v>
      </c>
      <c r="K18" s="155">
        <f t="shared" si="2"/>
        <v>5403</v>
      </c>
      <c r="L18" s="158">
        <v>2700</v>
      </c>
      <c r="M18" s="159" t="s">
        <v>244</v>
      </c>
      <c r="N18" s="159" t="s">
        <v>34</v>
      </c>
      <c r="O18" s="158" t="s">
        <v>20</v>
      </c>
      <c r="P18" s="158">
        <v>0</v>
      </c>
      <c r="Q18" s="158">
        <v>2620.5211267605632</v>
      </c>
      <c r="R18" s="158">
        <f t="shared" si="4"/>
        <v>5324</v>
      </c>
      <c r="T18" s="2">
        <f t="shared" si="3"/>
        <v>5324</v>
      </c>
    </row>
    <row r="19" spans="1:22" s="26" customFormat="1" x14ac:dyDescent="0.35">
      <c r="A19" s="23">
        <v>18</v>
      </c>
      <c r="B19" s="154" t="s">
        <v>70</v>
      </c>
      <c r="C19" s="154" t="s">
        <v>71</v>
      </c>
      <c r="D19" s="155">
        <v>9948557568</v>
      </c>
      <c r="E19" s="155">
        <v>5676</v>
      </c>
      <c r="F19" s="155">
        <v>625</v>
      </c>
      <c r="G19" s="156">
        <v>4.54</v>
      </c>
      <c r="H19" s="155">
        <f t="shared" si="0"/>
        <v>2838</v>
      </c>
      <c r="I19" s="157">
        <v>0</v>
      </c>
      <c r="J19" s="155">
        <f t="shared" si="1"/>
        <v>5676</v>
      </c>
      <c r="K19" s="155">
        <f t="shared" si="2"/>
        <v>5676</v>
      </c>
      <c r="L19" s="158">
        <v>0</v>
      </c>
      <c r="M19" s="159"/>
      <c r="N19" s="159"/>
      <c r="O19" s="158"/>
      <c r="P19" s="158">
        <v>829</v>
      </c>
      <c r="Q19" s="158">
        <v>1029.5211267605634</v>
      </c>
      <c r="R19" s="158">
        <f t="shared" si="4"/>
        <v>7535</v>
      </c>
      <c r="T19" s="2">
        <f t="shared" si="3"/>
        <v>7535</v>
      </c>
    </row>
    <row r="20" spans="1:22" s="194" customFormat="1" ht="36" x14ac:dyDescent="0.35">
      <c r="A20" s="186">
        <v>19</v>
      </c>
      <c r="B20" s="187" t="s">
        <v>72</v>
      </c>
      <c r="C20" s="187" t="s">
        <v>73</v>
      </c>
      <c r="D20" s="188" t="s">
        <v>74</v>
      </c>
      <c r="E20" s="188">
        <v>0</v>
      </c>
      <c r="F20" s="189">
        <v>562</v>
      </c>
      <c r="G20" s="190">
        <v>4.54</v>
      </c>
      <c r="H20" s="189">
        <f t="shared" si="0"/>
        <v>2551</v>
      </c>
      <c r="I20" s="191">
        <v>29</v>
      </c>
      <c r="J20" s="189">
        <f t="shared" si="1"/>
        <v>5102</v>
      </c>
      <c r="K20" s="189">
        <f t="shared" si="2"/>
        <v>5131</v>
      </c>
      <c r="L20" s="192">
        <v>5131</v>
      </c>
      <c r="M20" s="193" t="s">
        <v>75</v>
      </c>
      <c r="N20" s="193" t="s">
        <v>34</v>
      </c>
      <c r="O20" s="192"/>
      <c r="P20" s="192">
        <v>0</v>
      </c>
      <c r="Q20" s="192">
        <v>1030.5211267605632</v>
      </c>
      <c r="R20" s="192">
        <f t="shared" si="4"/>
        <v>1031</v>
      </c>
      <c r="S20" s="194">
        <v>1031</v>
      </c>
      <c r="T20" s="194">
        <f t="shared" si="3"/>
        <v>0</v>
      </c>
      <c r="U20" s="194" t="s">
        <v>305</v>
      </c>
    </row>
    <row r="21" spans="1:22" ht="36" x14ac:dyDescent="0.35">
      <c r="A21" s="17">
        <v>20</v>
      </c>
      <c r="B21" s="154" t="s">
        <v>76</v>
      </c>
      <c r="C21" s="154" t="s">
        <v>77</v>
      </c>
      <c r="D21" s="162" t="s">
        <v>78</v>
      </c>
      <c r="E21" s="162">
        <v>0</v>
      </c>
      <c r="F21" s="155">
        <v>416</v>
      </c>
      <c r="G21" s="156">
        <v>4.54</v>
      </c>
      <c r="H21" s="155">
        <f t="shared" si="0"/>
        <v>1889</v>
      </c>
      <c r="I21" s="157">
        <v>0</v>
      </c>
      <c r="J21" s="155">
        <f t="shared" si="1"/>
        <v>3778</v>
      </c>
      <c r="K21" s="155">
        <f t="shared" si="2"/>
        <v>3778</v>
      </c>
      <c r="L21" s="158">
        <v>3778</v>
      </c>
      <c r="M21" s="159" t="s">
        <v>79</v>
      </c>
      <c r="N21" s="159" t="s">
        <v>61</v>
      </c>
      <c r="O21" s="158" t="s">
        <v>27</v>
      </c>
      <c r="P21" s="158">
        <v>9873</v>
      </c>
      <c r="Q21" s="158">
        <v>4920.5211267605637</v>
      </c>
      <c r="R21" s="158">
        <f t="shared" si="4"/>
        <v>14794</v>
      </c>
      <c r="T21" s="2">
        <f t="shared" si="3"/>
        <v>14794</v>
      </c>
    </row>
    <row r="22" spans="1:22" ht="54" x14ac:dyDescent="0.35">
      <c r="A22" s="17">
        <v>21</v>
      </c>
      <c r="B22" s="154" t="s">
        <v>80</v>
      </c>
      <c r="C22" s="154" t="s">
        <v>81</v>
      </c>
      <c r="D22" s="162" t="s">
        <v>82</v>
      </c>
      <c r="E22" s="162">
        <v>0</v>
      </c>
      <c r="F22" s="155">
        <v>693</v>
      </c>
      <c r="G22" s="156">
        <v>4.54</v>
      </c>
      <c r="H22" s="155">
        <f t="shared" si="0"/>
        <v>3146</v>
      </c>
      <c r="I22" s="157">
        <v>0</v>
      </c>
      <c r="J22" s="155">
        <f t="shared" si="1"/>
        <v>6292</v>
      </c>
      <c r="K22" s="155">
        <f t="shared" si="2"/>
        <v>6292</v>
      </c>
      <c r="L22" s="158">
        <v>6292</v>
      </c>
      <c r="M22" s="159" t="s">
        <v>75</v>
      </c>
      <c r="N22" s="159" t="s">
        <v>53</v>
      </c>
      <c r="O22" s="158" t="s">
        <v>35</v>
      </c>
      <c r="P22" s="158">
        <v>0</v>
      </c>
      <c r="Q22" s="158">
        <v>2455.5211267605632</v>
      </c>
      <c r="R22" s="158">
        <f t="shared" si="4"/>
        <v>2456</v>
      </c>
      <c r="T22" s="2">
        <f t="shared" si="3"/>
        <v>2456</v>
      </c>
    </row>
    <row r="23" spans="1:22" s="26" customFormat="1" x14ac:dyDescent="0.35">
      <c r="A23" s="23">
        <v>22</v>
      </c>
      <c r="B23" s="154" t="s">
        <v>83</v>
      </c>
      <c r="C23" s="154" t="s">
        <v>84</v>
      </c>
      <c r="D23" s="155">
        <v>9739176074</v>
      </c>
      <c r="E23" s="155">
        <v>20583</v>
      </c>
      <c r="F23" s="155">
        <v>788</v>
      </c>
      <c r="G23" s="156">
        <v>4.54</v>
      </c>
      <c r="H23" s="155">
        <f t="shared" si="0"/>
        <v>3578</v>
      </c>
      <c r="I23" s="157">
        <v>13427</v>
      </c>
      <c r="J23" s="155">
        <f t="shared" si="1"/>
        <v>7156</v>
      </c>
      <c r="K23" s="155">
        <f t="shared" si="2"/>
        <v>20583</v>
      </c>
      <c r="L23" s="158">
        <v>0</v>
      </c>
      <c r="M23" s="159"/>
      <c r="N23" s="159"/>
      <c r="O23" s="158"/>
      <c r="P23" s="158">
        <v>8805</v>
      </c>
      <c r="Q23" s="158">
        <v>2735.5211267605632</v>
      </c>
      <c r="R23" s="160">
        <f t="shared" si="4"/>
        <v>32124</v>
      </c>
      <c r="T23" s="2">
        <f t="shared" si="3"/>
        <v>32124</v>
      </c>
    </row>
    <row r="24" spans="1:22" s="26" customFormat="1" x14ac:dyDescent="0.35">
      <c r="A24" s="23">
        <v>23</v>
      </c>
      <c r="B24" s="154" t="s">
        <v>85</v>
      </c>
      <c r="C24" s="154" t="s">
        <v>86</v>
      </c>
      <c r="D24" s="155">
        <v>8884993246</v>
      </c>
      <c r="E24" s="155">
        <v>4140</v>
      </c>
      <c r="F24" s="155">
        <v>456</v>
      </c>
      <c r="G24" s="156">
        <v>4.54</v>
      </c>
      <c r="H24" s="155">
        <f t="shared" si="0"/>
        <v>2070</v>
      </c>
      <c r="I24" s="157">
        <v>0</v>
      </c>
      <c r="J24" s="155">
        <f t="shared" si="1"/>
        <v>4140</v>
      </c>
      <c r="K24" s="155">
        <f t="shared" si="2"/>
        <v>4140</v>
      </c>
      <c r="L24" s="158">
        <v>0</v>
      </c>
      <c r="M24" s="159"/>
      <c r="N24" s="159"/>
      <c r="O24" s="158"/>
      <c r="P24" s="158">
        <v>808</v>
      </c>
      <c r="Q24" s="158">
        <v>1005.5211267605633</v>
      </c>
      <c r="R24" s="158">
        <f t="shared" si="4"/>
        <v>5954</v>
      </c>
      <c r="T24" s="2">
        <f t="shared" si="3"/>
        <v>5954</v>
      </c>
    </row>
    <row r="25" spans="1:22" s="194" customFormat="1" x14ac:dyDescent="0.35">
      <c r="A25" s="186">
        <v>24</v>
      </c>
      <c r="B25" s="187" t="s">
        <v>87</v>
      </c>
      <c r="C25" s="187" t="s">
        <v>88</v>
      </c>
      <c r="D25" s="189">
        <v>9945801000</v>
      </c>
      <c r="E25" s="189">
        <v>0</v>
      </c>
      <c r="F25" s="189">
        <v>813</v>
      </c>
      <c r="G25" s="190">
        <v>4.54</v>
      </c>
      <c r="H25" s="189">
        <f t="shared" si="0"/>
        <v>3691</v>
      </c>
      <c r="I25" s="191">
        <v>0</v>
      </c>
      <c r="J25" s="189">
        <f t="shared" si="1"/>
        <v>7382</v>
      </c>
      <c r="K25" s="189">
        <f t="shared" si="2"/>
        <v>7382</v>
      </c>
      <c r="L25" s="192">
        <v>7382</v>
      </c>
      <c r="M25" s="193" t="s">
        <v>67</v>
      </c>
      <c r="N25" s="193" t="s">
        <v>61</v>
      </c>
      <c r="O25" s="192" t="s">
        <v>35</v>
      </c>
      <c r="P25" s="192">
        <v>0</v>
      </c>
      <c r="Q25" s="192">
        <v>5265.5211267605637</v>
      </c>
      <c r="R25" s="192">
        <f t="shared" si="4"/>
        <v>5266</v>
      </c>
      <c r="S25" s="194">
        <v>5266</v>
      </c>
      <c r="T25" s="194">
        <f>R25-S25</f>
        <v>0</v>
      </c>
      <c r="U25" s="194" t="s">
        <v>178</v>
      </c>
      <c r="V25" s="194" t="s">
        <v>20</v>
      </c>
    </row>
    <row r="26" spans="1:22" x14ac:dyDescent="0.35">
      <c r="A26" s="17">
        <v>25</v>
      </c>
      <c r="B26" s="154" t="s">
        <v>89</v>
      </c>
      <c r="C26" s="154" t="s">
        <v>90</v>
      </c>
      <c r="D26" s="155">
        <v>9448238539</v>
      </c>
      <c r="E26" s="155">
        <v>0</v>
      </c>
      <c r="F26" s="155">
        <v>813</v>
      </c>
      <c r="G26" s="156">
        <v>4.54</v>
      </c>
      <c r="H26" s="155">
        <f t="shared" si="0"/>
        <v>3691</v>
      </c>
      <c r="I26" s="157">
        <v>0</v>
      </c>
      <c r="J26" s="155">
        <f t="shared" si="1"/>
        <v>7382</v>
      </c>
      <c r="K26" s="155">
        <f t="shared" si="2"/>
        <v>7382</v>
      </c>
      <c r="L26" s="158">
        <v>7382</v>
      </c>
      <c r="M26" s="159" t="s">
        <v>91</v>
      </c>
      <c r="N26" s="159" t="s">
        <v>61</v>
      </c>
      <c r="O26" s="158" t="s">
        <v>27</v>
      </c>
      <c r="P26" s="158">
        <v>0</v>
      </c>
      <c r="Q26" s="158">
        <v>1009.5211267605634</v>
      </c>
      <c r="R26" s="158">
        <f t="shared" si="4"/>
        <v>1010</v>
      </c>
      <c r="T26" s="2">
        <f t="shared" ref="T26:T73" si="5">R26-S26</f>
        <v>1010</v>
      </c>
    </row>
    <row r="27" spans="1:22" x14ac:dyDescent="0.35">
      <c r="A27" s="17">
        <v>26</v>
      </c>
      <c r="B27" s="154" t="s">
        <v>92</v>
      </c>
      <c r="C27" s="154" t="s">
        <v>93</v>
      </c>
      <c r="D27" s="155">
        <v>9885675864</v>
      </c>
      <c r="E27" s="155">
        <v>0</v>
      </c>
      <c r="F27" s="155">
        <v>831</v>
      </c>
      <c r="G27" s="156">
        <v>4.54</v>
      </c>
      <c r="H27" s="155">
        <f t="shared" si="0"/>
        <v>3773</v>
      </c>
      <c r="I27" s="157">
        <v>-430</v>
      </c>
      <c r="J27" s="155">
        <f t="shared" si="1"/>
        <v>7546</v>
      </c>
      <c r="K27" s="155">
        <f t="shared" si="2"/>
        <v>7116</v>
      </c>
      <c r="L27" s="158">
        <v>7116</v>
      </c>
      <c r="M27" s="159" t="s">
        <v>288</v>
      </c>
      <c r="N27" s="159" t="s">
        <v>26</v>
      </c>
      <c r="O27" s="158" t="s">
        <v>35</v>
      </c>
      <c r="P27" s="158">
        <v>0</v>
      </c>
      <c r="Q27" s="158">
        <v>1653.5211267605634</v>
      </c>
      <c r="R27" s="158">
        <f t="shared" si="4"/>
        <v>1654</v>
      </c>
      <c r="T27" s="2">
        <f t="shared" si="5"/>
        <v>1654</v>
      </c>
    </row>
    <row r="28" spans="1:22" s="26" customFormat="1" x14ac:dyDescent="0.35">
      <c r="A28" s="23">
        <v>27</v>
      </c>
      <c r="B28" s="154" t="s">
        <v>94</v>
      </c>
      <c r="C28" s="154" t="s">
        <v>95</v>
      </c>
      <c r="D28" s="155">
        <v>9731727227</v>
      </c>
      <c r="E28" s="155">
        <v>18912</v>
      </c>
      <c r="F28" s="155">
        <v>724</v>
      </c>
      <c r="G28" s="156">
        <v>4.54</v>
      </c>
      <c r="H28" s="155">
        <f t="shared" si="0"/>
        <v>3287</v>
      </c>
      <c r="I28" s="157">
        <v>12338</v>
      </c>
      <c r="J28" s="155">
        <f t="shared" si="1"/>
        <v>6574</v>
      </c>
      <c r="K28" s="155">
        <f t="shared" si="2"/>
        <v>18912</v>
      </c>
      <c r="L28" s="158">
        <v>0</v>
      </c>
      <c r="M28" s="159"/>
      <c r="N28" s="159"/>
      <c r="O28" s="158"/>
      <c r="P28" s="158">
        <v>5915</v>
      </c>
      <c r="Q28" s="158">
        <v>6665.5211267605637</v>
      </c>
      <c r="R28" s="160">
        <f t="shared" si="4"/>
        <v>31493</v>
      </c>
      <c r="T28" s="2">
        <f t="shared" si="5"/>
        <v>31493</v>
      </c>
    </row>
    <row r="29" spans="1:22" s="26" customFormat="1" ht="36" x14ac:dyDescent="0.35">
      <c r="A29" s="17">
        <v>28</v>
      </c>
      <c r="B29" s="154" t="s">
        <v>96</v>
      </c>
      <c r="C29" s="161" t="s">
        <v>97</v>
      </c>
      <c r="D29" s="162" t="s">
        <v>98</v>
      </c>
      <c r="E29" s="162">
        <v>0</v>
      </c>
      <c r="F29" s="155">
        <v>375</v>
      </c>
      <c r="G29" s="156">
        <v>4.54</v>
      </c>
      <c r="H29" s="155">
        <f t="shared" si="0"/>
        <v>1703</v>
      </c>
      <c r="I29" s="157">
        <v>6389</v>
      </c>
      <c r="J29" s="155">
        <f t="shared" si="1"/>
        <v>3406</v>
      </c>
      <c r="K29" s="155">
        <f t="shared" si="2"/>
        <v>9795</v>
      </c>
      <c r="L29" s="158">
        <v>9795</v>
      </c>
      <c r="M29" s="159" t="s">
        <v>245</v>
      </c>
      <c r="N29" s="159" t="s">
        <v>247</v>
      </c>
      <c r="O29" s="158" t="s">
        <v>20</v>
      </c>
      <c r="P29" s="158">
        <v>130</v>
      </c>
      <c r="Q29" s="158">
        <v>11679.521126760563</v>
      </c>
      <c r="R29" s="158">
        <f t="shared" si="4"/>
        <v>11810</v>
      </c>
      <c r="T29" s="2">
        <f t="shared" si="5"/>
        <v>11810</v>
      </c>
    </row>
    <row r="30" spans="1:22" s="26" customFormat="1" x14ac:dyDescent="0.35">
      <c r="A30" s="23">
        <v>29</v>
      </c>
      <c r="B30" s="154" t="s">
        <v>99</v>
      </c>
      <c r="C30" s="154" t="s">
        <v>100</v>
      </c>
      <c r="D30" s="155">
        <v>9985073712</v>
      </c>
      <c r="E30" s="155">
        <v>7610</v>
      </c>
      <c r="F30" s="155">
        <v>838</v>
      </c>
      <c r="G30" s="156">
        <v>4.54</v>
      </c>
      <c r="H30" s="155">
        <f t="shared" si="0"/>
        <v>3805</v>
      </c>
      <c r="I30" s="157">
        <v>0</v>
      </c>
      <c r="J30" s="155">
        <f t="shared" si="1"/>
        <v>7610</v>
      </c>
      <c r="K30" s="155">
        <f t="shared" si="2"/>
        <v>7610</v>
      </c>
      <c r="L30" s="158">
        <v>0</v>
      </c>
      <c r="M30" s="159"/>
      <c r="N30" s="159"/>
      <c r="O30" s="158"/>
      <c r="P30" s="158">
        <v>794</v>
      </c>
      <c r="Q30" s="158">
        <v>3645.5211267605632</v>
      </c>
      <c r="R30" s="158">
        <f t="shared" si="4"/>
        <v>12050</v>
      </c>
      <c r="T30" s="2">
        <f t="shared" si="5"/>
        <v>12050</v>
      </c>
    </row>
    <row r="31" spans="1:22" x14ac:dyDescent="0.35">
      <c r="A31" s="17">
        <v>30</v>
      </c>
      <c r="B31" s="154" t="s">
        <v>101</v>
      </c>
      <c r="C31" s="154" t="s">
        <v>59</v>
      </c>
      <c r="D31" s="155">
        <v>9742900576</v>
      </c>
      <c r="E31" s="155">
        <v>0</v>
      </c>
      <c r="F31" s="155">
        <v>382</v>
      </c>
      <c r="G31" s="156">
        <v>4.54</v>
      </c>
      <c r="H31" s="155">
        <f t="shared" si="0"/>
        <v>1734</v>
      </c>
      <c r="I31" s="157">
        <v>0</v>
      </c>
      <c r="J31" s="155">
        <f t="shared" si="1"/>
        <v>3468</v>
      </c>
      <c r="K31" s="155">
        <f t="shared" si="2"/>
        <v>3468</v>
      </c>
      <c r="L31" s="158">
        <v>3468</v>
      </c>
      <c r="M31" s="159" t="s">
        <v>49</v>
      </c>
      <c r="N31" s="159" t="s">
        <v>42</v>
      </c>
      <c r="O31" s="158" t="s">
        <v>20</v>
      </c>
      <c r="P31" s="158">
        <v>0</v>
      </c>
      <c r="Q31" s="158">
        <v>996.52112676056322</v>
      </c>
      <c r="R31" s="158">
        <f t="shared" si="4"/>
        <v>997</v>
      </c>
      <c r="T31" s="2">
        <f t="shared" si="5"/>
        <v>997</v>
      </c>
    </row>
    <row r="32" spans="1:22" s="26" customFormat="1" x14ac:dyDescent="0.35">
      <c r="A32" s="23">
        <v>31</v>
      </c>
      <c r="B32" s="154" t="s">
        <v>102</v>
      </c>
      <c r="C32" s="154" t="s">
        <v>100</v>
      </c>
      <c r="D32" s="155">
        <v>9985073712</v>
      </c>
      <c r="E32" s="155">
        <v>4912</v>
      </c>
      <c r="F32" s="155">
        <v>541</v>
      </c>
      <c r="G32" s="156">
        <v>4.54</v>
      </c>
      <c r="H32" s="155">
        <f t="shared" si="0"/>
        <v>2456</v>
      </c>
      <c r="I32" s="157">
        <v>0</v>
      </c>
      <c r="J32" s="155">
        <f t="shared" si="1"/>
        <v>4912</v>
      </c>
      <c r="K32" s="155">
        <f t="shared" si="2"/>
        <v>4912</v>
      </c>
      <c r="L32" s="158">
        <v>0</v>
      </c>
      <c r="M32" s="159"/>
      <c r="N32" s="159"/>
      <c r="O32" s="158"/>
      <c r="P32" s="158">
        <v>794</v>
      </c>
      <c r="Q32" s="158">
        <v>995.52112676056333</v>
      </c>
      <c r="R32" s="158">
        <f t="shared" si="4"/>
        <v>6702</v>
      </c>
      <c r="T32" s="2">
        <f t="shared" si="5"/>
        <v>6702</v>
      </c>
    </row>
    <row r="33" spans="1:23" s="26" customFormat="1" x14ac:dyDescent="0.35">
      <c r="A33" s="23">
        <v>32</v>
      </c>
      <c r="B33" s="154" t="s">
        <v>103</v>
      </c>
      <c r="C33" s="154" t="s">
        <v>100</v>
      </c>
      <c r="D33" s="155">
        <v>9985073712</v>
      </c>
      <c r="E33" s="155">
        <v>7346</v>
      </c>
      <c r="F33" s="155">
        <v>809</v>
      </c>
      <c r="G33" s="156">
        <v>4.54</v>
      </c>
      <c r="H33" s="155">
        <f t="shared" si="0"/>
        <v>3673</v>
      </c>
      <c r="I33" s="157">
        <v>0</v>
      </c>
      <c r="J33" s="155">
        <f t="shared" si="1"/>
        <v>7346</v>
      </c>
      <c r="K33" s="155">
        <f t="shared" si="2"/>
        <v>7346</v>
      </c>
      <c r="L33" s="158">
        <v>0</v>
      </c>
      <c r="M33" s="159"/>
      <c r="N33" s="159"/>
      <c r="O33" s="158"/>
      <c r="P33" s="158">
        <v>807</v>
      </c>
      <c r="Q33" s="158">
        <v>1010.5211267605633</v>
      </c>
      <c r="R33" s="158">
        <f t="shared" si="4"/>
        <v>9164</v>
      </c>
      <c r="T33" s="2">
        <f t="shared" si="5"/>
        <v>9164</v>
      </c>
    </row>
    <row r="34" spans="1:23" s="26" customFormat="1" ht="36" x14ac:dyDescent="0.35">
      <c r="A34" s="23">
        <v>33</v>
      </c>
      <c r="B34" s="154" t="s">
        <v>104</v>
      </c>
      <c r="C34" s="161" t="s">
        <v>105</v>
      </c>
      <c r="D34" s="162" t="s">
        <v>106</v>
      </c>
      <c r="E34" s="162">
        <v>11714</v>
      </c>
      <c r="F34" s="155">
        <v>1290</v>
      </c>
      <c r="G34" s="156">
        <v>4.54</v>
      </c>
      <c r="H34" s="155">
        <f t="shared" si="0"/>
        <v>5857</v>
      </c>
      <c r="I34" s="157">
        <v>0</v>
      </c>
      <c r="J34" s="155">
        <f t="shared" si="1"/>
        <v>11714</v>
      </c>
      <c r="K34" s="155">
        <f t="shared" si="2"/>
        <v>11714</v>
      </c>
      <c r="L34" s="158">
        <v>0</v>
      </c>
      <c r="M34" s="159"/>
      <c r="N34" s="159"/>
      <c r="O34" s="158"/>
      <c r="P34" s="158">
        <v>794</v>
      </c>
      <c r="Q34" s="158">
        <v>995.52112676056333</v>
      </c>
      <c r="R34" s="158">
        <f t="shared" si="4"/>
        <v>13504</v>
      </c>
      <c r="T34" s="2">
        <f t="shared" si="5"/>
        <v>13504</v>
      </c>
    </row>
    <row r="35" spans="1:23" s="132" customFormat="1" ht="54" x14ac:dyDescent="0.35">
      <c r="A35" s="124">
        <v>34</v>
      </c>
      <c r="B35" s="154" t="s">
        <v>107</v>
      </c>
      <c r="C35" s="161" t="s">
        <v>108</v>
      </c>
      <c r="D35" s="155">
        <v>9686390722</v>
      </c>
      <c r="E35" s="155">
        <v>3555</v>
      </c>
      <c r="F35" s="155">
        <v>783</v>
      </c>
      <c r="G35" s="156">
        <v>4.54</v>
      </c>
      <c r="H35" s="155">
        <f t="shared" si="0"/>
        <v>3555</v>
      </c>
      <c r="I35" s="157">
        <v>3555</v>
      </c>
      <c r="J35" s="155">
        <f t="shared" si="1"/>
        <v>7110</v>
      </c>
      <c r="K35" s="155">
        <f t="shared" si="2"/>
        <v>10665</v>
      </c>
      <c r="L35" s="158">
        <v>7110</v>
      </c>
      <c r="M35" s="159" t="s">
        <v>245</v>
      </c>
      <c r="N35" s="159" t="s">
        <v>61</v>
      </c>
      <c r="O35" s="158" t="s">
        <v>20</v>
      </c>
      <c r="P35" s="158">
        <v>0</v>
      </c>
      <c r="Q35" s="158">
        <v>1015.5211267605633</v>
      </c>
      <c r="R35" s="158">
        <f t="shared" si="4"/>
        <v>4571</v>
      </c>
      <c r="T35" s="2">
        <f t="shared" si="5"/>
        <v>4571</v>
      </c>
    </row>
    <row r="36" spans="1:23" s="194" customFormat="1" ht="21" customHeight="1" x14ac:dyDescent="0.35">
      <c r="A36" s="186">
        <v>35</v>
      </c>
      <c r="B36" s="187" t="s">
        <v>109</v>
      </c>
      <c r="C36" s="195" t="s">
        <v>110</v>
      </c>
      <c r="D36" s="189">
        <v>9916425350</v>
      </c>
      <c r="E36" s="189">
        <v>0</v>
      </c>
      <c r="F36" s="189">
        <v>872</v>
      </c>
      <c r="G36" s="190">
        <v>4.54</v>
      </c>
      <c r="H36" s="189">
        <f t="shared" si="0"/>
        <v>3959</v>
      </c>
      <c r="I36" s="191">
        <v>0</v>
      </c>
      <c r="J36" s="189">
        <f t="shared" si="1"/>
        <v>7918</v>
      </c>
      <c r="K36" s="189">
        <f t="shared" si="2"/>
        <v>7918</v>
      </c>
      <c r="L36" s="192">
        <v>7918</v>
      </c>
      <c r="M36" s="193" t="s">
        <v>18</v>
      </c>
      <c r="N36" s="193" t="s">
        <v>61</v>
      </c>
      <c r="O36" s="192"/>
      <c r="P36" s="192">
        <v>0</v>
      </c>
      <c r="Q36" s="192">
        <v>1002.5211267605633</v>
      </c>
      <c r="R36" s="192">
        <f t="shared" si="4"/>
        <v>1003</v>
      </c>
      <c r="S36" s="194">
        <v>1003</v>
      </c>
      <c r="T36" s="194">
        <f>R36-S36</f>
        <v>0</v>
      </c>
      <c r="U36" s="194" t="s">
        <v>305</v>
      </c>
      <c r="W36" s="194" t="s">
        <v>289</v>
      </c>
    </row>
    <row r="37" spans="1:23" s="26" customFormat="1" ht="54" x14ac:dyDescent="0.35">
      <c r="A37" s="23">
        <v>36</v>
      </c>
      <c r="B37" s="154" t="s">
        <v>111</v>
      </c>
      <c r="C37" s="161" t="s">
        <v>112</v>
      </c>
      <c r="D37" s="162" t="s">
        <v>113</v>
      </c>
      <c r="E37" s="162">
        <v>6338</v>
      </c>
      <c r="F37" s="155">
        <v>698</v>
      </c>
      <c r="G37" s="156">
        <v>4.54</v>
      </c>
      <c r="H37" s="155">
        <f t="shared" si="0"/>
        <v>3169</v>
      </c>
      <c r="I37" s="157">
        <v>0</v>
      </c>
      <c r="J37" s="155">
        <f t="shared" si="1"/>
        <v>6338</v>
      </c>
      <c r="K37" s="155">
        <f t="shared" si="2"/>
        <v>6338</v>
      </c>
      <c r="L37" s="158">
        <v>0</v>
      </c>
      <c r="M37" s="159"/>
      <c r="N37" s="159"/>
      <c r="O37" s="158"/>
      <c r="P37" s="158">
        <v>3398</v>
      </c>
      <c r="Q37" s="158">
        <v>995.52112676056333</v>
      </c>
      <c r="R37" s="158">
        <f t="shared" si="4"/>
        <v>10732</v>
      </c>
      <c r="T37" s="2">
        <f t="shared" si="5"/>
        <v>10732</v>
      </c>
    </row>
    <row r="38" spans="1:23" ht="36" x14ac:dyDescent="0.35">
      <c r="A38" s="17">
        <v>37</v>
      </c>
      <c r="B38" s="154" t="s">
        <v>114</v>
      </c>
      <c r="C38" s="154" t="s">
        <v>115</v>
      </c>
      <c r="D38" s="162" t="s">
        <v>116</v>
      </c>
      <c r="E38" s="162">
        <v>0</v>
      </c>
      <c r="F38" s="155">
        <v>617</v>
      </c>
      <c r="G38" s="156">
        <v>4.54</v>
      </c>
      <c r="H38" s="155">
        <f t="shared" si="0"/>
        <v>2801</v>
      </c>
      <c r="I38" s="157">
        <v>0</v>
      </c>
      <c r="J38" s="155">
        <f t="shared" si="1"/>
        <v>5602</v>
      </c>
      <c r="K38" s="155">
        <f t="shared" si="2"/>
        <v>5602</v>
      </c>
      <c r="L38" s="158">
        <v>5602</v>
      </c>
      <c r="M38" s="159" t="s">
        <v>250</v>
      </c>
      <c r="N38" s="159" t="s">
        <v>61</v>
      </c>
      <c r="O38" s="158" t="s">
        <v>20</v>
      </c>
      <c r="P38" s="158">
        <v>0</v>
      </c>
      <c r="Q38" s="158">
        <v>995.52112676056333</v>
      </c>
      <c r="R38" s="158">
        <f t="shared" si="4"/>
        <v>996</v>
      </c>
      <c r="T38" s="2">
        <f t="shared" si="5"/>
        <v>996</v>
      </c>
    </row>
    <row r="39" spans="1:23" s="26" customFormat="1" x14ac:dyDescent="0.35">
      <c r="A39" s="23">
        <v>38</v>
      </c>
      <c r="B39" s="154" t="s">
        <v>117</v>
      </c>
      <c r="C39" s="154" t="s">
        <v>118</v>
      </c>
      <c r="D39" s="155">
        <v>9886828851</v>
      </c>
      <c r="E39" s="155">
        <v>6974</v>
      </c>
      <c r="F39" s="155">
        <v>768</v>
      </c>
      <c r="G39" s="156">
        <v>4.54</v>
      </c>
      <c r="H39" s="155">
        <f t="shared" si="0"/>
        <v>3487</v>
      </c>
      <c r="I39" s="157">
        <v>0</v>
      </c>
      <c r="J39" s="155">
        <f t="shared" si="1"/>
        <v>6974</v>
      </c>
      <c r="K39" s="155">
        <f t="shared" si="2"/>
        <v>6974</v>
      </c>
      <c r="L39" s="158">
        <v>0</v>
      </c>
      <c r="M39" s="159"/>
      <c r="N39" s="159"/>
      <c r="O39" s="158"/>
      <c r="P39" s="158">
        <v>794</v>
      </c>
      <c r="Q39" s="158">
        <v>999.52112676056345</v>
      </c>
      <c r="R39" s="158">
        <f t="shared" si="4"/>
        <v>8768</v>
      </c>
      <c r="T39" s="2">
        <f t="shared" si="5"/>
        <v>8768</v>
      </c>
    </row>
    <row r="40" spans="1:23" s="26" customFormat="1" x14ac:dyDescent="0.35">
      <c r="A40" s="23">
        <v>39</v>
      </c>
      <c r="B40" s="154" t="s">
        <v>119</v>
      </c>
      <c r="C40" s="154" t="s">
        <v>120</v>
      </c>
      <c r="D40" s="155">
        <v>9945617283</v>
      </c>
      <c r="E40" s="155">
        <v>11073</v>
      </c>
      <c r="F40" s="155">
        <v>813</v>
      </c>
      <c r="G40" s="156">
        <v>4.54</v>
      </c>
      <c r="H40" s="155">
        <f t="shared" si="0"/>
        <v>3691</v>
      </c>
      <c r="I40" s="157">
        <v>3691</v>
      </c>
      <c r="J40" s="155">
        <f t="shared" si="1"/>
        <v>7382</v>
      </c>
      <c r="K40" s="155">
        <f t="shared" si="2"/>
        <v>11073</v>
      </c>
      <c r="L40" s="158">
        <v>0</v>
      </c>
      <c r="M40" s="159"/>
      <c r="N40" s="159"/>
      <c r="O40" s="158"/>
      <c r="P40" s="158">
        <v>1609</v>
      </c>
      <c r="Q40" s="158">
        <v>1022.5211267605633</v>
      </c>
      <c r="R40" s="158">
        <f t="shared" si="4"/>
        <v>13705</v>
      </c>
      <c r="T40" s="2">
        <f t="shared" si="5"/>
        <v>13705</v>
      </c>
    </row>
    <row r="41" spans="1:23" ht="72" x14ac:dyDescent="0.35">
      <c r="A41" s="17">
        <v>40</v>
      </c>
      <c r="B41" s="154" t="s">
        <v>121</v>
      </c>
      <c r="C41" s="154" t="s">
        <v>122</v>
      </c>
      <c r="D41" s="162" t="s">
        <v>123</v>
      </c>
      <c r="E41" s="162">
        <v>0</v>
      </c>
      <c r="F41" s="155">
        <v>761</v>
      </c>
      <c r="G41" s="156">
        <v>4.54</v>
      </c>
      <c r="H41" s="155">
        <f t="shared" si="0"/>
        <v>3455</v>
      </c>
      <c r="I41" s="157">
        <v>0</v>
      </c>
      <c r="J41" s="155">
        <f t="shared" si="1"/>
        <v>6910</v>
      </c>
      <c r="K41" s="155">
        <f t="shared" si="2"/>
        <v>6910</v>
      </c>
      <c r="L41" s="158">
        <v>6910</v>
      </c>
      <c r="M41" s="168">
        <v>45799</v>
      </c>
      <c r="N41" s="159" t="s">
        <v>26</v>
      </c>
      <c r="O41" s="158" t="s">
        <v>27</v>
      </c>
      <c r="P41" s="158">
        <v>0</v>
      </c>
      <c r="Q41" s="158">
        <v>1008.5211267605633</v>
      </c>
      <c r="R41" s="158">
        <f t="shared" si="4"/>
        <v>1009</v>
      </c>
      <c r="T41" s="2">
        <f t="shared" si="5"/>
        <v>1009</v>
      </c>
    </row>
    <row r="42" spans="1:23" ht="72" x14ac:dyDescent="0.35">
      <c r="A42" s="17">
        <v>41</v>
      </c>
      <c r="B42" s="154">
        <v>101</v>
      </c>
      <c r="C42" s="161" t="s">
        <v>124</v>
      </c>
      <c r="D42" s="155">
        <v>9731284284</v>
      </c>
      <c r="E42" s="155">
        <v>0</v>
      </c>
      <c r="F42" s="155">
        <v>448</v>
      </c>
      <c r="G42" s="156">
        <v>4.54</v>
      </c>
      <c r="H42" s="155">
        <f t="shared" si="0"/>
        <v>2034</v>
      </c>
      <c r="I42" s="157">
        <v>0</v>
      </c>
      <c r="J42" s="155">
        <f t="shared" si="1"/>
        <v>4068</v>
      </c>
      <c r="K42" s="155">
        <f t="shared" si="2"/>
        <v>4068</v>
      </c>
      <c r="L42" s="158">
        <v>4068</v>
      </c>
      <c r="M42" s="159" t="s">
        <v>91</v>
      </c>
      <c r="N42" s="159" t="s">
        <v>61</v>
      </c>
      <c r="O42" s="158" t="s">
        <v>27</v>
      </c>
      <c r="P42" s="158">
        <v>0</v>
      </c>
      <c r="Q42" s="158">
        <v>2185.5211267605632</v>
      </c>
      <c r="R42" s="158">
        <f t="shared" si="4"/>
        <v>2186</v>
      </c>
      <c r="T42" s="2">
        <f t="shared" si="5"/>
        <v>2186</v>
      </c>
    </row>
    <row r="43" spans="1:23" ht="54" x14ac:dyDescent="0.35">
      <c r="A43" s="17">
        <v>42</v>
      </c>
      <c r="B43" s="154" t="s">
        <v>125</v>
      </c>
      <c r="C43" s="161" t="s">
        <v>126</v>
      </c>
      <c r="D43" s="155">
        <v>9886060757</v>
      </c>
      <c r="E43" s="155">
        <v>0</v>
      </c>
      <c r="F43" s="155">
        <v>934</v>
      </c>
      <c r="G43" s="156">
        <v>4.54</v>
      </c>
      <c r="H43" s="155">
        <f t="shared" si="0"/>
        <v>4240</v>
      </c>
      <c r="I43" s="157">
        <v>0</v>
      </c>
      <c r="J43" s="155">
        <f t="shared" si="1"/>
        <v>8480</v>
      </c>
      <c r="K43" s="155">
        <f t="shared" si="2"/>
        <v>8480</v>
      </c>
      <c r="L43" s="158">
        <v>8480</v>
      </c>
      <c r="M43" s="159" t="s">
        <v>91</v>
      </c>
      <c r="N43" s="159" t="s">
        <v>61</v>
      </c>
      <c r="O43" s="158" t="s">
        <v>27</v>
      </c>
      <c r="P43" s="158">
        <v>0</v>
      </c>
      <c r="Q43" s="158">
        <v>2184.5211267605641</v>
      </c>
      <c r="R43" s="158">
        <f t="shared" si="4"/>
        <v>2185</v>
      </c>
      <c r="T43" s="2">
        <f t="shared" si="5"/>
        <v>2185</v>
      </c>
    </row>
    <row r="44" spans="1:23" s="26" customFormat="1" x14ac:dyDescent="0.35">
      <c r="A44" s="23">
        <v>43</v>
      </c>
      <c r="B44" s="154">
        <v>102</v>
      </c>
      <c r="C44" s="154" t="s">
        <v>127</v>
      </c>
      <c r="D44" s="155">
        <v>9611639570</v>
      </c>
      <c r="E44" s="155">
        <v>18014</v>
      </c>
      <c r="F44" s="155">
        <v>1984</v>
      </c>
      <c r="G44" s="156">
        <v>4.54</v>
      </c>
      <c r="H44" s="155">
        <f t="shared" si="0"/>
        <v>9007</v>
      </c>
      <c r="I44" s="157">
        <v>9007</v>
      </c>
      <c r="J44" s="155">
        <f t="shared" si="1"/>
        <v>18014</v>
      </c>
      <c r="K44" s="155">
        <f t="shared" si="2"/>
        <v>27021</v>
      </c>
      <c r="L44" s="158">
        <v>9007</v>
      </c>
      <c r="M44" s="159" t="s">
        <v>266</v>
      </c>
      <c r="N44" s="159" t="s">
        <v>179</v>
      </c>
      <c r="O44" s="158" t="s">
        <v>27</v>
      </c>
      <c r="P44" s="158">
        <v>0</v>
      </c>
      <c r="Q44" s="158">
        <v>2625.5211267605632</v>
      </c>
      <c r="R44" s="160">
        <f t="shared" si="4"/>
        <v>20640</v>
      </c>
      <c r="T44" s="2">
        <f t="shared" si="5"/>
        <v>20640</v>
      </c>
    </row>
    <row r="45" spans="1:23" s="26" customFormat="1" x14ac:dyDescent="0.35">
      <c r="A45" s="23">
        <v>44</v>
      </c>
      <c r="B45" s="154">
        <v>103</v>
      </c>
      <c r="C45" s="154" t="s">
        <v>128</v>
      </c>
      <c r="D45" s="155">
        <v>8310325448</v>
      </c>
      <c r="E45" s="155">
        <v>9630</v>
      </c>
      <c r="F45" s="155">
        <v>707</v>
      </c>
      <c r="G45" s="156">
        <v>4.54</v>
      </c>
      <c r="H45" s="155">
        <f t="shared" si="0"/>
        <v>3210</v>
      </c>
      <c r="I45" s="157">
        <v>3210</v>
      </c>
      <c r="J45" s="155">
        <f t="shared" si="1"/>
        <v>6420</v>
      </c>
      <c r="K45" s="155">
        <f t="shared" si="2"/>
        <v>9630</v>
      </c>
      <c r="L45" s="158">
        <v>0</v>
      </c>
      <c r="M45" s="159"/>
      <c r="N45" s="159"/>
      <c r="O45" s="158"/>
      <c r="P45" s="158">
        <v>15815</v>
      </c>
      <c r="Q45" s="158">
        <v>3985.5211267605632</v>
      </c>
      <c r="R45" s="160">
        <f t="shared" si="4"/>
        <v>29431</v>
      </c>
      <c r="T45" s="2">
        <f t="shared" si="5"/>
        <v>29431</v>
      </c>
    </row>
    <row r="46" spans="1:23" s="26" customFormat="1" x14ac:dyDescent="0.35">
      <c r="A46" s="23">
        <v>45</v>
      </c>
      <c r="B46" s="154">
        <v>104</v>
      </c>
      <c r="C46" s="154" t="s">
        <v>129</v>
      </c>
      <c r="D46" s="155">
        <v>7406509485</v>
      </c>
      <c r="E46" s="155">
        <v>12307</v>
      </c>
      <c r="F46" s="155">
        <v>702</v>
      </c>
      <c r="G46" s="156">
        <v>4.54</v>
      </c>
      <c r="H46" s="155">
        <f t="shared" si="0"/>
        <v>3187</v>
      </c>
      <c r="I46" s="157">
        <v>5933</v>
      </c>
      <c r="J46" s="155">
        <f t="shared" si="1"/>
        <v>6374</v>
      </c>
      <c r="K46" s="155">
        <f t="shared" si="2"/>
        <v>12307</v>
      </c>
      <c r="L46" s="158">
        <v>0</v>
      </c>
      <c r="M46" s="159"/>
      <c r="N46" s="159"/>
      <c r="O46" s="158"/>
      <c r="P46" s="158">
        <v>14315</v>
      </c>
      <c r="Q46" s="158">
        <v>4215.5211267605637</v>
      </c>
      <c r="R46" s="160">
        <f t="shared" si="4"/>
        <v>30838</v>
      </c>
      <c r="T46" s="2">
        <f t="shared" si="5"/>
        <v>30838</v>
      </c>
    </row>
    <row r="47" spans="1:23" x14ac:dyDescent="0.35">
      <c r="A47" s="17">
        <v>46</v>
      </c>
      <c r="B47" s="154">
        <v>105</v>
      </c>
      <c r="C47" s="154" t="s">
        <v>130</v>
      </c>
      <c r="D47" s="155">
        <v>9345059439</v>
      </c>
      <c r="E47" s="155">
        <v>0</v>
      </c>
      <c r="F47" s="155">
        <v>702</v>
      </c>
      <c r="G47" s="156">
        <v>4.54</v>
      </c>
      <c r="H47" s="155">
        <f t="shared" si="0"/>
        <v>3187</v>
      </c>
      <c r="I47" s="157">
        <v>0</v>
      </c>
      <c r="J47" s="155">
        <f t="shared" si="1"/>
        <v>6374</v>
      </c>
      <c r="K47" s="155">
        <f t="shared" si="2"/>
        <v>6374</v>
      </c>
      <c r="L47" s="158">
        <v>6374</v>
      </c>
      <c r="M47" s="159" t="s">
        <v>49</v>
      </c>
      <c r="N47" s="159" t="s">
        <v>61</v>
      </c>
      <c r="O47" s="158" t="s">
        <v>27</v>
      </c>
      <c r="P47" s="158">
        <v>0</v>
      </c>
      <c r="Q47" s="158">
        <v>3637.5211267605614</v>
      </c>
      <c r="R47" s="158">
        <f t="shared" si="4"/>
        <v>3638</v>
      </c>
      <c r="T47" s="2">
        <f t="shared" si="5"/>
        <v>3638</v>
      </c>
    </row>
    <row r="48" spans="1:23" s="26" customFormat="1" x14ac:dyDescent="0.35">
      <c r="A48" s="17">
        <v>47</v>
      </c>
      <c r="B48" s="154">
        <v>106</v>
      </c>
      <c r="C48" s="154" t="s">
        <v>131</v>
      </c>
      <c r="D48" s="155">
        <v>9739801299</v>
      </c>
      <c r="E48" s="155">
        <v>0</v>
      </c>
      <c r="F48" s="155">
        <v>701</v>
      </c>
      <c r="G48" s="156">
        <v>4.54</v>
      </c>
      <c r="H48" s="155">
        <f t="shared" si="0"/>
        <v>3183</v>
      </c>
      <c r="I48" s="157">
        <v>3183</v>
      </c>
      <c r="J48" s="155">
        <f t="shared" si="1"/>
        <v>6366</v>
      </c>
      <c r="K48" s="155">
        <f t="shared" si="2"/>
        <v>9549</v>
      </c>
      <c r="L48" s="158">
        <v>9549</v>
      </c>
      <c r="M48" s="159" t="s">
        <v>248</v>
      </c>
      <c r="N48" s="159" t="s">
        <v>251</v>
      </c>
      <c r="O48" s="158" t="s">
        <v>20</v>
      </c>
      <c r="P48" s="158">
        <v>1569</v>
      </c>
      <c r="Q48" s="158">
        <v>1007.5211267605633</v>
      </c>
      <c r="R48" s="158">
        <f t="shared" si="4"/>
        <v>2577</v>
      </c>
      <c r="T48" s="2">
        <f t="shared" si="5"/>
        <v>2577</v>
      </c>
    </row>
    <row r="49" spans="1:21" s="26" customFormat="1" x14ac:dyDescent="0.35">
      <c r="A49" s="23">
        <v>48</v>
      </c>
      <c r="B49" s="154" t="s">
        <v>132</v>
      </c>
      <c r="C49" s="154" t="s">
        <v>133</v>
      </c>
      <c r="D49" s="155">
        <v>9845165039</v>
      </c>
      <c r="E49" s="155">
        <v>16950</v>
      </c>
      <c r="F49" s="155">
        <v>649</v>
      </c>
      <c r="G49" s="156">
        <v>4.54</v>
      </c>
      <c r="H49" s="155">
        <f t="shared" si="0"/>
        <v>2946</v>
      </c>
      <c r="I49" s="157">
        <v>11058</v>
      </c>
      <c r="J49" s="155">
        <f t="shared" si="1"/>
        <v>5892</v>
      </c>
      <c r="K49" s="155">
        <f t="shared" si="2"/>
        <v>16950</v>
      </c>
      <c r="L49" s="158">
        <v>0</v>
      </c>
      <c r="M49" s="159"/>
      <c r="N49" s="159"/>
      <c r="O49" s="158"/>
      <c r="P49" s="158">
        <v>3479</v>
      </c>
      <c r="Q49" s="158">
        <v>1011.5211267605633</v>
      </c>
      <c r="R49" s="160">
        <f t="shared" si="4"/>
        <v>21441</v>
      </c>
      <c r="T49" s="2">
        <f t="shared" si="5"/>
        <v>21441</v>
      </c>
    </row>
    <row r="50" spans="1:21" ht="36" x14ac:dyDescent="0.35">
      <c r="A50" s="17">
        <v>49</v>
      </c>
      <c r="B50" s="154">
        <v>107</v>
      </c>
      <c r="C50" s="161" t="s">
        <v>134</v>
      </c>
      <c r="D50" s="155">
        <v>9816270535</v>
      </c>
      <c r="E50" s="155">
        <v>0</v>
      </c>
      <c r="F50" s="155">
        <v>714</v>
      </c>
      <c r="G50" s="156">
        <v>4.54</v>
      </c>
      <c r="H50" s="155">
        <f t="shared" si="0"/>
        <v>3242</v>
      </c>
      <c r="I50" s="157">
        <v>0</v>
      </c>
      <c r="J50" s="155">
        <f t="shared" si="1"/>
        <v>6484</v>
      </c>
      <c r="K50" s="155">
        <f t="shared" si="2"/>
        <v>6484</v>
      </c>
      <c r="L50" s="158">
        <v>6484</v>
      </c>
      <c r="M50" s="159" t="s">
        <v>60</v>
      </c>
      <c r="N50" s="159" t="s">
        <v>26</v>
      </c>
      <c r="O50" s="158" t="s">
        <v>27</v>
      </c>
      <c r="P50" s="158">
        <v>0</v>
      </c>
      <c r="Q50" s="158">
        <v>1011.5211267605633</v>
      </c>
      <c r="R50" s="158">
        <f t="shared" si="4"/>
        <v>1012</v>
      </c>
      <c r="T50" s="2">
        <f t="shared" si="5"/>
        <v>1012</v>
      </c>
    </row>
    <row r="51" spans="1:21" s="26" customFormat="1" x14ac:dyDescent="0.35">
      <c r="A51" s="23">
        <v>50</v>
      </c>
      <c r="B51" s="154">
        <v>108</v>
      </c>
      <c r="C51" s="154" t="s">
        <v>135</v>
      </c>
      <c r="D51" s="155">
        <v>9886769790</v>
      </c>
      <c r="E51" s="155">
        <v>18445</v>
      </c>
      <c r="F51" s="155">
        <v>1037</v>
      </c>
      <c r="G51" s="156">
        <v>4.54</v>
      </c>
      <c r="H51" s="155">
        <f t="shared" si="0"/>
        <v>4708</v>
      </c>
      <c r="I51" s="157">
        <v>9029</v>
      </c>
      <c r="J51" s="155">
        <f t="shared" si="1"/>
        <v>9416</v>
      </c>
      <c r="K51" s="155">
        <f t="shared" si="2"/>
        <v>18445</v>
      </c>
      <c r="L51" s="158">
        <v>0</v>
      </c>
      <c r="M51" s="159"/>
      <c r="N51" s="159"/>
      <c r="O51" s="158"/>
      <c r="P51" s="158">
        <v>3515</v>
      </c>
      <c r="Q51" s="158">
        <v>1025.5211267605632</v>
      </c>
      <c r="R51" s="160">
        <f t="shared" si="4"/>
        <v>22986</v>
      </c>
      <c r="T51" s="2">
        <f t="shared" si="5"/>
        <v>22986</v>
      </c>
    </row>
    <row r="52" spans="1:21" x14ac:dyDescent="0.35">
      <c r="A52" s="17">
        <v>51</v>
      </c>
      <c r="B52" s="154" t="s">
        <v>136</v>
      </c>
      <c r="C52" s="154" t="s">
        <v>137</v>
      </c>
      <c r="D52" s="155">
        <v>9019205919</v>
      </c>
      <c r="E52" s="155">
        <v>0</v>
      </c>
      <c r="F52" s="155">
        <v>900</v>
      </c>
      <c r="G52" s="156">
        <v>4.54</v>
      </c>
      <c r="H52" s="155">
        <f t="shared" si="0"/>
        <v>4086</v>
      </c>
      <c r="I52" s="157">
        <v>0</v>
      </c>
      <c r="J52" s="155">
        <f t="shared" si="1"/>
        <v>8172</v>
      </c>
      <c r="K52" s="155">
        <f t="shared" si="2"/>
        <v>8172</v>
      </c>
      <c r="L52" s="158">
        <v>8172</v>
      </c>
      <c r="M52" s="159" t="s">
        <v>138</v>
      </c>
      <c r="N52" s="159" t="s">
        <v>42</v>
      </c>
      <c r="O52" s="158" t="s">
        <v>20</v>
      </c>
      <c r="P52" s="158">
        <v>0</v>
      </c>
      <c r="Q52" s="158">
        <v>1032.5211267605634</v>
      </c>
      <c r="R52" s="158">
        <f t="shared" si="4"/>
        <v>1033</v>
      </c>
      <c r="T52" s="2">
        <f t="shared" si="5"/>
        <v>1033</v>
      </c>
    </row>
    <row r="53" spans="1:21" s="194" customFormat="1" x14ac:dyDescent="0.35">
      <c r="A53" s="186">
        <v>52</v>
      </c>
      <c r="B53" s="187">
        <v>109</v>
      </c>
      <c r="C53" s="187" t="s">
        <v>139</v>
      </c>
      <c r="D53" s="189">
        <v>9632546005</v>
      </c>
      <c r="E53" s="189">
        <v>0</v>
      </c>
      <c r="F53" s="189">
        <v>1008</v>
      </c>
      <c r="G53" s="190">
        <v>4.54</v>
      </c>
      <c r="H53" s="189">
        <f t="shared" si="0"/>
        <v>4576</v>
      </c>
      <c r="I53" s="191">
        <v>0</v>
      </c>
      <c r="J53" s="189">
        <f t="shared" si="1"/>
        <v>9152</v>
      </c>
      <c r="K53" s="189">
        <f t="shared" si="2"/>
        <v>9152</v>
      </c>
      <c r="L53" s="192">
        <v>9152</v>
      </c>
      <c r="M53" s="193" t="s">
        <v>60</v>
      </c>
      <c r="N53" s="193" t="s">
        <v>61</v>
      </c>
      <c r="O53" s="192" t="s">
        <v>27</v>
      </c>
      <c r="P53" s="192">
        <v>0</v>
      </c>
      <c r="Q53" s="192">
        <v>1010.5211267605633</v>
      </c>
      <c r="R53" s="192">
        <f t="shared" si="4"/>
        <v>1011</v>
      </c>
      <c r="S53" s="194">
        <v>1011</v>
      </c>
      <c r="T53" s="194">
        <f t="shared" si="5"/>
        <v>0</v>
      </c>
      <c r="U53" s="194" t="s">
        <v>305</v>
      </c>
    </row>
    <row r="54" spans="1:21" s="26" customFormat="1" ht="54" x14ac:dyDescent="0.35">
      <c r="A54" s="23">
        <v>53</v>
      </c>
      <c r="B54" s="154">
        <v>110</v>
      </c>
      <c r="C54" s="154" t="s">
        <v>140</v>
      </c>
      <c r="D54" s="162" t="s">
        <v>141</v>
      </c>
      <c r="E54" s="162">
        <v>19013</v>
      </c>
      <c r="F54" s="155">
        <v>1069</v>
      </c>
      <c r="G54" s="156">
        <v>4.54</v>
      </c>
      <c r="H54" s="155">
        <f t="shared" si="0"/>
        <v>4853</v>
      </c>
      <c r="I54" s="157">
        <v>9307</v>
      </c>
      <c r="J54" s="155">
        <f t="shared" si="1"/>
        <v>9706</v>
      </c>
      <c r="K54" s="155">
        <f t="shared" si="2"/>
        <v>19013</v>
      </c>
      <c r="L54" s="158">
        <v>0</v>
      </c>
      <c r="M54" s="159"/>
      <c r="N54" s="159"/>
      <c r="O54" s="158"/>
      <c r="P54" s="158">
        <v>3385</v>
      </c>
      <c r="Q54" s="158">
        <v>1007.5211267605633</v>
      </c>
      <c r="R54" s="160">
        <f t="shared" si="4"/>
        <v>23406</v>
      </c>
      <c r="T54" s="2">
        <f t="shared" si="5"/>
        <v>23406</v>
      </c>
    </row>
    <row r="55" spans="1:21" s="194" customFormat="1" x14ac:dyDescent="0.35">
      <c r="A55" s="186">
        <v>54</v>
      </c>
      <c r="B55" s="187">
        <v>111</v>
      </c>
      <c r="C55" s="187" t="s">
        <v>142</v>
      </c>
      <c r="D55" s="189">
        <v>9822138742</v>
      </c>
      <c r="E55" s="189">
        <v>0</v>
      </c>
      <c r="F55" s="189">
        <v>796</v>
      </c>
      <c r="G55" s="190">
        <v>4.54</v>
      </c>
      <c r="H55" s="189">
        <f t="shared" si="0"/>
        <v>3614</v>
      </c>
      <c r="I55" s="191">
        <v>0</v>
      </c>
      <c r="J55" s="189">
        <f t="shared" si="1"/>
        <v>7228</v>
      </c>
      <c r="K55" s="189">
        <f t="shared" si="2"/>
        <v>7228</v>
      </c>
      <c r="L55" s="192">
        <v>7228</v>
      </c>
      <c r="M55" s="193" t="s">
        <v>91</v>
      </c>
      <c r="N55" s="193" t="s">
        <v>61</v>
      </c>
      <c r="O55" s="192" t="s">
        <v>27</v>
      </c>
      <c r="P55" s="192">
        <v>0</v>
      </c>
      <c r="Q55" s="192">
        <v>1010.5211267605633</v>
      </c>
      <c r="R55" s="192">
        <f t="shared" si="4"/>
        <v>1011</v>
      </c>
      <c r="S55" s="194">
        <v>1011</v>
      </c>
      <c r="T55" s="194">
        <f t="shared" si="5"/>
        <v>0</v>
      </c>
      <c r="U55" s="194" t="s">
        <v>305</v>
      </c>
    </row>
    <row r="56" spans="1:21" s="26" customFormat="1" ht="54" x14ac:dyDescent="0.35">
      <c r="A56" s="23">
        <v>55</v>
      </c>
      <c r="B56" s="154">
        <v>112</v>
      </c>
      <c r="C56" s="154" t="s">
        <v>140</v>
      </c>
      <c r="D56" s="162" t="s">
        <v>141</v>
      </c>
      <c r="E56" s="162">
        <v>22997</v>
      </c>
      <c r="F56" s="155">
        <v>1293</v>
      </c>
      <c r="G56" s="156">
        <v>4.54</v>
      </c>
      <c r="H56" s="155">
        <f t="shared" si="0"/>
        <v>5870</v>
      </c>
      <c r="I56" s="157">
        <v>11257</v>
      </c>
      <c r="J56" s="155">
        <f t="shared" si="1"/>
        <v>11740</v>
      </c>
      <c r="K56" s="155">
        <f t="shared" si="2"/>
        <v>22997</v>
      </c>
      <c r="L56" s="158">
        <v>0</v>
      </c>
      <c r="M56" s="159"/>
      <c r="N56" s="159"/>
      <c r="O56" s="158"/>
      <c r="P56" s="158">
        <v>3388</v>
      </c>
      <c r="Q56" s="158">
        <v>1006.5211267605633</v>
      </c>
      <c r="R56" s="160">
        <f t="shared" si="4"/>
        <v>27392</v>
      </c>
      <c r="T56" s="2">
        <f t="shared" si="5"/>
        <v>27392</v>
      </c>
    </row>
    <row r="57" spans="1:21" s="26" customFormat="1" ht="36" x14ac:dyDescent="0.35">
      <c r="A57" s="17">
        <v>56</v>
      </c>
      <c r="B57" s="154" t="s">
        <v>143</v>
      </c>
      <c r="C57" s="161" t="s">
        <v>144</v>
      </c>
      <c r="D57" s="155">
        <v>9886363614</v>
      </c>
      <c r="E57" s="155">
        <v>-2</v>
      </c>
      <c r="F57" s="155">
        <v>752</v>
      </c>
      <c r="G57" s="156">
        <v>4.54</v>
      </c>
      <c r="H57" s="155">
        <f t="shared" si="0"/>
        <v>3414</v>
      </c>
      <c r="I57" s="157">
        <v>2700</v>
      </c>
      <c r="J57" s="155">
        <f t="shared" si="1"/>
        <v>6828</v>
      </c>
      <c r="K57" s="155">
        <f t="shared" si="2"/>
        <v>9528</v>
      </c>
      <c r="L57" s="158">
        <v>9530</v>
      </c>
      <c r="M57" s="168">
        <v>45794</v>
      </c>
      <c r="N57" s="159" t="s">
        <v>53</v>
      </c>
      <c r="O57" s="158" t="s">
        <v>35</v>
      </c>
      <c r="P57" s="158">
        <v>806</v>
      </c>
      <c r="Q57" s="158">
        <v>1007.5211267605633</v>
      </c>
      <c r="R57" s="158">
        <f t="shared" si="4"/>
        <v>1812</v>
      </c>
      <c r="T57" s="2">
        <f t="shared" si="5"/>
        <v>1812</v>
      </c>
    </row>
    <row r="58" spans="1:21" s="26" customFormat="1" x14ac:dyDescent="0.35">
      <c r="A58" s="23">
        <v>57</v>
      </c>
      <c r="B58" s="154">
        <v>114</v>
      </c>
      <c r="C58" s="154" t="s">
        <v>145</v>
      </c>
      <c r="D58" s="155">
        <v>782906001</v>
      </c>
      <c r="E58" s="155">
        <v>20505</v>
      </c>
      <c r="F58" s="155">
        <v>785</v>
      </c>
      <c r="G58" s="156">
        <v>4.54</v>
      </c>
      <c r="H58" s="155">
        <f t="shared" si="0"/>
        <v>3564</v>
      </c>
      <c r="I58" s="157">
        <v>13377</v>
      </c>
      <c r="J58" s="155">
        <f t="shared" si="1"/>
        <v>7128</v>
      </c>
      <c r="K58" s="155">
        <f t="shared" si="2"/>
        <v>20505</v>
      </c>
      <c r="L58" s="158">
        <v>0</v>
      </c>
      <c r="M58" s="159"/>
      <c r="N58" s="159"/>
      <c r="O58" s="158"/>
      <c r="P58" s="158">
        <v>3593</v>
      </c>
      <c r="Q58" s="158">
        <v>1006.5211267605633</v>
      </c>
      <c r="R58" s="160">
        <f t="shared" si="4"/>
        <v>25105</v>
      </c>
      <c r="T58" s="2">
        <f t="shared" si="5"/>
        <v>25105</v>
      </c>
    </row>
    <row r="59" spans="1:21" ht="36" x14ac:dyDescent="0.35">
      <c r="A59" s="17">
        <v>58</v>
      </c>
      <c r="B59" s="154" t="s">
        <v>146</v>
      </c>
      <c r="C59" s="161" t="s">
        <v>147</v>
      </c>
      <c r="D59" s="162" t="s">
        <v>148</v>
      </c>
      <c r="E59" s="162">
        <v>0</v>
      </c>
      <c r="F59" s="155">
        <v>305</v>
      </c>
      <c r="G59" s="156">
        <v>4.54</v>
      </c>
      <c r="H59" s="155">
        <f t="shared" si="0"/>
        <v>1385</v>
      </c>
      <c r="I59" s="157">
        <v>0</v>
      </c>
      <c r="J59" s="155">
        <f t="shared" si="1"/>
        <v>2770</v>
      </c>
      <c r="K59" s="155">
        <f t="shared" si="2"/>
        <v>2770</v>
      </c>
      <c r="L59" s="158">
        <v>2770</v>
      </c>
      <c r="M59" s="159" t="s">
        <v>60</v>
      </c>
      <c r="N59" s="159" t="s">
        <v>61</v>
      </c>
      <c r="O59" s="158" t="s">
        <v>27</v>
      </c>
      <c r="P59" s="158">
        <v>0</v>
      </c>
      <c r="Q59" s="158">
        <v>1013.5211267605633</v>
      </c>
      <c r="R59" s="158">
        <f t="shared" si="4"/>
        <v>1014</v>
      </c>
      <c r="T59" s="2">
        <f t="shared" si="5"/>
        <v>1014</v>
      </c>
    </row>
    <row r="60" spans="1:21" x14ac:dyDescent="0.35">
      <c r="A60" s="17">
        <v>59</v>
      </c>
      <c r="B60" s="154" t="s">
        <v>149</v>
      </c>
      <c r="C60" s="154" t="s">
        <v>150</v>
      </c>
      <c r="D60" s="155">
        <v>9986704060</v>
      </c>
      <c r="E60" s="155">
        <v>0</v>
      </c>
      <c r="F60" s="155">
        <v>745</v>
      </c>
      <c r="G60" s="156">
        <v>4.54</v>
      </c>
      <c r="H60" s="155">
        <f t="shared" si="0"/>
        <v>3382</v>
      </c>
      <c r="I60" s="157">
        <v>0</v>
      </c>
      <c r="J60" s="155">
        <f t="shared" si="1"/>
        <v>6764</v>
      </c>
      <c r="K60" s="155">
        <f t="shared" si="2"/>
        <v>6764</v>
      </c>
      <c r="L60" s="158">
        <v>6764</v>
      </c>
      <c r="M60" s="159" t="s">
        <v>151</v>
      </c>
      <c r="N60" s="159" t="s">
        <v>61</v>
      </c>
      <c r="O60" s="158" t="s">
        <v>27</v>
      </c>
      <c r="P60" s="158">
        <v>0</v>
      </c>
      <c r="Q60" s="158">
        <v>1114.5211267605634</v>
      </c>
      <c r="R60" s="158">
        <f t="shared" si="4"/>
        <v>1115</v>
      </c>
      <c r="T60" s="2">
        <f t="shared" si="5"/>
        <v>1115</v>
      </c>
    </row>
    <row r="61" spans="1:21" s="26" customFormat="1" x14ac:dyDescent="0.35">
      <c r="A61" s="23">
        <v>60</v>
      </c>
      <c r="B61" s="154">
        <v>115</v>
      </c>
      <c r="C61" s="154" t="s">
        <v>152</v>
      </c>
      <c r="D61" s="155">
        <v>9916137661</v>
      </c>
      <c r="E61" s="155">
        <v>32361</v>
      </c>
      <c r="F61" s="155">
        <v>1239</v>
      </c>
      <c r="G61" s="156">
        <v>4.54</v>
      </c>
      <c r="H61" s="155">
        <f t="shared" si="0"/>
        <v>5625</v>
      </c>
      <c r="I61" s="157">
        <v>21111</v>
      </c>
      <c r="J61" s="155">
        <f t="shared" si="1"/>
        <v>11250</v>
      </c>
      <c r="K61" s="155">
        <f t="shared" si="2"/>
        <v>32361</v>
      </c>
      <c r="L61" s="158">
        <v>0</v>
      </c>
      <c r="M61" s="159"/>
      <c r="N61" s="159"/>
      <c r="O61" s="158"/>
      <c r="P61" s="158">
        <v>3426</v>
      </c>
      <c r="Q61" s="158">
        <v>1006.5211267605633</v>
      </c>
      <c r="R61" s="160">
        <f t="shared" si="4"/>
        <v>36794</v>
      </c>
      <c r="T61" s="2">
        <f t="shared" si="5"/>
        <v>36794</v>
      </c>
    </row>
    <row r="62" spans="1:21" x14ac:dyDescent="0.35">
      <c r="A62" s="17">
        <v>61</v>
      </c>
      <c r="B62" s="154">
        <v>116</v>
      </c>
      <c r="C62" s="154" t="s">
        <v>153</v>
      </c>
      <c r="D62" s="155">
        <v>9620075302</v>
      </c>
      <c r="E62" s="155">
        <v>0</v>
      </c>
      <c r="F62" s="155">
        <v>375</v>
      </c>
      <c r="G62" s="156">
        <v>4.54</v>
      </c>
      <c r="H62" s="155">
        <f t="shared" si="0"/>
        <v>1703</v>
      </c>
      <c r="I62" s="157">
        <v>0</v>
      </c>
      <c r="J62" s="155">
        <f t="shared" si="1"/>
        <v>3406</v>
      </c>
      <c r="K62" s="155">
        <f t="shared" si="2"/>
        <v>3406</v>
      </c>
      <c r="L62" s="158">
        <v>3406</v>
      </c>
      <c r="M62" s="159" t="s">
        <v>30</v>
      </c>
      <c r="N62" s="159" t="s">
        <v>61</v>
      </c>
      <c r="O62" s="158" t="s">
        <v>27</v>
      </c>
      <c r="P62" s="158">
        <v>0</v>
      </c>
      <c r="Q62" s="158">
        <v>1006.5211267605633</v>
      </c>
      <c r="R62" s="158">
        <f t="shared" si="4"/>
        <v>1007</v>
      </c>
      <c r="T62" s="2">
        <f t="shared" si="5"/>
        <v>1007</v>
      </c>
    </row>
    <row r="63" spans="1:21" s="26" customFormat="1" ht="36" x14ac:dyDescent="0.35">
      <c r="A63" s="23">
        <v>62</v>
      </c>
      <c r="B63" s="154">
        <v>117</v>
      </c>
      <c r="C63" s="154" t="s">
        <v>154</v>
      </c>
      <c r="D63" s="162" t="s">
        <v>155</v>
      </c>
      <c r="E63" s="162">
        <v>15828</v>
      </c>
      <c r="F63" s="155">
        <v>606</v>
      </c>
      <c r="G63" s="156">
        <v>4.54</v>
      </c>
      <c r="H63" s="155">
        <f t="shared" si="0"/>
        <v>2751</v>
      </c>
      <c r="I63" s="157">
        <v>10326</v>
      </c>
      <c r="J63" s="155">
        <f t="shared" si="1"/>
        <v>5502</v>
      </c>
      <c r="K63" s="155">
        <f t="shared" si="2"/>
        <v>15828</v>
      </c>
      <c r="L63" s="158">
        <v>0</v>
      </c>
      <c r="M63" s="159"/>
      <c r="N63" s="159"/>
      <c r="O63" s="158"/>
      <c r="P63" s="158">
        <v>-1</v>
      </c>
      <c r="Q63" s="158">
        <v>1016.5211267605633</v>
      </c>
      <c r="R63" s="160">
        <f t="shared" si="4"/>
        <v>16844</v>
      </c>
      <c r="T63" s="2">
        <f t="shared" si="5"/>
        <v>16844</v>
      </c>
    </row>
    <row r="64" spans="1:21" ht="36" x14ac:dyDescent="0.35">
      <c r="A64" s="17">
        <v>63</v>
      </c>
      <c r="B64" s="154">
        <v>118</v>
      </c>
      <c r="C64" s="154" t="s">
        <v>156</v>
      </c>
      <c r="D64" s="162" t="s">
        <v>157</v>
      </c>
      <c r="E64" s="162">
        <v>0</v>
      </c>
      <c r="F64" s="155">
        <v>694</v>
      </c>
      <c r="G64" s="156">
        <v>4.54</v>
      </c>
      <c r="H64" s="155">
        <f t="shared" si="0"/>
        <v>3151</v>
      </c>
      <c r="I64" s="157">
        <v>0</v>
      </c>
      <c r="J64" s="155">
        <f t="shared" si="1"/>
        <v>6302</v>
      </c>
      <c r="K64" s="155">
        <f t="shared" si="2"/>
        <v>6302</v>
      </c>
      <c r="L64" s="158">
        <v>6302</v>
      </c>
      <c r="M64" s="159" t="s">
        <v>67</v>
      </c>
      <c r="N64" s="159" t="s">
        <v>158</v>
      </c>
      <c r="O64" s="158" t="s">
        <v>35</v>
      </c>
      <c r="P64" s="158">
        <v>0</v>
      </c>
      <c r="Q64" s="158">
        <v>1101.5211267605632</v>
      </c>
      <c r="R64" s="158">
        <f t="shared" si="4"/>
        <v>1102</v>
      </c>
      <c r="T64" s="2">
        <f t="shared" si="5"/>
        <v>1102</v>
      </c>
    </row>
    <row r="65" spans="1:20" s="26" customFormat="1" x14ac:dyDescent="0.35">
      <c r="A65" s="23">
        <v>64</v>
      </c>
      <c r="B65" s="154">
        <v>119</v>
      </c>
      <c r="C65" s="154" t="s">
        <v>159</v>
      </c>
      <c r="D65" s="155">
        <v>9686794010</v>
      </c>
      <c r="E65" s="155">
        <v>6302</v>
      </c>
      <c r="F65" s="155">
        <v>694</v>
      </c>
      <c r="G65" s="156">
        <v>4.54</v>
      </c>
      <c r="H65" s="155">
        <f t="shared" si="0"/>
        <v>3151</v>
      </c>
      <c r="I65" s="157">
        <v>0</v>
      </c>
      <c r="J65" s="155">
        <f t="shared" si="1"/>
        <v>6302</v>
      </c>
      <c r="K65" s="155">
        <f t="shared" si="2"/>
        <v>6302</v>
      </c>
      <c r="L65" s="158">
        <v>0</v>
      </c>
      <c r="M65" s="159"/>
      <c r="N65" s="159"/>
      <c r="O65" s="158"/>
      <c r="P65" s="158">
        <v>794</v>
      </c>
      <c r="Q65" s="158">
        <v>995.52112676056333</v>
      </c>
      <c r="R65" s="158">
        <f t="shared" si="4"/>
        <v>8092</v>
      </c>
      <c r="T65" s="2">
        <f t="shared" si="5"/>
        <v>8092</v>
      </c>
    </row>
    <row r="66" spans="1:20" s="22" customFormat="1" x14ac:dyDescent="0.35">
      <c r="A66" s="17">
        <v>65</v>
      </c>
      <c r="B66" s="154">
        <v>120</v>
      </c>
      <c r="C66" s="154" t="s">
        <v>160</v>
      </c>
      <c r="D66" s="155">
        <v>8884726789</v>
      </c>
      <c r="E66" s="155">
        <v>0</v>
      </c>
      <c r="F66" s="155">
        <v>698</v>
      </c>
      <c r="G66" s="156">
        <v>4.54</v>
      </c>
      <c r="H66" s="155">
        <f t="shared" ref="H66:H73" si="6">ROUND(F66*G66,0)</f>
        <v>3169</v>
      </c>
      <c r="I66" s="157">
        <v>0</v>
      </c>
      <c r="J66" s="155">
        <f t="shared" ref="J66:J73" si="7">2*ROUND(F66* G66,)</f>
        <v>6338</v>
      </c>
      <c r="K66" s="155">
        <f t="shared" ref="K66:K73" si="8">I66+J66</f>
        <v>6338</v>
      </c>
      <c r="L66" s="158">
        <v>6338</v>
      </c>
      <c r="M66" s="159" t="s">
        <v>267</v>
      </c>
      <c r="N66" s="159" t="s">
        <v>26</v>
      </c>
      <c r="O66" s="158" t="s">
        <v>20</v>
      </c>
      <c r="P66" s="158">
        <v>0</v>
      </c>
      <c r="Q66" s="158">
        <v>1062.5211267605632</v>
      </c>
      <c r="R66" s="158">
        <f t="shared" si="4"/>
        <v>1063</v>
      </c>
      <c r="T66" s="2">
        <f t="shared" si="5"/>
        <v>1063</v>
      </c>
    </row>
    <row r="67" spans="1:20" s="26" customFormat="1" x14ac:dyDescent="0.35">
      <c r="A67" s="17">
        <v>66</v>
      </c>
      <c r="B67" s="154">
        <v>121</v>
      </c>
      <c r="C67" s="154" t="s">
        <v>161</v>
      </c>
      <c r="D67" s="155">
        <v>9886948790</v>
      </c>
      <c r="E67" s="155">
        <v>0</v>
      </c>
      <c r="F67" s="155">
        <v>702</v>
      </c>
      <c r="G67" s="156">
        <v>4.54</v>
      </c>
      <c r="H67" s="155">
        <f t="shared" si="6"/>
        <v>3187</v>
      </c>
      <c r="I67" s="157">
        <v>3187</v>
      </c>
      <c r="J67" s="155">
        <f t="shared" si="7"/>
        <v>6374</v>
      </c>
      <c r="K67" s="155">
        <f t="shared" si="8"/>
        <v>9561</v>
      </c>
      <c r="L67" s="158">
        <v>9561</v>
      </c>
      <c r="M67" s="159" t="s">
        <v>248</v>
      </c>
      <c r="N67" s="159" t="s">
        <v>249</v>
      </c>
      <c r="O67" s="158" t="s">
        <v>20</v>
      </c>
      <c r="P67" s="158">
        <v>0</v>
      </c>
      <c r="Q67" s="158">
        <v>995.52112676056333</v>
      </c>
      <c r="R67" s="158">
        <f t="shared" ref="R67:R73" si="9">ROUND(E67+P67+Q67,0)</f>
        <v>996</v>
      </c>
      <c r="T67" s="2">
        <f t="shared" si="5"/>
        <v>996</v>
      </c>
    </row>
    <row r="68" spans="1:20" ht="54" x14ac:dyDescent="0.35">
      <c r="A68" s="17">
        <v>67</v>
      </c>
      <c r="B68" s="154">
        <v>122</v>
      </c>
      <c r="C68" s="161" t="s">
        <v>162</v>
      </c>
      <c r="D68" s="155">
        <v>9962593443</v>
      </c>
      <c r="E68" s="155">
        <v>0</v>
      </c>
      <c r="F68" s="155">
        <v>1643</v>
      </c>
      <c r="G68" s="156">
        <v>4.54</v>
      </c>
      <c r="H68" s="155">
        <f t="shared" si="6"/>
        <v>7459</v>
      </c>
      <c r="I68" s="157">
        <v>0</v>
      </c>
      <c r="J68" s="155">
        <f t="shared" si="7"/>
        <v>14918</v>
      </c>
      <c r="K68" s="155">
        <f t="shared" si="8"/>
        <v>14918</v>
      </c>
      <c r="L68" s="158">
        <v>14918</v>
      </c>
      <c r="M68" s="159" t="s">
        <v>243</v>
      </c>
      <c r="N68" s="159" t="s">
        <v>34</v>
      </c>
      <c r="O68" s="158"/>
      <c r="P68" s="158">
        <v>0</v>
      </c>
      <c r="Q68" s="158">
        <v>6005.5211267605637</v>
      </c>
      <c r="R68" s="158">
        <f t="shared" si="9"/>
        <v>6006</v>
      </c>
      <c r="T68" s="2">
        <f t="shared" si="5"/>
        <v>6006</v>
      </c>
    </row>
    <row r="69" spans="1:20" ht="36" x14ac:dyDescent="0.35">
      <c r="A69" s="17">
        <v>68</v>
      </c>
      <c r="B69" s="154" t="s">
        <v>163</v>
      </c>
      <c r="C69" s="161" t="s">
        <v>164</v>
      </c>
      <c r="D69" s="155"/>
      <c r="E69" s="155">
        <v>0</v>
      </c>
      <c r="F69" s="155">
        <v>802</v>
      </c>
      <c r="G69" s="156">
        <v>4.54</v>
      </c>
      <c r="H69" s="155">
        <f t="shared" si="6"/>
        <v>3641</v>
      </c>
      <c r="I69" s="157">
        <v>0</v>
      </c>
      <c r="J69" s="155">
        <f t="shared" si="7"/>
        <v>7282</v>
      </c>
      <c r="K69" s="155">
        <f t="shared" si="8"/>
        <v>7282</v>
      </c>
      <c r="L69" s="158">
        <v>7282</v>
      </c>
      <c r="M69" s="159" t="s">
        <v>243</v>
      </c>
      <c r="N69" s="159" t="s">
        <v>34</v>
      </c>
      <c r="O69" s="158"/>
      <c r="P69" s="158">
        <v>0</v>
      </c>
      <c r="Q69" s="158">
        <v>0</v>
      </c>
      <c r="R69" s="158">
        <f t="shared" si="9"/>
        <v>0</v>
      </c>
      <c r="T69" s="2">
        <f t="shared" si="5"/>
        <v>0</v>
      </c>
    </row>
    <row r="70" spans="1:20" s="26" customFormat="1" ht="54" x14ac:dyDescent="0.35">
      <c r="A70" s="23">
        <v>69</v>
      </c>
      <c r="B70" s="154">
        <v>123</v>
      </c>
      <c r="C70" s="161" t="s">
        <v>165</v>
      </c>
      <c r="D70" s="155">
        <v>9962593443</v>
      </c>
      <c r="E70" s="155">
        <v>27340</v>
      </c>
      <c r="F70" s="155">
        <v>3011</v>
      </c>
      <c r="G70" s="156">
        <v>4.54</v>
      </c>
      <c r="H70" s="155">
        <f t="shared" si="6"/>
        <v>13670</v>
      </c>
      <c r="I70" s="157">
        <v>1124</v>
      </c>
      <c r="J70" s="155">
        <f t="shared" si="7"/>
        <v>27340</v>
      </c>
      <c r="K70" s="155">
        <f t="shared" si="8"/>
        <v>28464</v>
      </c>
      <c r="L70" s="158">
        <v>1124</v>
      </c>
      <c r="M70" s="159" t="s">
        <v>268</v>
      </c>
      <c r="N70" s="159" t="s">
        <v>26</v>
      </c>
      <c r="O70" s="158" t="s">
        <v>20</v>
      </c>
      <c r="P70" s="158">
        <v>0</v>
      </c>
      <c r="Q70" s="158">
        <v>6865.5211267605637</v>
      </c>
      <c r="R70" s="160">
        <f t="shared" si="9"/>
        <v>34206</v>
      </c>
      <c r="T70" s="2">
        <f t="shared" si="5"/>
        <v>34206</v>
      </c>
    </row>
    <row r="71" spans="1:20" ht="36" x14ac:dyDescent="0.35">
      <c r="A71" s="17">
        <v>70</v>
      </c>
      <c r="B71" s="154">
        <v>124</v>
      </c>
      <c r="C71" s="154" t="s">
        <v>166</v>
      </c>
      <c r="D71" s="162" t="s">
        <v>167</v>
      </c>
      <c r="E71" s="162">
        <v>0</v>
      </c>
      <c r="F71" s="155">
        <v>579</v>
      </c>
      <c r="G71" s="156">
        <v>4.54</v>
      </c>
      <c r="H71" s="155">
        <f t="shared" si="6"/>
        <v>2629</v>
      </c>
      <c r="I71" s="157">
        <v>0</v>
      </c>
      <c r="J71" s="155">
        <f t="shared" si="7"/>
        <v>5258</v>
      </c>
      <c r="K71" s="155">
        <f t="shared" si="8"/>
        <v>5258</v>
      </c>
      <c r="L71" s="158">
        <v>5258</v>
      </c>
      <c r="M71" s="159" t="s">
        <v>168</v>
      </c>
      <c r="N71" s="159" t="s">
        <v>20</v>
      </c>
      <c r="O71" s="158"/>
      <c r="P71" s="158">
        <v>0</v>
      </c>
      <c r="Q71" s="158">
        <v>1715.5211267605632</v>
      </c>
      <c r="R71" s="158">
        <f t="shared" si="9"/>
        <v>1716</v>
      </c>
      <c r="T71" s="2">
        <f t="shared" si="5"/>
        <v>1716</v>
      </c>
    </row>
    <row r="72" spans="1:20" s="22" customFormat="1" ht="36" x14ac:dyDescent="0.35">
      <c r="A72" s="17">
        <v>71</v>
      </c>
      <c r="B72" s="154">
        <v>125</v>
      </c>
      <c r="C72" s="154" t="s">
        <v>169</v>
      </c>
      <c r="D72" s="162" t="s">
        <v>290</v>
      </c>
      <c r="E72" s="162">
        <v>0</v>
      </c>
      <c r="F72" s="155">
        <v>626</v>
      </c>
      <c r="G72" s="156">
        <v>4.54</v>
      </c>
      <c r="H72" s="155">
        <f t="shared" si="6"/>
        <v>2842</v>
      </c>
      <c r="I72" s="157">
        <v>0</v>
      </c>
      <c r="J72" s="155">
        <f t="shared" si="7"/>
        <v>5684</v>
      </c>
      <c r="K72" s="155">
        <f t="shared" si="8"/>
        <v>5684</v>
      </c>
      <c r="L72" s="158">
        <v>5684</v>
      </c>
      <c r="M72" s="159" t="s">
        <v>291</v>
      </c>
      <c r="N72" s="159" t="s">
        <v>42</v>
      </c>
      <c r="O72" s="158" t="s">
        <v>20</v>
      </c>
      <c r="P72" s="158">
        <v>0</v>
      </c>
      <c r="Q72" s="158">
        <v>1271.5211267605632</v>
      </c>
      <c r="R72" s="158">
        <f t="shared" si="9"/>
        <v>1272</v>
      </c>
      <c r="T72" s="2">
        <f t="shared" si="5"/>
        <v>1272</v>
      </c>
    </row>
    <row r="73" spans="1:20" x14ac:dyDescent="0.35">
      <c r="A73" s="17">
        <v>72</v>
      </c>
      <c r="B73" s="154">
        <v>126</v>
      </c>
      <c r="C73" s="154" t="s">
        <v>170</v>
      </c>
      <c r="D73" s="155">
        <v>9663877957</v>
      </c>
      <c r="E73" s="155">
        <v>0</v>
      </c>
      <c r="F73" s="155">
        <v>626</v>
      </c>
      <c r="G73" s="156">
        <v>4.54</v>
      </c>
      <c r="H73" s="155">
        <f t="shared" si="6"/>
        <v>2842</v>
      </c>
      <c r="I73" s="157">
        <v>0</v>
      </c>
      <c r="J73" s="155">
        <f t="shared" si="7"/>
        <v>5684</v>
      </c>
      <c r="K73" s="155">
        <f t="shared" si="8"/>
        <v>5684</v>
      </c>
      <c r="L73" s="158">
        <v>5684</v>
      </c>
      <c r="M73" s="159" t="s">
        <v>30</v>
      </c>
      <c r="N73" s="159" t="s">
        <v>26</v>
      </c>
      <c r="O73" s="158" t="s">
        <v>20</v>
      </c>
      <c r="P73" s="158">
        <v>0</v>
      </c>
      <c r="Q73" s="158">
        <v>1016.5211267605633</v>
      </c>
      <c r="R73" s="158">
        <f t="shared" si="9"/>
        <v>1017</v>
      </c>
      <c r="T73" s="2">
        <f t="shared" si="5"/>
        <v>1017</v>
      </c>
    </row>
    <row r="74" spans="1:20" x14ac:dyDescent="0.35">
      <c r="A74" s="121"/>
      <c r="B74" s="22"/>
      <c r="C74" s="122"/>
      <c r="D74" s="5"/>
      <c r="E74" s="5"/>
      <c r="F74" s="5">
        <f>SUM(F2:F73)</f>
        <v>57993</v>
      </c>
      <c r="H74" s="36">
        <f>SUM(H2:H73)</f>
        <v>263290</v>
      </c>
      <c r="I74" s="169">
        <f>SUM(I2:I73)</f>
        <v>176922</v>
      </c>
      <c r="J74" s="37">
        <f>SUM(J2:J73)</f>
        <v>526580</v>
      </c>
      <c r="K74" s="37">
        <f>SUM(K2:K73)</f>
        <v>703502</v>
      </c>
      <c r="L74" s="22">
        <f>SUM(L2:L73)</f>
        <v>341890</v>
      </c>
      <c r="M74" s="170"/>
      <c r="N74" s="170"/>
      <c r="O74" s="22"/>
    </row>
    <row r="75" spans="1:20" x14ac:dyDescent="0.35">
      <c r="M75" s="38"/>
      <c r="N75" s="38"/>
    </row>
    <row r="76" spans="1:20" x14ac:dyDescent="0.35">
      <c r="M76" s="38"/>
      <c r="N76" s="38"/>
    </row>
    <row r="77" spans="1:20" x14ac:dyDescent="0.35">
      <c r="C77" s="2"/>
      <c r="F77" s="6"/>
      <c r="M77" s="38"/>
      <c r="N77" s="38"/>
    </row>
    <row r="78" spans="1:20" x14ac:dyDescent="0.35">
      <c r="C78" s="4"/>
      <c r="M78" s="38"/>
      <c r="N78" s="38"/>
    </row>
    <row r="79" spans="1:20" x14ac:dyDescent="0.35">
      <c r="M79" s="38"/>
      <c r="N79" s="38"/>
    </row>
    <row r="80" spans="1:20" x14ac:dyDescent="0.35">
      <c r="M80" s="38"/>
      <c r="N80" s="38"/>
    </row>
    <row r="81" spans="4:14" x14ac:dyDescent="0.35">
      <c r="M81" s="38"/>
      <c r="N81" s="38"/>
    </row>
    <row r="82" spans="4:14" x14ac:dyDescent="0.35">
      <c r="M82" s="38"/>
      <c r="N82" s="38"/>
    </row>
    <row r="83" spans="4:14" x14ac:dyDescent="0.35">
      <c r="M83" s="38"/>
      <c r="N83" s="38"/>
    </row>
    <row r="84" spans="4:14" x14ac:dyDescent="0.35">
      <c r="D84" s="2"/>
      <c r="E84" s="2"/>
      <c r="F84" s="6"/>
      <c r="G84" s="39"/>
      <c r="M84" s="38"/>
      <c r="N84" s="38"/>
    </row>
    <row r="85" spans="4:14" x14ac:dyDescent="0.35">
      <c r="D85" s="2"/>
      <c r="E85" s="2"/>
      <c r="F85" s="6"/>
      <c r="M85" s="38"/>
      <c r="N85" s="38"/>
    </row>
    <row r="86" spans="4:14" x14ac:dyDescent="0.35">
      <c r="D86" s="40"/>
      <c r="E86" s="40"/>
      <c r="F86" s="6"/>
      <c r="G86" s="39"/>
      <c r="M86" s="38"/>
      <c r="N86" s="38"/>
    </row>
    <row r="87" spans="4:14" x14ac:dyDescent="0.35">
      <c r="D87" s="2"/>
      <c r="E87" s="2"/>
      <c r="F87" s="6"/>
      <c r="M87" s="38"/>
      <c r="N87" s="38"/>
    </row>
    <row r="88" spans="4:14" x14ac:dyDescent="0.35">
      <c r="D88" s="2"/>
      <c r="E88" s="2"/>
      <c r="F88" s="6"/>
      <c r="M88" s="38"/>
      <c r="N88" s="38"/>
    </row>
    <row r="89" spans="4:14" x14ac:dyDescent="0.35">
      <c r="M89" s="38"/>
      <c r="N89" s="38"/>
    </row>
    <row r="90" spans="4:14" x14ac:dyDescent="0.35">
      <c r="M90" s="38"/>
      <c r="N90" s="38"/>
    </row>
    <row r="91" spans="4:14" x14ac:dyDescent="0.35">
      <c r="M91" s="38"/>
      <c r="N91" s="38"/>
    </row>
    <row r="92" spans="4:14" x14ac:dyDescent="0.35">
      <c r="M92" s="38"/>
      <c r="N92" s="38"/>
    </row>
    <row r="93" spans="4:14" x14ac:dyDescent="0.35">
      <c r="M93" s="38"/>
      <c r="N93" s="38"/>
    </row>
    <row r="94" spans="4:14" x14ac:dyDescent="0.35">
      <c r="M94" s="38"/>
      <c r="N94" s="38"/>
    </row>
    <row r="95" spans="4:14" x14ac:dyDescent="0.35">
      <c r="M95" s="38"/>
      <c r="N95" s="38"/>
    </row>
    <row r="96" spans="4:14" x14ac:dyDescent="0.35">
      <c r="M96" s="38"/>
      <c r="N96" s="38"/>
    </row>
  </sheetData>
  <pageMargins left="0.7" right="0.7" top="0.75" bottom="0.75" header="0.511811023622047" footer="0.511811023622047"/>
  <pageSetup paperSize="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tabSelected="1" topLeftCell="B4" zoomScale="134" zoomScaleNormal="134" workbookViewId="0">
      <selection activeCell="C14" sqref="C14"/>
    </sheetView>
  </sheetViews>
  <sheetFormatPr defaultColWidth="8.77734375" defaultRowHeight="14.4" x14ac:dyDescent="0.3"/>
  <cols>
    <col min="1" max="1" width="9.88671875" customWidth="1"/>
    <col min="2" max="3" width="40.88671875" customWidth="1"/>
    <col min="4" max="4" width="25" style="53" customWidth="1"/>
    <col min="5" max="5" width="17.6640625" style="53" customWidth="1"/>
    <col min="6" max="6" width="33.33203125" customWidth="1"/>
  </cols>
  <sheetData>
    <row r="1" spans="2:8" ht="57.6" x14ac:dyDescent="0.3">
      <c r="B1" s="54" t="s">
        <v>181</v>
      </c>
      <c r="C1" s="54" t="s">
        <v>182</v>
      </c>
      <c r="D1" s="53" t="s">
        <v>183</v>
      </c>
      <c r="E1" s="55" t="s">
        <v>184</v>
      </c>
      <c r="F1" s="56" t="s">
        <v>185</v>
      </c>
      <c r="G1" s="56" t="s">
        <v>186</v>
      </c>
    </row>
    <row r="2" spans="2:8" x14ac:dyDescent="0.3">
      <c r="E2" s="57">
        <v>45686</v>
      </c>
      <c r="F2" t="s">
        <v>187</v>
      </c>
      <c r="G2">
        <v>18043</v>
      </c>
      <c r="H2" t="s">
        <v>42</v>
      </c>
    </row>
    <row r="3" spans="2:8" x14ac:dyDescent="0.3">
      <c r="E3" s="57">
        <v>45706</v>
      </c>
      <c r="F3" t="s">
        <v>188</v>
      </c>
      <c r="G3">
        <v>182204</v>
      </c>
      <c r="H3" t="s">
        <v>31</v>
      </c>
    </row>
    <row r="4" spans="2:8" x14ac:dyDescent="0.3">
      <c r="E4" s="57">
        <v>45733</v>
      </c>
      <c r="F4" t="s">
        <v>189</v>
      </c>
      <c r="G4">
        <v>182412</v>
      </c>
      <c r="H4" t="s">
        <v>168</v>
      </c>
    </row>
    <row r="5" spans="2:8" x14ac:dyDescent="0.3">
      <c r="E5" s="57">
        <v>45727</v>
      </c>
      <c r="F5" t="s">
        <v>187</v>
      </c>
      <c r="G5">
        <v>29811</v>
      </c>
      <c r="H5" t="s">
        <v>53</v>
      </c>
    </row>
    <row r="6" spans="2:8" x14ac:dyDescent="0.3">
      <c r="E6" s="57">
        <v>111491</v>
      </c>
      <c r="F6" s="58" t="s">
        <v>190</v>
      </c>
      <c r="G6">
        <v>3630</v>
      </c>
      <c r="H6" t="s">
        <v>53</v>
      </c>
    </row>
    <row r="7" spans="2:8" x14ac:dyDescent="0.3">
      <c r="C7" t="s">
        <v>191</v>
      </c>
      <c r="D7" s="53" t="s">
        <v>192</v>
      </c>
      <c r="E7" s="57">
        <v>45757</v>
      </c>
      <c r="F7" t="s">
        <v>190</v>
      </c>
      <c r="G7">
        <f>4602+1480</f>
        <v>6082</v>
      </c>
      <c r="H7" t="s">
        <v>53</v>
      </c>
    </row>
    <row r="8" spans="2:8" x14ac:dyDescent="0.3">
      <c r="E8" s="57">
        <v>45761</v>
      </c>
      <c r="F8" t="s">
        <v>193</v>
      </c>
      <c r="G8">
        <v>245778</v>
      </c>
      <c r="H8" t="s">
        <v>194</v>
      </c>
    </row>
    <row r="9" spans="2:8" x14ac:dyDescent="0.3">
      <c r="B9" t="s">
        <v>195</v>
      </c>
      <c r="C9">
        <v>0</v>
      </c>
      <c r="D9" s="53">
        <f>25092-13407-1000-10000-685</f>
        <v>0</v>
      </c>
      <c r="E9" s="57">
        <v>45761</v>
      </c>
      <c r="F9" t="s">
        <v>196</v>
      </c>
      <c r="G9">
        <v>32745</v>
      </c>
      <c r="H9" t="s">
        <v>197</v>
      </c>
    </row>
    <row r="10" spans="2:8" x14ac:dyDescent="0.3">
      <c r="B10" t="s">
        <v>198</v>
      </c>
      <c r="C10">
        <f>14965+11920+19124+8381+3559+27044+12993+10600-8370+6528+1404+22200+2700+9530+11144+10000-13600-18348-4941-70585-27597-2235-20000</f>
        <v>6416</v>
      </c>
      <c r="D10" s="53">
        <f>79115-79115</f>
        <v>0</v>
      </c>
      <c r="E10" s="57">
        <v>45761</v>
      </c>
      <c r="F10" t="s">
        <v>199</v>
      </c>
      <c r="G10">
        <v>142355</v>
      </c>
      <c r="H10" t="s">
        <v>53</v>
      </c>
    </row>
    <row r="11" spans="2:8" x14ac:dyDescent="0.3">
      <c r="B11" t="s">
        <v>200</v>
      </c>
      <c r="C11">
        <f>168227+55496-223607+9512+6539+9795+6396+9549+5494+3555+3555-54511</f>
        <v>0</v>
      </c>
      <c r="D11" s="53">
        <v>0</v>
      </c>
      <c r="E11" s="57">
        <v>45763</v>
      </c>
      <c r="F11" t="s">
        <v>201</v>
      </c>
      <c r="G11">
        <v>10000</v>
      </c>
      <c r="H11" t="s">
        <v>53</v>
      </c>
    </row>
    <row r="12" spans="2:8" x14ac:dyDescent="0.3">
      <c r="B12" t="s">
        <v>202</v>
      </c>
      <c r="C12">
        <f>7201+6591+792</f>
        <v>14584</v>
      </c>
      <c r="D12" s="53">
        <f>111280+0</f>
        <v>111280</v>
      </c>
      <c r="E12" s="57">
        <v>45756</v>
      </c>
      <c r="F12" t="s">
        <v>187</v>
      </c>
      <c r="G12">
        <v>18198</v>
      </c>
      <c r="H12" t="s">
        <v>53</v>
      </c>
    </row>
    <row r="13" spans="2:8" x14ac:dyDescent="0.3">
      <c r="B13" t="s">
        <v>203</v>
      </c>
      <c r="C13">
        <f>14785+12104-26889</f>
        <v>0</v>
      </c>
      <c r="D13" s="53">
        <v>0</v>
      </c>
      <c r="E13" s="57">
        <v>45763</v>
      </c>
      <c r="F13" t="s">
        <v>187</v>
      </c>
      <c r="G13">
        <v>18198</v>
      </c>
      <c r="H13" t="s">
        <v>53</v>
      </c>
    </row>
    <row r="14" spans="2:8" x14ac:dyDescent="0.3">
      <c r="B14" s="59" t="s">
        <v>204</v>
      </c>
      <c r="C14" s="60">
        <f>14968+7291+6498+8154+7719+6338+38086+1124+20000+54511+26889+5266+1695</f>
        <v>198539</v>
      </c>
      <c r="E14" s="57">
        <v>45769</v>
      </c>
      <c r="F14" t="s">
        <v>205</v>
      </c>
      <c r="G14">
        <v>10000</v>
      </c>
      <c r="H14" t="s">
        <v>53</v>
      </c>
    </row>
    <row r="15" spans="2:8" x14ac:dyDescent="0.3">
      <c r="B15" s="53" t="s">
        <v>206</v>
      </c>
      <c r="C15" s="53">
        <f>SUM(C9:C14)</f>
        <v>219539</v>
      </c>
      <c r="D15" s="53">
        <f>SUM(D9:D14)</f>
        <v>111280</v>
      </c>
      <c r="F15" t="s">
        <v>207</v>
      </c>
      <c r="G15">
        <f>SUM(G2:G14)</f>
        <v>899456</v>
      </c>
    </row>
    <row r="16" spans="2:8" x14ac:dyDescent="0.3">
      <c r="B16" s="53"/>
      <c r="C16" s="53"/>
    </row>
    <row r="17" spans="1:9" x14ac:dyDescent="0.3">
      <c r="B17" s="61"/>
      <c r="C17" s="61"/>
    </row>
    <row r="18" spans="1:9" x14ac:dyDescent="0.3">
      <c r="B18" s="53"/>
      <c r="C18" s="53"/>
      <c r="E18" s="57">
        <v>45779</v>
      </c>
      <c r="F18" t="s">
        <v>208</v>
      </c>
      <c r="G18">
        <v>18348</v>
      </c>
      <c r="H18" t="s">
        <v>209</v>
      </c>
    </row>
    <row r="19" spans="1:9" x14ac:dyDescent="0.3">
      <c r="B19" s="53" t="s">
        <v>305</v>
      </c>
      <c r="C19" s="53"/>
      <c r="D19" s="61"/>
      <c r="E19" s="62">
        <v>45780</v>
      </c>
      <c r="F19" s="58" t="s">
        <v>210</v>
      </c>
      <c r="G19">
        <v>1000</v>
      </c>
      <c r="H19" t="s">
        <v>262</v>
      </c>
    </row>
    <row r="20" spans="1:9" ht="16.2" x14ac:dyDescent="0.3">
      <c r="A20" s="63"/>
      <c r="B20" s="53"/>
      <c r="C20" s="53"/>
      <c r="E20" s="53" t="s">
        <v>211</v>
      </c>
      <c r="F20" s="58" t="s">
        <v>212</v>
      </c>
      <c r="G20">
        <v>223607</v>
      </c>
      <c r="H20" t="s">
        <v>61</v>
      </c>
    </row>
    <row r="21" spans="1:9" ht="16.2" x14ac:dyDescent="0.3">
      <c r="A21" s="63"/>
      <c r="B21" s="53"/>
      <c r="C21" s="53"/>
      <c r="E21" s="53" t="s">
        <v>211</v>
      </c>
      <c r="F21" t="s">
        <v>190</v>
      </c>
      <c r="G21">
        <v>8370</v>
      </c>
      <c r="H21" t="s">
        <v>213</v>
      </c>
    </row>
    <row r="22" spans="1:9" x14ac:dyDescent="0.3">
      <c r="A22" s="63"/>
      <c r="B22" s="53"/>
      <c r="C22" s="53"/>
      <c r="E22" s="53" t="s">
        <v>252</v>
      </c>
      <c r="F22" t="s">
        <v>253</v>
      </c>
      <c r="G22">
        <v>13600</v>
      </c>
      <c r="H22" t="s">
        <v>254</v>
      </c>
    </row>
    <row r="23" spans="1:9" x14ac:dyDescent="0.3">
      <c r="B23" s="61"/>
      <c r="C23" s="61"/>
      <c r="E23" s="53" t="s">
        <v>258</v>
      </c>
      <c r="F23" t="s">
        <v>259</v>
      </c>
      <c r="G23">
        <v>18348</v>
      </c>
      <c r="H23" t="s">
        <v>254</v>
      </c>
    </row>
    <row r="24" spans="1:9" x14ac:dyDescent="0.3">
      <c r="E24" s="53" t="s">
        <v>258</v>
      </c>
      <c r="F24" t="s">
        <v>260</v>
      </c>
      <c r="G24">
        <v>13407</v>
      </c>
      <c r="H24" t="s">
        <v>261</v>
      </c>
    </row>
    <row r="25" spans="1:9" x14ac:dyDescent="0.3">
      <c r="E25" s="53" t="s">
        <v>264</v>
      </c>
      <c r="F25" t="s">
        <v>263</v>
      </c>
      <c r="G25">
        <v>10000</v>
      </c>
      <c r="H25" t="s">
        <v>261</v>
      </c>
    </row>
    <row r="26" spans="1:9" x14ac:dyDescent="0.3">
      <c r="E26" s="53" t="s">
        <v>264</v>
      </c>
      <c r="F26" t="s">
        <v>265</v>
      </c>
      <c r="G26">
        <v>685</v>
      </c>
      <c r="H26" t="s">
        <v>261</v>
      </c>
    </row>
    <row r="27" spans="1:9" x14ac:dyDescent="0.3">
      <c r="E27" s="53" t="s">
        <v>258</v>
      </c>
      <c r="F27" t="s">
        <v>270</v>
      </c>
      <c r="G27">
        <v>4941</v>
      </c>
      <c r="H27" t="s">
        <v>271</v>
      </c>
      <c r="I27" t="s">
        <v>272</v>
      </c>
    </row>
    <row r="28" spans="1:9" x14ac:dyDescent="0.3">
      <c r="E28" s="53" t="s">
        <v>250</v>
      </c>
      <c r="F28" t="s">
        <v>273</v>
      </c>
      <c r="G28">
        <v>149700</v>
      </c>
      <c r="H28" t="s">
        <v>274</v>
      </c>
      <c r="I28" t="s">
        <v>275</v>
      </c>
    </row>
    <row r="29" spans="1:9" x14ac:dyDescent="0.3">
      <c r="E29" s="53" t="s">
        <v>276</v>
      </c>
      <c r="F29" t="s">
        <v>260</v>
      </c>
      <c r="G29">
        <v>27597</v>
      </c>
      <c r="H29" t="s">
        <v>277</v>
      </c>
      <c r="I29" t="s">
        <v>27</v>
      </c>
    </row>
    <row r="30" spans="1:9" x14ac:dyDescent="0.3">
      <c r="E30" s="53" t="s">
        <v>278</v>
      </c>
      <c r="F30" t="s">
        <v>279</v>
      </c>
      <c r="G30">
        <v>2235</v>
      </c>
      <c r="H30" t="s">
        <v>274</v>
      </c>
      <c r="I30" t="s">
        <v>35</v>
      </c>
    </row>
    <row r="31" spans="1:9" x14ac:dyDescent="0.3">
      <c r="E31" s="53" t="s">
        <v>280</v>
      </c>
      <c r="F31" t="s">
        <v>281</v>
      </c>
      <c r="G31">
        <v>20000</v>
      </c>
      <c r="H31" t="s">
        <v>274</v>
      </c>
      <c r="I31" t="s">
        <v>20</v>
      </c>
    </row>
    <row r="32" spans="1:9" x14ac:dyDescent="0.3">
      <c r="E32" s="53" t="s">
        <v>282</v>
      </c>
      <c r="F32" t="s">
        <v>281</v>
      </c>
      <c r="G32">
        <v>54511</v>
      </c>
      <c r="H32" t="s">
        <v>194</v>
      </c>
      <c r="I32" t="s">
        <v>20</v>
      </c>
    </row>
    <row r="33" spans="5:9" x14ac:dyDescent="0.3">
      <c r="E33" s="53" t="s">
        <v>282</v>
      </c>
      <c r="F33" t="s">
        <v>281</v>
      </c>
      <c r="G33">
        <v>26889</v>
      </c>
      <c r="H33" t="s">
        <v>283</v>
      </c>
      <c r="I33" t="s">
        <v>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opLeftCell="C76" zoomScaleNormal="100" workbookViewId="0">
      <selection activeCell="P71" sqref="P71"/>
    </sheetView>
  </sheetViews>
  <sheetFormatPr defaultColWidth="9.109375" defaultRowHeight="18" x14ac:dyDescent="0.35"/>
  <cols>
    <col min="1" max="1" width="12.77734375" style="1" hidden="1" customWidth="1"/>
    <col min="2" max="2" width="8.5546875" style="2" customWidth="1"/>
    <col min="3" max="3" width="25.33203125" style="3" customWidth="1"/>
    <col min="4" max="4" width="15.6640625" style="4" customWidth="1"/>
    <col min="5" max="5" width="8.44140625" style="5" customWidth="1"/>
    <col min="6" max="6" width="13.33203125" style="6" customWidth="1"/>
    <col min="7" max="7" width="16.5546875" style="6" customWidth="1"/>
    <col min="8" max="8" width="12.33203125" style="7" customWidth="1"/>
    <col min="9" max="9" width="15.88671875" style="6" customWidth="1"/>
    <col min="10" max="10" width="15.88671875" style="8" customWidth="1"/>
    <col min="11" max="11" width="9.88671875" style="2" customWidth="1"/>
    <col min="12" max="12" width="14.44140625" style="9" customWidth="1"/>
    <col min="13" max="13" width="15.6640625" style="9" customWidth="1"/>
    <col min="14" max="14" width="13.44140625" style="2" customWidth="1"/>
    <col min="15" max="15" width="12.5546875" style="2" customWidth="1"/>
    <col min="16" max="16384" width="9.109375" style="2"/>
  </cols>
  <sheetData>
    <row r="1" spans="1:16" s="12" customFormat="1" ht="54" x14ac:dyDescent="0.3">
      <c r="A1" s="103" t="s">
        <v>0</v>
      </c>
      <c r="B1" s="104" t="s">
        <v>1</v>
      </c>
      <c r="C1" s="105" t="s">
        <v>2</v>
      </c>
      <c r="D1" s="11" t="s">
        <v>3</v>
      </c>
      <c r="E1" s="10" t="s">
        <v>4</v>
      </c>
      <c r="F1" s="11" t="s">
        <v>5</v>
      </c>
      <c r="G1" s="11" t="s">
        <v>6</v>
      </c>
      <c r="H1" s="106" t="s">
        <v>7</v>
      </c>
      <c r="I1" s="11" t="s">
        <v>8</v>
      </c>
      <c r="J1" s="11" t="s">
        <v>9</v>
      </c>
      <c r="K1" s="104" t="s">
        <v>10</v>
      </c>
      <c r="L1" s="107" t="s">
        <v>11</v>
      </c>
      <c r="M1" s="107" t="s">
        <v>12</v>
      </c>
      <c r="N1" s="108" t="s">
        <v>13</v>
      </c>
      <c r="O1" s="109" t="s">
        <v>14</v>
      </c>
      <c r="P1" s="109" t="s">
        <v>15</v>
      </c>
    </row>
    <row r="2" spans="1:16" x14ac:dyDescent="0.35">
      <c r="A2" s="17">
        <v>1</v>
      </c>
      <c r="B2" s="18" t="s">
        <v>16</v>
      </c>
      <c r="C2" s="18" t="s">
        <v>17</v>
      </c>
      <c r="D2" s="13">
        <v>6303685100</v>
      </c>
      <c r="E2" s="13">
        <v>1414</v>
      </c>
      <c r="F2" s="14">
        <v>4.54</v>
      </c>
      <c r="G2" s="13">
        <f t="shared" ref="G2:G33" si="0">ROUND(E2*F2,0)</f>
        <v>6420</v>
      </c>
      <c r="H2" s="34">
        <v>6</v>
      </c>
      <c r="I2" s="15">
        <f t="shared" ref="I2:I33" si="1">2*ROUND(E2* F2,)</f>
        <v>12840</v>
      </c>
      <c r="J2" s="15">
        <f t="shared" ref="J2:J33" si="2">H2+I2</f>
        <v>12846</v>
      </c>
      <c r="K2" s="35">
        <v>12846</v>
      </c>
      <c r="L2" s="21" t="s">
        <v>18</v>
      </c>
      <c r="M2" s="21" t="s">
        <v>19</v>
      </c>
      <c r="N2" s="22" t="s">
        <v>20</v>
      </c>
      <c r="O2" s="22">
        <f t="shared" ref="O2:O33" si="3">J2-K2</f>
        <v>0</v>
      </c>
      <c r="P2" s="22"/>
    </row>
    <row r="3" spans="1:16" s="26" customFormat="1" x14ac:dyDescent="0.35">
      <c r="A3" s="23">
        <v>2</v>
      </c>
      <c r="B3" s="27" t="s">
        <v>21</v>
      </c>
      <c r="C3" s="27" t="s">
        <v>22</v>
      </c>
      <c r="D3" s="28">
        <v>9980555880</v>
      </c>
      <c r="E3" s="28">
        <v>768</v>
      </c>
      <c r="F3" s="29">
        <v>4.54</v>
      </c>
      <c r="G3" s="28">
        <f t="shared" si="0"/>
        <v>3487</v>
      </c>
      <c r="H3" s="7">
        <v>0</v>
      </c>
      <c r="I3" s="25">
        <f t="shared" si="1"/>
        <v>6974</v>
      </c>
      <c r="J3" s="25">
        <f t="shared" si="2"/>
        <v>6974</v>
      </c>
      <c r="K3" s="30">
        <v>0</v>
      </c>
      <c r="L3" s="31"/>
      <c r="M3" s="31"/>
      <c r="O3" s="26">
        <f t="shared" si="3"/>
        <v>6974</v>
      </c>
    </row>
    <row r="4" spans="1:16" ht="36" x14ac:dyDescent="0.35">
      <c r="A4" s="17">
        <v>3</v>
      </c>
      <c r="B4" s="18" t="s">
        <v>23</v>
      </c>
      <c r="C4" s="19" t="s">
        <v>24</v>
      </c>
      <c r="D4" s="20" t="s">
        <v>25</v>
      </c>
      <c r="E4" s="13">
        <v>1561</v>
      </c>
      <c r="F4" s="14">
        <v>4.54</v>
      </c>
      <c r="G4" s="13">
        <f t="shared" si="0"/>
        <v>7087</v>
      </c>
      <c r="H4" s="34">
        <v>0</v>
      </c>
      <c r="I4" s="15">
        <f t="shared" si="1"/>
        <v>14174</v>
      </c>
      <c r="J4" s="15">
        <f t="shared" si="2"/>
        <v>14174</v>
      </c>
      <c r="K4" s="35">
        <v>14174</v>
      </c>
      <c r="L4" s="21" t="s">
        <v>18</v>
      </c>
      <c r="M4" s="21" t="s">
        <v>26</v>
      </c>
      <c r="N4" s="22" t="s">
        <v>27</v>
      </c>
      <c r="O4" s="22">
        <f t="shared" si="3"/>
        <v>0</v>
      </c>
      <c r="P4" s="22"/>
    </row>
    <row r="5" spans="1:16" ht="36" x14ac:dyDescent="0.35">
      <c r="A5" s="17">
        <v>4</v>
      </c>
      <c r="B5" s="18" t="s">
        <v>28</v>
      </c>
      <c r="C5" s="19" t="s">
        <v>29</v>
      </c>
      <c r="D5" s="13">
        <v>9893513268</v>
      </c>
      <c r="E5" s="13">
        <v>608</v>
      </c>
      <c r="F5" s="14">
        <v>4.54</v>
      </c>
      <c r="G5" s="13">
        <f t="shared" si="0"/>
        <v>2760</v>
      </c>
      <c r="H5" s="34">
        <v>0</v>
      </c>
      <c r="I5" s="15">
        <f t="shared" si="1"/>
        <v>5520</v>
      </c>
      <c r="J5" s="15">
        <f t="shared" si="2"/>
        <v>5520</v>
      </c>
      <c r="K5" s="35">
        <v>5520</v>
      </c>
      <c r="L5" s="21" t="s">
        <v>30</v>
      </c>
      <c r="M5" s="21" t="s">
        <v>31</v>
      </c>
      <c r="N5" s="22" t="s">
        <v>20</v>
      </c>
      <c r="O5" s="22">
        <f t="shared" si="3"/>
        <v>0</v>
      </c>
      <c r="P5" s="22"/>
    </row>
    <row r="6" spans="1:16" x14ac:dyDescent="0.35">
      <c r="A6" s="17">
        <v>5</v>
      </c>
      <c r="B6" s="18" t="s">
        <v>32</v>
      </c>
      <c r="C6" s="18" t="s">
        <v>33</v>
      </c>
      <c r="D6" s="13">
        <v>8867244217</v>
      </c>
      <c r="E6" s="13">
        <v>611</v>
      </c>
      <c r="F6" s="14">
        <v>4.54</v>
      </c>
      <c r="G6" s="13">
        <f t="shared" si="0"/>
        <v>2774</v>
      </c>
      <c r="H6" s="34">
        <v>0</v>
      </c>
      <c r="I6" s="15">
        <f t="shared" si="1"/>
        <v>5548</v>
      </c>
      <c r="J6" s="15">
        <f t="shared" si="2"/>
        <v>5548</v>
      </c>
      <c r="K6" s="35">
        <v>5548</v>
      </c>
      <c r="L6" s="21" t="s">
        <v>30</v>
      </c>
      <c r="M6" s="21" t="s">
        <v>34</v>
      </c>
      <c r="N6" s="22" t="s">
        <v>35</v>
      </c>
      <c r="O6" s="22">
        <f t="shared" si="3"/>
        <v>0</v>
      </c>
      <c r="P6" s="22"/>
    </row>
    <row r="7" spans="1:16" s="16" customFormat="1" ht="36" x14ac:dyDescent="0.35">
      <c r="A7" s="110">
        <v>6</v>
      </c>
      <c r="B7" s="111" t="s">
        <v>36</v>
      </c>
      <c r="C7" s="111" t="s">
        <v>37</v>
      </c>
      <c r="D7" s="112" t="s">
        <v>38</v>
      </c>
      <c r="E7" s="113">
        <v>1202</v>
      </c>
      <c r="F7" s="114">
        <v>4.54</v>
      </c>
      <c r="G7" s="113">
        <f t="shared" si="0"/>
        <v>5457</v>
      </c>
      <c r="H7" s="21">
        <v>10465</v>
      </c>
      <c r="I7" s="115">
        <f t="shared" si="1"/>
        <v>10914</v>
      </c>
      <c r="J7" s="115">
        <f t="shared" si="2"/>
        <v>21379</v>
      </c>
      <c r="K7" s="116">
        <v>21379</v>
      </c>
      <c r="L7" s="21" t="s">
        <v>30</v>
      </c>
      <c r="M7" s="21" t="s">
        <v>34</v>
      </c>
      <c r="N7" s="117" t="s">
        <v>35</v>
      </c>
      <c r="O7" s="117">
        <f t="shared" si="3"/>
        <v>0</v>
      </c>
      <c r="P7" s="117"/>
    </row>
    <row r="8" spans="1:16" s="22" customFormat="1" ht="54" x14ac:dyDescent="0.35">
      <c r="A8" s="17">
        <v>7</v>
      </c>
      <c r="B8" s="18" t="s">
        <v>39</v>
      </c>
      <c r="C8" s="19" t="s">
        <v>40</v>
      </c>
      <c r="D8" s="20" t="s">
        <v>41</v>
      </c>
      <c r="E8" s="13">
        <v>1011</v>
      </c>
      <c r="F8" s="14">
        <v>4.54</v>
      </c>
      <c r="G8" s="13">
        <f t="shared" si="0"/>
        <v>4590</v>
      </c>
      <c r="H8" s="34">
        <v>-500</v>
      </c>
      <c r="I8" s="15">
        <f t="shared" si="1"/>
        <v>9180</v>
      </c>
      <c r="J8" s="15">
        <f t="shared" si="2"/>
        <v>8680</v>
      </c>
      <c r="K8" s="35">
        <v>8680</v>
      </c>
      <c r="L8" s="21" t="s">
        <v>30</v>
      </c>
      <c r="M8" s="21" t="s">
        <v>42</v>
      </c>
      <c r="N8" s="22" t="s">
        <v>20</v>
      </c>
      <c r="O8" s="22">
        <f t="shared" si="3"/>
        <v>0</v>
      </c>
    </row>
    <row r="9" spans="1:16" s="26" customFormat="1" x14ac:dyDescent="0.35">
      <c r="A9" s="23">
        <v>8</v>
      </c>
      <c r="B9" s="24" t="s">
        <v>43</v>
      </c>
      <c r="C9" s="24" t="s">
        <v>44</v>
      </c>
      <c r="D9" s="25">
        <v>9880217710</v>
      </c>
      <c r="E9" s="28">
        <v>500</v>
      </c>
      <c r="F9" s="29">
        <v>4.54</v>
      </c>
      <c r="G9" s="28">
        <f t="shared" si="0"/>
        <v>2270</v>
      </c>
      <c r="H9" s="7">
        <v>8519</v>
      </c>
      <c r="I9" s="25">
        <f t="shared" si="1"/>
        <v>4540</v>
      </c>
      <c r="J9" s="25">
        <f t="shared" si="2"/>
        <v>13059</v>
      </c>
      <c r="K9" s="30">
        <v>0</v>
      </c>
      <c r="L9" s="31"/>
      <c r="M9" s="31"/>
      <c r="O9" s="26">
        <f t="shared" si="3"/>
        <v>13059</v>
      </c>
    </row>
    <row r="10" spans="1:16" s="26" customFormat="1" x14ac:dyDescent="0.35">
      <c r="A10" s="23">
        <v>9</v>
      </c>
      <c r="B10" s="27" t="s">
        <v>45</v>
      </c>
      <c r="C10" s="27" t="s">
        <v>46</v>
      </c>
      <c r="D10" s="28"/>
      <c r="E10" s="28">
        <v>330</v>
      </c>
      <c r="F10" s="29">
        <v>4.54</v>
      </c>
      <c r="G10" s="28">
        <f t="shared" si="0"/>
        <v>1498</v>
      </c>
      <c r="H10" s="7">
        <v>5623</v>
      </c>
      <c r="I10" s="25">
        <f t="shared" si="1"/>
        <v>2996</v>
      </c>
      <c r="J10" s="25">
        <f t="shared" si="2"/>
        <v>8619</v>
      </c>
      <c r="K10" s="30">
        <v>0</v>
      </c>
      <c r="L10" s="31"/>
      <c r="M10" s="31"/>
      <c r="O10" s="26">
        <f t="shared" si="3"/>
        <v>8619</v>
      </c>
    </row>
    <row r="11" spans="1:16" x14ac:dyDescent="0.35">
      <c r="A11" s="17">
        <v>10</v>
      </c>
      <c r="B11" s="18" t="s">
        <v>47</v>
      </c>
      <c r="C11" s="18" t="s">
        <v>48</v>
      </c>
      <c r="D11" s="13">
        <v>9741864071</v>
      </c>
      <c r="E11" s="13">
        <v>593</v>
      </c>
      <c r="F11" s="14">
        <v>4.54</v>
      </c>
      <c r="G11" s="13">
        <f t="shared" si="0"/>
        <v>2692</v>
      </c>
      <c r="H11" s="34">
        <v>0</v>
      </c>
      <c r="I11" s="15">
        <f t="shared" si="1"/>
        <v>5384</v>
      </c>
      <c r="J11" s="15">
        <f t="shared" si="2"/>
        <v>5384</v>
      </c>
      <c r="K11" s="35">
        <v>5384</v>
      </c>
      <c r="L11" s="21" t="s">
        <v>49</v>
      </c>
      <c r="M11" s="21" t="s">
        <v>42</v>
      </c>
      <c r="N11" s="22"/>
      <c r="O11" s="22">
        <f t="shared" si="3"/>
        <v>0</v>
      </c>
      <c r="P11" s="22"/>
    </row>
    <row r="12" spans="1:16" ht="36" x14ac:dyDescent="0.35">
      <c r="A12" s="17">
        <v>11</v>
      </c>
      <c r="B12" s="18" t="s">
        <v>50</v>
      </c>
      <c r="C12" s="18" t="s">
        <v>51</v>
      </c>
      <c r="D12" s="20" t="s">
        <v>52</v>
      </c>
      <c r="E12" s="13">
        <v>663</v>
      </c>
      <c r="F12" s="14">
        <v>4.54</v>
      </c>
      <c r="G12" s="13">
        <f t="shared" si="0"/>
        <v>3010</v>
      </c>
      <c r="H12" s="34">
        <v>0</v>
      </c>
      <c r="I12" s="15">
        <f t="shared" si="1"/>
        <v>6020</v>
      </c>
      <c r="J12" s="15">
        <f t="shared" si="2"/>
        <v>6020</v>
      </c>
      <c r="K12" s="35">
        <v>6020</v>
      </c>
      <c r="L12" s="21" t="s">
        <v>18</v>
      </c>
      <c r="M12" s="21" t="s">
        <v>53</v>
      </c>
      <c r="N12" s="22" t="s">
        <v>35</v>
      </c>
      <c r="O12" s="22">
        <f t="shared" si="3"/>
        <v>0</v>
      </c>
      <c r="P12" s="22"/>
    </row>
    <row r="13" spans="1:16" x14ac:dyDescent="0.35">
      <c r="A13" s="17">
        <v>12</v>
      </c>
      <c r="B13" s="18" t="s">
        <v>54</v>
      </c>
      <c r="C13" s="18" t="s">
        <v>55</v>
      </c>
      <c r="D13" s="13">
        <v>8884658111</v>
      </c>
      <c r="E13" s="13">
        <v>801</v>
      </c>
      <c r="F13" s="14">
        <v>4.54</v>
      </c>
      <c r="G13" s="13">
        <f t="shared" si="0"/>
        <v>3637</v>
      </c>
      <c r="H13" s="34">
        <v>0</v>
      </c>
      <c r="I13" s="15">
        <f t="shared" si="1"/>
        <v>7274</v>
      </c>
      <c r="J13" s="15">
        <f t="shared" si="2"/>
        <v>7274</v>
      </c>
      <c r="K13" s="35">
        <v>7274</v>
      </c>
      <c r="L13" s="21" t="s">
        <v>49</v>
      </c>
      <c r="M13" s="21" t="s">
        <v>42</v>
      </c>
      <c r="N13" s="22"/>
      <c r="O13" s="22">
        <f t="shared" si="3"/>
        <v>0</v>
      </c>
      <c r="P13" s="22"/>
    </row>
    <row r="14" spans="1:16" x14ac:dyDescent="0.35">
      <c r="A14" s="17">
        <v>13</v>
      </c>
      <c r="B14" s="18" t="s">
        <v>56</v>
      </c>
      <c r="C14" s="18" t="s">
        <v>57</v>
      </c>
      <c r="D14" s="13">
        <v>8147886171</v>
      </c>
      <c r="E14" s="13">
        <v>541</v>
      </c>
      <c r="F14" s="14">
        <v>4.54</v>
      </c>
      <c r="G14" s="13">
        <f t="shared" si="0"/>
        <v>2456</v>
      </c>
      <c r="H14" s="34">
        <v>0</v>
      </c>
      <c r="I14" s="15">
        <f t="shared" si="1"/>
        <v>4912</v>
      </c>
      <c r="J14" s="15">
        <f t="shared" si="2"/>
        <v>4912</v>
      </c>
      <c r="K14" s="35">
        <v>4912</v>
      </c>
      <c r="L14" s="21" t="s">
        <v>49</v>
      </c>
      <c r="M14" s="21" t="s">
        <v>42</v>
      </c>
      <c r="N14" s="22"/>
      <c r="O14" s="22">
        <f t="shared" si="3"/>
        <v>0</v>
      </c>
      <c r="P14" s="22"/>
    </row>
    <row r="15" spans="1:16" s="132" customFormat="1" x14ac:dyDescent="0.35">
      <c r="A15" s="124">
        <v>14</v>
      </c>
      <c r="B15" s="125" t="s">
        <v>58</v>
      </c>
      <c r="C15" s="125" t="s">
        <v>59</v>
      </c>
      <c r="D15" s="126">
        <v>9742900576</v>
      </c>
      <c r="E15" s="126">
        <v>382</v>
      </c>
      <c r="F15" s="127">
        <v>4.54</v>
      </c>
      <c r="G15" s="126">
        <f t="shared" si="0"/>
        <v>1734</v>
      </c>
      <c r="H15" s="128">
        <v>0</v>
      </c>
      <c r="I15" s="129">
        <f t="shared" si="1"/>
        <v>3468</v>
      </c>
      <c r="J15" s="129">
        <f t="shared" si="2"/>
        <v>3468</v>
      </c>
      <c r="K15" s="130">
        <v>1734</v>
      </c>
      <c r="L15" s="131" t="s">
        <v>60</v>
      </c>
      <c r="M15" s="131" t="s">
        <v>61</v>
      </c>
      <c r="N15" s="132" t="s">
        <v>20</v>
      </c>
      <c r="O15" s="132">
        <f t="shared" si="3"/>
        <v>1734</v>
      </c>
      <c r="P15" s="132" t="s">
        <v>62</v>
      </c>
    </row>
    <row r="16" spans="1:16" x14ac:dyDescent="0.35">
      <c r="A16" s="17">
        <v>15</v>
      </c>
      <c r="B16" s="18" t="s">
        <v>63</v>
      </c>
      <c r="C16" s="18" t="s">
        <v>64</v>
      </c>
      <c r="D16" s="13">
        <v>9845452118</v>
      </c>
      <c r="E16" s="13">
        <v>900</v>
      </c>
      <c r="F16" s="14">
        <v>4.54</v>
      </c>
      <c r="G16" s="13">
        <f t="shared" si="0"/>
        <v>4086</v>
      </c>
      <c r="H16" s="34">
        <v>0</v>
      </c>
      <c r="I16" s="15">
        <f t="shared" si="1"/>
        <v>8172</v>
      </c>
      <c r="J16" s="15">
        <f t="shared" si="2"/>
        <v>8172</v>
      </c>
      <c r="K16" s="35">
        <v>8172</v>
      </c>
      <c r="L16" s="21" t="s">
        <v>65</v>
      </c>
      <c r="M16" s="21" t="s">
        <v>53</v>
      </c>
      <c r="N16" s="22" t="s">
        <v>20</v>
      </c>
      <c r="O16" s="22">
        <f t="shared" si="3"/>
        <v>0</v>
      </c>
      <c r="P16" s="22"/>
    </row>
    <row r="17" spans="1:16" x14ac:dyDescent="0.35">
      <c r="A17" s="17">
        <v>16</v>
      </c>
      <c r="B17" s="18" t="s">
        <v>66</v>
      </c>
      <c r="C17" s="18" t="s">
        <v>34</v>
      </c>
      <c r="D17" s="13">
        <v>7349351129</v>
      </c>
      <c r="E17" s="13">
        <v>719</v>
      </c>
      <c r="F17" s="14">
        <v>4.54</v>
      </c>
      <c r="G17" s="13">
        <f t="shared" si="0"/>
        <v>3264</v>
      </c>
      <c r="H17" s="34">
        <v>0</v>
      </c>
      <c r="I17" s="15">
        <f t="shared" si="1"/>
        <v>6528</v>
      </c>
      <c r="J17" s="15">
        <f t="shared" si="2"/>
        <v>6528</v>
      </c>
      <c r="K17" s="35">
        <v>6528</v>
      </c>
      <c r="L17" s="21" t="s">
        <v>67</v>
      </c>
      <c r="M17" s="21" t="s">
        <v>53</v>
      </c>
      <c r="N17" s="22" t="s">
        <v>35</v>
      </c>
      <c r="O17" s="22">
        <f t="shared" si="3"/>
        <v>0</v>
      </c>
      <c r="P17" s="22"/>
    </row>
    <row r="18" spans="1:16" s="132" customFormat="1" x14ac:dyDescent="0.35">
      <c r="A18" s="124">
        <v>17</v>
      </c>
      <c r="B18" s="125" t="s">
        <v>68</v>
      </c>
      <c r="C18" s="125" t="s">
        <v>69</v>
      </c>
      <c r="D18" s="126">
        <v>9986383466</v>
      </c>
      <c r="E18" s="126">
        <v>595</v>
      </c>
      <c r="F18" s="127">
        <v>4.54</v>
      </c>
      <c r="G18" s="126">
        <f t="shared" si="0"/>
        <v>2701</v>
      </c>
      <c r="H18" s="128">
        <v>1</v>
      </c>
      <c r="I18" s="129">
        <f t="shared" si="1"/>
        <v>5402</v>
      </c>
      <c r="J18" s="129">
        <f t="shared" si="2"/>
        <v>5403</v>
      </c>
      <c r="K18" s="130">
        <v>2700</v>
      </c>
      <c r="L18" s="131" t="s">
        <v>244</v>
      </c>
      <c r="M18" s="131" t="s">
        <v>34</v>
      </c>
      <c r="N18" s="132" t="s">
        <v>20</v>
      </c>
      <c r="O18" s="132">
        <f t="shared" si="3"/>
        <v>2703</v>
      </c>
      <c r="P18" s="132" t="s">
        <v>62</v>
      </c>
    </row>
    <row r="19" spans="1:16" s="26" customFormat="1" x14ac:dyDescent="0.35">
      <c r="A19" s="23">
        <v>18</v>
      </c>
      <c r="B19" s="27" t="s">
        <v>70</v>
      </c>
      <c r="C19" s="27" t="s">
        <v>71</v>
      </c>
      <c r="D19" s="28">
        <v>9948557568</v>
      </c>
      <c r="E19" s="28">
        <v>625</v>
      </c>
      <c r="F19" s="29">
        <v>4.54</v>
      </c>
      <c r="G19" s="28">
        <f t="shared" si="0"/>
        <v>2838</v>
      </c>
      <c r="H19" s="7">
        <v>0</v>
      </c>
      <c r="I19" s="25">
        <f t="shared" si="1"/>
        <v>5676</v>
      </c>
      <c r="J19" s="25">
        <f t="shared" si="2"/>
        <v>5676</v>
      </c>
      <c r="K19" s="30">
        <v>0</v>
      </c>
      <c r="L19" s="31"/>
      <c r="M19" s="31"/>
      <c r="O19" s="26">
        <f t="shared" si="3"/>
        <v>5676</v>
      </c>
    </row>
    <row r="20" spans="1:16" ht="36" x14ac:dyDescent="0.35">
      <c r="A20" s="17">
        <v>19</v>
      </c>
      <c r="B20" s="18" t="s">
        <v>72</v>
      </c>
      <c r="C20" s="18" t="s">
        <v>73</v>
      </c>
      <c r="D20" s="20" t="s">
        <v>74</v>
      </c>
      <c r="E20" s="13">
        <v>562</v>
      </c>
      <c r="F20" s="14">
        <v>4.54</v>
      </c>
      <c r="G20" s="13">
        <f t="shared" si="0"/>
        <v>2551</v>
      </c>
      <c r="H20" s="34">
        <v>29</v>
      </c>
      <c r="I20" s="15">
        <f t="shared" si="1"/>
        <v>5102</v>
      </c>
      <c r="J20" s="15">
        <f t="shared" si="2"/>
        <v>5131</v>
      </c>
      <c r="K20" s="35">
        <v>5131</v>
      </c>
      <c r="L20" s="21" t="s">
        <v>75</v>
      </c>
      <c r="M20" s="21" t="s">
        <v>34</v>
      </c>
      <c r="N20" s="22"/>
      <c r="O20" s="22">
        <f t="shared" si="3"/>
        <v>0</v>
      </c>
      <c r="P20" s="22"/>
    </row>
    <row r="21" spans="1:16" ht="36" x14ac:dyDescent="0.35">
      <c r="A21" s="17">
        <v>20</v>
      </c>
      <c r="B21" s="18" t="s">
        <v>76</v>
      </c>
      <c r="C21" s="18" t="s">
        <v>77</v>
      </c>
      <c r="D21" s="20" t="s">
        <v>78</v>
      </c>
      <c r="E21" s="13">
        <v>416</v>
      </c>
      <c r="F21" s="14">
        <v>4.54</v>
      </c>
      <c r="G21" s="13">
        <f t="shared" si="0"/>
        <v>1889</v>
      </c>
      <c r="H21" s="34">
        <v>0</v>
      </c>
      <c r="I21" s="15">
        <f t="shared" si="1"/>
        <v>3778</v>
      </c>
      <c r="J21" s="15">
        <f t="shared" si="2"/>
        <v>3778</v>
      </c>
      <c r="K21" s="35">
        <v>3778</v>
      </c>
      <c r="L21" s="21" t="s">
        <v>79</v>
      </c>
      <c r="M21" s="21" t="s">
        <v>61</v>
      </c>
      <c r="N21" s="22" t="s">
        <v>27</v>
      </c>
      <c r="O21" s="22">
        <f t="shared" si="3"/>
        <v>0</v>
      </c>
      <c r="P21" s="22"/>
    </row>
    <row r="22" spans="1:16" ht="54" x14ac:dyDescent="0.35">
      <c r="A22" s="17">
        <v>21</v>
      </c>
      <c r="B22" s="18" t="s">
        <v>80</v>
      </c>
      <c r="C22" s="18" t="s">
        <v>81</v>
      </c>
      <c r="D22" s="20" t="s">
        <v>82</v>
      </c>
      <c r="E22" s="13">
        <v>693</v>
      </c>
      <c r="F22" s="14">
        <v>4.54</v>
      </c>
      <c r="G22" s="13">
        <f t="shared" si="0"/>
        <v>3146</v>
      </c>
      <c r="H22" s="34">
        <v>0</v>
      </c>
      <c r="I22" s="15">
        <f t="shared" si="1"/>
        <v>6292</v>
      </c>
      <c r="J22" s="15">
        <f t="shared" si="2"/>
        <v>6292</v>
      </c>
      <c r="K22" s="35">
        <v>6292</v>
      </c>
      <c r="L22" s="21" t="s">
        <v>75</v>
      </c>
      <c r="M22" s="21" t="s">
        <v>53</v>
      </c>
      <c r="N22" s="22" t="s">
        <v>35</v>
      </c>
      <c r="O22" s="22">
        <f t="shared" si="3"/>
        <v>0</v>
      </c>
      <c r="P22" s="22"/>
    </row>
    <row r="23" spans="1:16" s="26" customFormat="1" x14ac:dyDescent="0.35">
      <c r="A23" s="23">
        <v>22</v>
      </c>
      <c r="B23" s="24" t="s">
        <v>83</v>
      </c>
      <c r="C23" s="24" t="s">
        <v>84</v>
      </c>
      <c r="D23" s="25">
        <v>9739176074</v>
      </c>
      <c r="E23" s="25">
        <v>788</v>
      </c>
      <c r="F23" s="29">
        <v>4.54</v>
      </c>
      <c r="G23" s="28">
        <f t="shared" si="0"/>
        <v>3578</v>
      </c>
      <c r="H23" s="7">
        <v>13427</v>
      </c>
      <c r="I23" s="25">
        <f t="shared" si="1"/>
        <v>7156</v>
      </c>
      <c r="J23" s="25">
        <f t="shared" si="2"/>
        <v>20583</v>
      </c>
      <c r="K23" s="30">
        <v>0</v>
      </c>
      <c r="L23" s="31"/>
      <c r="M23" s="31"/>
      <c r="O23" s="26">
        <f t="shared" si="3"/>
        <v>20583</v>
      </c>
    </row>
    <row r="24" spans="1:16" s="26" customFormat="1" x14ac:dyDescent="0.35">
      <c r="A24" s="23">
        <v>23</v>
      </c>
      <c r="B24" s="27" t="s">
        <v>85</v>
      </c>
      <c r="C24" s="27" t="s">
        <v>86</v>
      </c>
      <c r="D24" s="28">
        <v>8884993246</v>
      </c>
      <c r="E24" s="28">
        <v>456</v>
      </c>
      <c r="F24" s="29">
        <v>4.54</v>
      </c>
      <c r="G24" s="28">
        <f t="shared" si="0"/>
        <v>2070</v>
      </c>
      <c r="H24" s="7">
        <v>0</v>
      </c>
      <c r="I24" s="25">
        <f t="shared" si="1"/>
        <v>4140</v>
      </c>
      <c r="J24" s="25">
        <f t="shared" si="2"/>
        <v>4140</v>
      </c>
      <c r="K24" s="30">
        <v>0</v>
      </c>
      <c r="L24" s="31"/>
      <c r="M24" s="31"/>
      <c r="O24" s="26">
        <f t="shared" si="3"/>
        <v>4140</v>
      </c>
    </row>
    <row r="25" spans="1:16" x14ac:dyDescent="0.35">
      <c r="A25" s="17">
        <v>24</v>
      </c>
      <c r="B25" s="18" t="s">
        <v>87</v>
      </c>
      <c r="C25" s="18" t="s">
        <v>88</v>
      </c>
      <c r="D25" s="13">
        <v>9945801000</v>
      </c>
      <c r="E25" s="13">
        <v>813</v>
      </c>
      <c r="F25" s="14">
        <v>4.54</v>
      </c>
      <c r="G25" s="13">
        <f t="shared" si="0"/>
        <v>3691</v>
      </c>
      <c r="H25" s="34">
        <v>0</v>
      </c>
      <c r="I25" s="15">
        <f t="shared" si="1"/>
        <v>7382</v>
      </c>
      <c r="J25" s="15">
        <f t="shared" si="2"/>
        <v>7382</v>
      </c>
      <c r="K25" s="35">
        <v>7382</v>
      </c>
      <c r="L25" s="21" t="s">
        <v>67</v>
      </c>
      <c r="M25" s="21" t="s">
        <v>61</v>
      </c>
      <c r="N25" s="22" t="s">
        <v>35</v>
      </c>
      <c r="O25" s="22">
        <f t="shared" si="3"/>
        <v>0</v>
      </c>
      <c r="P25" s="22"/>
    </row>
    <row r="26" spans="1:16" x14ac:dyDescent="0.35">
      <c r="A26" s="17">
        <v>25</v>
      </c>
      <c r="B26" s="18" t="s">
        <v>89</v>
      </c>
      <c r="C26" s="18" t="s">
        <v>90</v>
      </c>
      <c r="D26" s="13">
        <v>9448238539</v>
      </c>
      <c r="E26" s="13">
        <v>813</v>
      </c>
      <c r="F26" s="14">
        <v>4.54</v>
      </c>
      <c r="G26" s="13">
        <f t="shared" si="0"/>
        <v>3691</v>
      </c>
      <c r="H26" s="34">
        <v>0</v>
      </c>
      <c r="I26" s="15">
        <f t="shared" si="1"/>
        <v>7382</v>
      </c>
      <c r="J26" s="15">
        <f t="shared" si="2"/>
        <v>7382</v>
      </c>
      <c r="K26" s="35">
        <v>7382</v>
      </c>
      <c r="L26" s="21" t="s">
        <v>91</v>
      </c>
      <c r="M26" s="21" t="s">
        <v>61</v>
      </c>
      <c r="N26" s="22" t="s">
        <v>27</v>
      </c>
      <c r="O26" s="22">
        <f t="shared" si="3"/>
        <v>0</v>
      </c>
      <c r="P26" s="22"/>
    </row>
    <row r="27" spans="1:16" x14ac:dyDescent="0.35">
      <c r="A27" s="17">
        <v>26</v>
      </c>
      <c r="B27" s="18" t="s">
        <v>92</v>
      </c>
      <c r="C27" s="18" t="s">
        <v>93</v>
      </c>
      <c r="D27" s="13">
        <v>9885675864</v>
      </c>
      <c r="E27" s="13">
        <v>831</v>
      </c>
      <c r="F27" s="14">
        <v>4.54</v>
      </c>
      <c r="G27" s="13">
        <f t="shared" si="0"/>
        <v>3773</v>
      </c>
      <c r="H27" s="34">
        <v>-430</v>
      </c>
      <c r="I27" s="15">
        <f t="shared" si="1"/>
        <v>7546</v>
      </c>
      <c r="J27" s="15">
        <f t="shared" si="2"/>
        <v>7116</v>
      </c>
      <c r="K27" s="35">
        <v>7116</v>
      </c>
      <c r="L27" s="21" t="s">
        <v>255</v>
      </c>
      <c r="M27" s="21" t="s">
        <v>26</v>
      </c>
      <c r="N27" s="22" t="s">
        <v>35</v>
      </c>
      <c r="O27" s="22">
        <f t="shared" si="3"/>
        <v>0</v>
      </c>
      <c r="P27" s="22"/>
    </row>
    <row r="28" spans="1:16" s="26" customFormat="1" x14ac:dyDescent="0.35">
      <c r="A28" s="23">
        <v>27</v>
      </c>
      <c r="B28" s="27" t="s">
        <v>94</v>
      </c>
      <c r="C28" s="27" t="s">
        <v>95</v>
      </c>
      <c r="D28" s="28">
        <v>9731727227</v>
      </c>
      <c r="E28" s="28">
        <v>724</v>
      </c>
      <c r="F28" s="29">
        <v>4.54</v>
      </c>
      <c r="G28" s="28">
        <f t="shared" si="0"/>
        <v>3287</v>
      </c>
      <c r="H28" s="7">
        <v>12338</v>
      </c>
      <c r="I28" s="25">
        <f t="shared" si="1"/>
        <v>6574</v>
      </c>
      <c r="J28" s="25">
        <f t="shared" si="2"/>
        <v>18912</v>
      </c>
      <c r="K28" s="30">
        <v>0</v>
      </c>
      <c r="L28" s="31"/>
      <c r="M28" s="31"/>
      <c r="O28" s="26">
        <f t="shared" si="3"/>
        <v>18912</v>
      </c>
    </row>
    <row r="29" spans="1:16" s="26" customFormat="1" ht="36" x14ac:dyDescent="0.35">
      <c r="A29" s="17">
        <v>28</v>
      </c>
      <c r="B29" s="18" t="s">
        <v>96</v>
      </c>
      <c r="C29" s="19" t="s">
        <v>97</v>
      </c>
      <c r="D29" s="20" t="s">
        <v>98</v>
      </c>
      <c r="E29" s="13">
        <v>375</v>
      </c>
      <c r="F29" s="14">
        <v>4.54</v>
      </c>
      <c r="G29" s="13">
        <f t="shared" si="0"/>
        <v>1703</v>
      </c>
      <c r="H29" s="34">
        <v>6389</v>
      </c>
      <c r="I29" s="15">
        <f t="shared" si="1"/>
        <v>3406</v>
      </c>
      <c r="J29" s="15">
        <f t="shared" si="2"/>
        <v>9795</v>
      </c>
      <c r="K29" s="35">
        <v>9795</v>
      </c>
      <c r="L29" s="21" t="s">
        <v>245</v>
      </c>
      <c r="M29" s="21" t="s">
        <v>247</v>
      </c>
      <c r="N29" s="22" t="s">
        <v>20</v>
      </c>
      <c r="O29" s="22">
        <f t="shared" si="3"/>
        <v>0</v>
      </c>
      <c r="P29" s="22"/>
    </row>
    <row r="30" spans="1:16" s="26" customFormat="1" x14ac:dyDescent="0.35">
      <c r="A30" s="23">
        <v>29</v>
      </c>
      <c r="B30" s="27" t="s">
        <v>99</v>
      </c>
      <c r="C30" s="27" t="s">
        <v>100</v>
      </c>
      <c r="D30" s="28">
        <v>9985073712</v>
      </c>
      <c r="E30" s="28">
        <v>838</v>
      </c>
      <c r="F30" s="29">
        <v>4.54</v>
      </c>
      <c r="G30" s="28">
        <f t="shared" si="0"/>
        <v>3805</v>
      </c>
      <c r="H30" s="7">
        <v>0</v>
      </c>
      <c r="I30" s="25">
        <f t="shared" si="1"/>
        <v>7610</v>
      </c>
      <c r="J30" s="25">
        <f t="shared" si="2"/>
        <v>7610</v>
      </c>
      <c r="K30" s="30">
        <v>0</v>
      </c>
      <c r="L30" s="31"/>
      <c r="M30" s="31"/>
      <c r="O30" s="26">
        <f t="shared" si="3"/>
        <v>7610</v>
      </c>
    </row>
    <row r="31" spans="1:16" x14ac:dyDescent="0.35">
      <c r="A31" s="17">
        <v>30</v>
      </c>
      <c r="B31" s="18" t="s">
        <v>101</v>
      </c>
      <c r="C31" s="18" t="s">
        <v>59</v>
      </c>
      <c r="D31" s="13">
        <v>9742900576</v>
      </c>
      <c r="E31" s="13">
        <v>382</v>
      </c>
      <c r="F31" s="14">
        <v>4.54</v>
      </c>
      <c r="G31" s="13">
        <f t="shared" si="0"/>
        <v>1734</v>
      </c>
      <c r="H31" s="34">
        <v>0</v>
      </c>
      <c r="I31" s="15">
        <f t="shared" si="1"/>
        <v>3468</v>
      </c>
      <c r="J31" s="15">
        <f t="shared" si="2"/>
        <v>3468</v>
      </c>
      <c r="K31" s="35">
        <v>3468</v>
      </c>
      <c r="L31" s="21" t="s">
        <v>49</v>
      </c>
      <c r="M31" s="21" t="s">
        <v>42</v>
      </c>
      <c r="N31" s="22" t="s">
        <v>20</v>
      </c>
      <c r="O31" s="22">
        <f t="shared" si="3"/>
        <v>0</v>
      </c>
      <c r="P31" s="22"/>
    </row>
    <row r="32" spans="1:16" s="26" customFormat="1" x14ac:dyDescent="0.35">
      <c r="A32" s="23">
        <v>31</v>
      </c>
      <c r="B32" s="27" t="s">
        <v>102</v>
      </c>
      <c r="C32" s="27" t="s">
        <v>100</v>
      </c>
      <c r="D32" s="28">
        <v>9985073712</v>
      </c>
      <c r="E32" s="28">
        <v>541</v>
      </c>
      <c r="F32" s="29">
        <v>4.54</v>
      </c>
      <c r="G32" s="28">
        <f t="shared" si="0"/>
        <v>2456</v>
      </c>
      <c r="H32" s="7">
        <v>0</v>
      </c>
      <c r="I32" s="25">
        <f t="shared" si="1"/>
        <v>4912</v>
      </c>
      <c r="J32" s="25">
        <f t="shared" si="2"/>
        <v>4912</v>
      </c>
      <c r="K32" s="30">
        <v>0</v>
      </c>
      <c r="L32" s="31"/>
      <c r="M32" s="31"/>
      <c r="O32" s="26">
        <f t="shared" si="3"/>
        <v>4912</v>
      </c>
    </row>
    <row r="33" spans="1:16" s="26" customFormat="1" x14ac:dyDescent="0.35">
      <c r="A33" s="23">
        <v>32</v>
      </c>
      <c r="B33" s="27" t="s">
        <v>103</v>
      </c>
      <c r="C33" s="27" t="s">
        <v>100</v>
      </c>
      <c r="D33" s="28">
        <v>9985073712</v>
      </c>
      <c r="E33" s="28">
        <v>809</v>
      </c>
      <c r="F33" s="29">
        <v>4.54</v>
      </c>
      <c r="G33" s="28">
        <f t="shared" si="0"/>
        <v>3673</v>
      </c>
      <c r="H33" s="7">
        <v>0</v>
      </c>
      <c r="I33" s="25">
        <f t="shared" si="1"/>
        <v>7346</v>
      </c>
      <c r="J33" s="25">
        <f t="shared" si="2"/>
        <v>7346</v>
      </c>
      <c r="K33" s="30">
        <v>0</v>
      </c>
      <c r="L33" s="31"/>
      <c r="M33" s="31"/>
      <c r="O33" s="26">
        <f t="shared" si="3"/>
        <v>7346</v>
      </c>
    </row>
    <row r="34" spans="1:16" s="26" customFormat="1" ht="36" x14ac:dyDescent="0.35">
      <c r="A34" s="23">
        <v>33</v>
      </c>
      <c r="B34" s="27" t="s">
        <v>104</v>
      </c>
      <c r="C34" s="32" t="s">
        <v>105</v>
      </c>
      <c r="D34" s="33" t="s">
        <v>106</v>
      </c>
      <c r="E34" s="28">
        <v>1290</v>
      </c>
      <c r="F34" s="29">
        <v>4.54</v>
      </c>
      <c r="G34" s="28">
        <f t="shared" ref="G34:G65" si="4">ROUND(E34*F34,0)</f>
        <v>5857</v>
      </c>
      <c r="H34" s="7">
        <v>0</v>
      </c>
      <c r="I34" s="25">
        <f t="shared" ref="I34:I65" si="5">2*ROUND(E34* F34,)</f>
        <v>11714</v>
      </c>
      <c r="J34" s="25">
        <f t="shared" ref="J34:J65" si="6">H34+I34</f>
        <v>11714</v>
      </c>
      <c r="K34" s="30">
        <v>0</v>
      </c>
      <c r="L34" s="31"/>
      <c r="M34" s="31"/>
      <c r="O34" s="26">
        <f t="shared" ref="O34:O65" si="7">J34-K34</f>
        <v>11714</v>
      </c>
    </row>
    <row r="35" spans="1:16" s="132" customFormat="1" ht="54" x14ac:dyDescent="0.35">
      <c r="A35" s="124">
        <v>34</v>
      </c>
      <c r="B35" s="125" t="s">
        <v>107</v>
      </c>
      <c r="C35" s="133" t="s">
        <v>108</v>
      </c>
      <c r="D35" s="126">
        <v>9686390722</v>
      </c>
      <c r="E35" s="126">
        <v>783</v>
      </c>
      <c r="F35" s="127">
        <v>4.54</v>
      </c>
      <c r="G35" s="126">
        <f t="shared" si="4"/>
        <v>3555</v>
      </c>
      <c r="H35" s="128">
        <v>3555</v>
      </c>
      <c r="I35" s="129">
        <f t="shared" si="5"/>
        <v>7110</v>
      </c>
      <c r="J35" s="129">
        <f t="shared" si="6"/>
        <v>10665</v>
      </c>
      <c r="K35" s="130">
        <v>7110</v>
      </c>
      <c r="L35" s="131" t="s">
        <v>245</v>
      </c>
      <c r="M35" s="131" t="s">
        <v>61</v>
      </c>
      <c r="N35" s="132" t="s">
        <v>20</v>
      </c>
      <c r="O35" s="132">
        <f t="shared" si="7"/>
        <v>3555</v>
      </c>
      <c r="P35" s="132" t="s">
        <v>246</v>
      </c>
    </row>
    <row r="36" spans="1:16" ht="21" customHeight="1" x14ac:dyDescent="0.35">
      <c r="A36" s="17">
        <v>35</v>
      </c>
      <c r="B36" s="118" t="s">
        <v>109</v>
      </c>
      <c r="C36" s="119" t="s">
        <v>110</v>
      </c>
      <c r="D36" s="15">
        <v>9916425350</v>
      </c>
      <c r="E36" s="15">
        <v>872</v>
      </c>
      <c r="F36" s="14">
        <v>4.54</v>
      </c>
      <c r="G36" s="13">
        <f t="shared" si="4"/>
        <v>3959</v>
      </c>
      <c r="H36" s="34">
        <v>0</v>
      </c>
      <c r="I36" s="15">
        <f t="shared" si="5"/>
        <v>7918</v>
      </c>
      <c r="J36" s="15">
        <f t="shared" si="6"/>
        <v>7918</v>
      </c>
      <c r="K36" s="35">
        <v>7918</v>
      </c>
      <c r="L36" s="21" t="s">
        <v>18</v>
      </c>
      <c r="M36" s="21" t="s">
        <v>61</v>
      </c>
      <c r="N36" s="22"/>
      <c r="O36" s="22">
        <f t="shared" si="7"/>
        <v>0</v>
      </c>
      <c r="P36" s="22"/>
    </row>
    <row r="37" spans="1:16" s="26" customFormat="1" ht="54" x14ac:dyDescent="0.35">
      <c r="A37" s="23">
        <v>36</v>
      </c>
      <c r="B37" s="27" t="s">
        <v>111</v>
      </c>
      <c r="C37" s="32" t="s">
        <v>112</v>
      </c>
      <c r="D37" s="33" t="s">
        <v>113</v>
      </c>
      <c r="E37" s="28">
        <v>698</v>
      </c>
      <c r="F37" s="29">
        <v>4.54</v>
      </c>
      <c r="G37" s="28">
        <f t="shared" si="4"/>
        <v>3169</v>
      </c>
      <c r="H37" s="7">
        <v>0</v>
      </c>
      <c r="I37" s="25">
        <f t="shared" si="5"/>
        <v>6338</v>
      </c>
      <c r="J37" s="25">
        <f t="shared" si="6"/>
        <v>6338</v>
      </c>
      <c r="K37" s="30">
        <v>0</v>
      </c>
      <c r="L37" s="31"/>
      <c r="M37" s="31"/>
      <c r="O37" s="26">
        <f t="shared" si="7"/>
        <v>6338</v>
      </c>
    </row>
    <row r="38" spans="1:16" ht="36" x14ac:dyDescent="0.35">
      <c r="A38" s="17">
        <v>37</v>
      </c>
      <c r="B38" s="18" t="s">
        <v>114</v>
      </c>
      <c r="C38" s="18" t="s">
        <v>115</v>
      </c>
      <c r="D38" s="20" t="s">
        <v>116</v>
      </c>
      <c r="E38" s="13">
        <v>617</v>
      </c>
      <c r="F38" s="14">
        <v>4.54</v>
      </c>
      <c r="G38" s="13">
        <f t="shared" si="4"/>
        <v>2801</v>
      </c>
      <c r="H38" s="34">
        <v>0</v>
      </c>
      <c r="I38" s="15">
        <f t="shared" si="5"/>
        <v>5602</v>
      </c>
      <c r="J38" s="15">
        <f t="shared" si="6"/>
        <v>5602</v>
      </c>
      <c r="K38" s="35">
        <v>5602</v>
      </c>
      <c r="L38" s="21" t="s">
        <v>250</v>
      </c>
      <c r="M38" s="21" t="s">
        <v>61</v>
      </c>
      <c r="N38" s="22" t="s">
        <v>20</v>
      </c>
      <c r="O38" s="22">
        <f t="shared" si="7"/>
        <v>0</v>
      </c>
      <c r="P38" s="22"/>
    </row>
    <row r="39" spans="1:16" s="26" customFormat="1" x14ac:dyDescent="0.35">
      <c r="A39" s="23">
        <v>38</v>
      </c>
      <c r="B39" s="27" t="s">
        <v>117</v>
      </c>
      <c r="C39" s="27" t="s">
        <v>118</v>
      </c>
      <c r="D39" s="28">
        <v>9886828851</v>
      </c>
      <c r="E39" s="28">
        <v>768</v>
      </c>
      <c r="F39" s="29">
        <v>4.54</v>
      </c>
      <c r="G39" s="28">
        <f t="shared" si="4"/>
        <v>3487</v>
      </c>
      <c r="H39" s="7">
        <v>0</v>
      </c>
      <c r="I39" s="25">
        <f t="shared" si="5"/>
        <v>6974</v>
      </c>
      <c r="J39" s="25">
        <f t="shared" si="6"/>
        <v>6974</v>
      </c>
      <c r="K39" s="30">
        <v>0</v>
      </c>
      <c r="L39" s="31"/>
      <c r="M39" s="31"/>
      <c r="O39" s="26">
        <f t="shared" si="7"/>
        <v>6974</v>
      </c>
    </row>
    <row r="40" spans="1:16" s="26" customFormat="1" x14ac:dyDescent="0.35">
      <c r="A40" s="23">
        <v>39</v>
      </c>
      <c r="B40" s="27" t="s">
        <v>119</v>
      </c>
      <c r="C40" s="27" t="s">
        <v>120</v>
      </c>
      <c r="D40" s="28">
        <v>9945617283</v>
      </c>
      <c r="E40" s="28">
        <v>813</v>
      </c>
      <c r="F40" s="29">
        <v>4.54</v>
      </c>
      <c r="G40" s="28">
        <f t="shared" si="4"/>
        <v>3691</v>
      </c>
      <c r="H40" s="7">
        <v>3691</v>
      </c>
      <c r="I40" s="25">
        <f t="shared" si="5"/>
        <v>7382</v>
      </c>
      <c r="J40" s="25">
        <f t="shared" si="6"/>
        <v>11073</v>
      </c>
      <c r="K40" s="30">
        <v>0</v>
      </c>
      <c r="L40" s="31"/>
      <c r="M40" s="31"/>
      <c r="O40" s="26">
        <f t="shared" si="7"/>
        <v>11073</v>
      </c>
    </row>
    <row r="41" spans="1:16" ht="72" x14ac:dyDescent="0.35">
      <c r="A41" s="17">
        <v>40</v>
      </c>
      <c r="B41" s="18" t="s">
        <v>121</v>
      </c>
      <c r="C41" s="18" t="s">
        <v>122</v>
      </c>
      <c r="D41" s="20" t="s">
        <v>123</v>
      </c>
      <c r="E41" s="13">
        <v>761</v>
      </c>
      <c r="F41" s="14">
        <v>4.54</v>
      </c>
      <c r="G41" s="13">
        <f t="shared" si="4"/>
        <v>3455</v>
      </c>
      <c r="H41" s="34">
        <v>0</v>
      </c>
      <c r="I41" s="15">
        <f t="shared" si="5"/>
        <v>6910</v>
      </c>
      <c r="J41" s="15">
        <f t="shared" si="6"/>
        <v>6910</v>
      </c>
      <c r="K41" s="35">
        <v>6910</v>
      </c>
      <c r="L41" s="120">
        <v>45799</v>
      </c>
      <c r="M41" s="21" t="s">
        <v>26</v>
      </c>
      <c r="N41" s="22" t="s">
        <v>27</v>
      </c>
      <c r="O41" s="22">
        <f t="shared" si="7"/>
        <v>0</v>
      </c>
      <c r="P41" s="22"/>
    </row>
    <row r="42" spans="1:16" ht="72" x14ac:dyDescent="0.35">
      <c r="A42" s="17">
        <v>41</v>
      </c>
      <c r="B42" s="18">
        <v>101</v>
      </c>
      <c r="C42" s="19" t="s">
        <v>124</v>
      </c>
      <c r="D42" s="13">
        <v>9731284284</v>
      </c>
      <c r="E42" s="13">
        <v>448</v>
      </c>
      <c r="F42" s="14">
        <v>4.54</v>
      </c>
      <c r="G42" s="13">
        <f t="shared" si="4"/>
        <v>2034</v>
      </c>
      <c r="H42" s="34">
        <v>0</v>
      </c>
      <c r="I42" s="15">
        <f t="shared" si="5"/>
        <v>4068</v>
      </c>
      <c r="J42" s="15">
        <f t="shared" si="6"/>
        <v>4068</v>
      </c>
      <c r="K42" s="35">
        <v>4068</v>
      </c>
      <c r="L42" s="21" t="s">
        <v>91</v>
      </c>
      <c r="M42" s="21" t="s">
        <v>61</v>
      </c>
      <c r="N42" s="22" t="s">
        <v>27</v>
      </c>
      <c r="O42" s="22">
        <f t="shared" si="7"/>
        <v>0</v>
      </c>
      <c r="P42" s="22"/>
    </row>
    <row r="43" spans="1:16" ht="54" x14ac:dyDescent="0.35">
      <c r="A43" s="17">
        <v>42</v>
      </c>
      <c r="B43" s="18" t="s">
        <v>125</v>
      </c>
      <c r="C43" s="19" t="s">
        <v>126</v>
      </c>
      <c r="D43" s="13">
        <v>9886060757</v>
      </c>
      <c r="E43" s="13">
        <v>934</v>
      </c>
      <c r="F43" s="14">
        <v>4.54</v>
      </c>
      <c r="G43" s="13">
        <f t="shared" si="4"/>
        <v>4240</v>
      </c>
      <c r="H43" s="34">
        <v>0</v>
      </c>
      <c r="I43" s="15">
        <f t="shared" si="5"/>
        <v>8480</v>
      </c>
      <c r="J43" s="15">
        <f t="shared" si="6"/>
        <v>8480</v>
      </c>
      <c r="K43" s="35">
        <v>8480</v>
      </c>
      <c r="L43" s="21" t="s">
        <v>91</v>
      </c>
      <c r="M43" s="21" t="s">
        <v>61</v>
      </c>
      <c r="N43" s="22" t="s">
        <v>27</v>
      </c>
      <c r="O43" s="22">
        <f t="shared" si="7"/>
        <v>0</v>
      </c>
      <c r="P43" s="22"/>
    </row>
    <row r="44" spans="1:16" s="26" customFormat="1" x14ac:dyDescent="0.35">
      <c r="A44" s="23">
        <v>43</v>
      </c>
      <c r="B44" s="27">
        <v>102</v>
      </c>
      <c r="C44" s="27" t="s">
        <v>127</v>
      </c>
      <c r="D44" s="28">
        <v>9611639570</v>
      </c>
      <c r="E44" s="28">
        <v>1984</v>
      </c>
      <c r="F44" s="29">
        <v>4.54</v>
      </c>
      <c r="G44" s="28">
        <f t="shared" si="4"/>
        <v>9007</v>
      </c>
      <c r="H44" s="7">
        <v>9007</v>
      </c>
      <c r="I44" s="25">
        <f t="shared" si="5"/>
        <v>18014</v>
      </c>
      <c r="J44" s="25">
        <f t="shared" si="6"/>
        <v>27021</v>
      </c>
      <c r="K44" s="30">
        <v>9007</v>
      </c>
      <c r="L44" s="31" t="s">
        <v>266</v>
      </c>
      <c r="M44" s="31" t="s">
        <v>179</v>
      </c>
      <c r="N44" s="26" t="s">
        <v>27</v>
      </c>
      <c r="O44" s="26">
        <f t="shared" si="7"/>
        <v>18014</v>
      </c>
    </row>
    <row r="45" spans="1:16" s="26" customFormat="1" x14ac:dyDescent="0.35">
      <c r="A45" s="23">
        <v>44</v>
      </c>
      <c r="B45" s="27">
        <v>103</v>
      </c>
      <c r="C45" s="27" t="s">
        <v>128</v>
      </c>
      <c r="D45" s="28">
        <v>8310325448</v>
      </c>
      <c r="E45" s="28">
        <v>707</v>
      </c>
      <c r="F45" s="29">
        <v>4.54</v>
      </c>
      <c r="G45" s="28">
        <f t="shared" si="4"/>
        <v>3210</v>
      </c>
      <c r="H45" s="7">
        <v>3210</v>
      </c>
      <c r="I45" s="25">
        <f t="shared" si="5"/>
        <v>6420</v>
      </c>
      <c r="J45" s="25">
        <f t="shared" si="6"/>
        <v>9630</v>
      </c>
      <c r="K45" s="30">
        <v>0</v>
      </c>
      <c r="L45" s="31"/>
      <c r="M45" s="31"/>
      <c r="O45" s="26">
        <f t="shared" si="7"/>
        <v>9630</v>
      </c>
    </row>
    <row r="46" spans="1:16" s="26" customFormat="1" x14ac:dyDescent="0.35">
      <c r="A46" s="23">
        <v>45</v>
      </c>
      <c r="B46" s="27">
        <v>104</v>
      </c>
      <c r="C46" s="27" t="s">
        <v>129</v>
      </c>
      <c r="D46" s="28">
        <v>7406509485</v>
      </c>
      <c r="E46" s="28">
        <v>702</v>
      </c>
      <c r="F46" s="29">
        <v>4.54</v>
      </c>
      <c r="G46" s="28">
        <f t="shared" si="4"/>
        <v>3187</v>
      </c>
      <c r="H46" s="7">
        <v>5933</v>
      </c>
      <c r="I46" s="25">
        <f t="shared" si="5"/>
        <v>6374</v>
      </c>
      <c r="J46" s="25">
        <f t="shared" si="6"/>
        <v>12307</v>
      </c>
      <c r="K46" s="30">
        <v>0</v>
      </c>
      <c r="L46" s="31"/>
      <c r="M46" s="31"/>
      <c r="O46" s="26">
        <f t="shared" si="7"/>
        <v>12307</v>
      </c>
    </row>
    <row r="47" spans="1:16" x14ac:dyDescent="0.35">
      <c r="A47" s="17">
        <v>46</v>
      </c>
      <c r="B47" s="118">
        <v>105</v>
      </c>
      <c r="C47" s="118" t="s">
        <v>130</v>
      </c>
      <c r="D47" s="15">
        <v>9345059439</v>
      </c>
      <c r="E47" s="15">
        <v>702</v>
      </c>
      <c r="F47" s="14">
        <v>4.54</v>
      </c>
      <c r="G47" s="13">
        <f t="shared" si="4"/>
        <v>3187</v>
      </c>
      <c r="H47" s="34">
        <v>0</v>
      </c>
      <c r="I47" s="15">
        <f t="shared" si="5"/>
        <v>6374</v>
      </c>
      <c r="J47" s="15">
        <f t="shared" si="6"/>
        <v>6374</v>
      </c>
      <c r="K47" s="35">
        <v>6374</v>
      </c>
      <c r="L47" s="21" t="s">
        <v>49</v>
      </c>
      <c r="M47" s="21" t="s">
        <v>61</v>
      </c>
      <c r="N47" s="22" t="s">
        <v>27</v>
      </c>
      <c r="O47" s="22">
        <f t="shared" si="7"/>
        <v>0</v>
      </c>
      <c r="P47" s="22"/>
    </row>
    <row r="48" spans="1:16" s="26" customFormat="1" x14ac:dyDescent="0.35">
      <c r="A48" s="17">
        <v>47</v>
      </c>
      <c r="B48" s="18">
        <v>106</v>
      </c>
      <c r="C48" s="18" t="s">
        <v>131</v>
      </c>
      <c r="D48" s="13">
        <v>9739801299</v>
      </c>
      <c r="E48" s="13">
        <v>701</v>
      </c>
      <c r="F48" s="14">
        <v>4.54</v>
      </c>
      <c r="G48" s="13">
        <f t="shared" si="4"/>
        <v>3183</v>
      </c>
      <c r="H48" s="34">
        <v>3183</v>
      </c>
      <c r="I48" s="15">
        <f t="shared" si="5"/>
        <v>6366</v>
      </c>
      <c r="J48" s="15">
        <f t="shared" si="6"/>
        <v>9549</v>
      </c>
      <c r="K48" s="35">
        <v>9549</v>
      </c>
      <c r="L48" s="21" t="s">
        <v>248</v>
      </c>
      <c r="M48" s="21" t="s">
        <v>251</v>
      </c>
      <c r="N48" s="22" t="s">
        <v>20</v>
      </c>
      <c r="O48" s="22">
        <f t="shared" si="7"/>
        <v>0</v>
      </c>
      <c r="P48" s="22"/>
    </row>
    <row r="49" spans="1:16" s="26" customFormat="1" x14ac:dyDescent="0.35">
      <c r="A49" s="23">
        <v>48</v>
      </c>
      <c r="B49" s="27" t="s">
        <v>132</v>
      </c>
      <c r="C49" s="27" t="s">
        <v>133</v>
      </c>
      <c r="D49" s="28">
        <v>9845165039</v>
      </c>
      <c r="E49" s="28">
        <v>649</v>
      </c>
      <c r="F49" s="29">
        <v>4.54</v>
      </c>
      <c r="G49" s="28">
        <f t="shared" si="4"/>
        <v>2946</v>
      </c>
      <c r="H49" s="7">
        <v>11058</v>
      </c>
      <c r="I49" s="25">
        <f t="shared" si="5"/>
        <v>5892</v>
      </c>
      <c r="J49" s="25">
        <f t="shared" si="6"/>
        <v>16950</v>
      </c>
      <c r="K49" s="30">
        <v>0</v>
      </c>
      <c r="L49" s="31"/>
      <c r="M49" s="31"/>
      <c r="O49" s="26">
        <f t="shared" si="7"/>
        <v>16950</v>
      </c>
    </row>
    <row r="50" spans="1:16" ht="36" x14ac:dyDescent="0.35">
      <c r="A50" s="17">
        <v>49</v>
      </c>
      <c r="B50" s="18">
        <v>107</v>
      </c>
      <c r="C50" s="19" t="s">
        <v>134</v>
      </c>
      <c r="D50" s="13">
        <v>9816270535</v>
      </c>
      <c r="E50" s="13">
        <v>714</v>
      </c>
      <c r="F50" s="14">
        <v>4.54</v>
      </c>
      <c r="G50" s="13">
        <f t="shared" si="4"/>
        <v>3242</v>
      </c>
      <c r="H50" s="34">
        <v>0</v>
      </c>
      <c r="I50" s="15">
        <f t="shared" si="5"/>
        <v>6484</v>
      </c>
      <c r="J50" s="15">
        <f t="shared" si="6"/>
        <v>6484</v>
      </c>
      <c r="K50" s="35">
        <v>6484</v>
      </c>
      <c r="L50" s="21" t="s">
        <v>60</v>
      </c>
      <c r="M50" s="21" t="s">
        <v>26</v>
      </c>
      <c r="N50" s="22" t="s">
        <v>27</v>
      </c>
      <c r="O50" s="22">
        <f t="shared" si="7"/>
        <v>0</v>
      </c>
      <c r="P50" s="22"/>
    </row>
    <row r="51" spans="1:16" s="26" customFormat="1" x14ac:dyDescent="0.35">
      <c r="A51" s="23">
        <v>50</v>
      </c>
      <c r="B51" s="27">
        <v>108</v>
      </c>
      <c r="C51" s="27" t="s">
        <v>135</v>
      </c>
      <c r="D51" s="28">
        <v>9886769790</v>
      </c>
      <c r="E51" s="28">
        <v>1037</v>
      </c>
      <c r="F51" s="29">
        <v>4.54</v>
      </c>
      <c r="G51" s="28">
        <f t="shared" si="4"/>
        <v>4708</v>
      </c>
      <c r="H51" s="7">
        <v>9029</v>
      </c>
      <c r="I51" s="25">
        <f t="shared" si="5"/>
        <v>9416</v>
      </c>
      <c r="J51" s="25">
        <f t="shared" si="6"/>
        <v>18445</v>
      </c>
      <c r="K51" s="30">
        <v>0</v>
      </c>
      <c r="L51" s="31"/>
      <c r="M51" s="31"/>
      <c r="O51" s="26">
        <f t="shared" si="7"/>
        <v>18445</v>
      </c>
    </row>
    <row r="52" spans="1:16" x14ac:dyDescent="0.35">
      <c r="A52" s="17">
        <v>51</v>
      </c>
      <c r="B52" s="18" t="s">
        <v>136</v>
      </c>
      <c r="C52" s="18" t="s">
        <v>137</v>
      </c>
      <c r="D52" s="13">
        <v>9019205919</v>
      </c>
      <c r="E52" s="13">
        <v>900</v>
      </c>
      <c r="F52" s="14">
        <v>4.54</v>
      </c>
      <c r="G52" s="13">
        <f t="shared" si="4"/>
        <v>4086</v>
      </c>
      <c r="H52" s="34">
        <v>0</v>
      </c>
      <c r="I52" s="15">
        <f t="shared" si="5"/>
        <v>8172</v>
      </c>
      <c r="J52" s="15">
        <f t="shared" si="6"/>
        <v>8172</v>
      </c>
      <c r="K52" s="35">
        <v>8172</v>
      </c>
      <c r="L52" s="21" t="s">
        <v>138</v>
      </c>
      <c r="M52" s="21" t="s">
        <v>42</v>
      </c>
      <c r="N52" s="22" t="s">
        <v>20</v>
      </c>
      <c r="O52" s="22">
        <f t="shared" si="7"/>
        <v>0</v>
      </c>
      <c r="P52" s="22"/>
    </row>
    <row r="53" spans="1:16" x14ac:dyDescent="0.35">
      <c r="A53" s="17">
        <v>52</v>
      </c>
      <c r="B53" s="18">
        <v>109</v>
      </c>
      <c r="C53" s="18" t="s">
        <v>139</v>
      </c>
      <c r="D53" s="13">
        <v>9632546005</v>
      </c>
      <c r="E53" s="13">
        <v>1008</v>
      </c>
      <c r="F53" s="14">
        <v>4.54</v>
      </c>
      <c r="G53" s="13">
        <f t="shared" si="4"/>
        <v>4576</v>
      </c>
      <c r="H53" s="34">
        <v>0</v>
      </c>
      <c r="I53" s="15">
        <f t="shared" si="5"/>
        <v>9152</v>
      </c>
      <c r="J53" s="15">
        <f t="shared" si="6"/>
        <v>9152</v>
      </c>
      <c r="K53" s="35">
        <v>9152</v>
      </c>
      <c r="L53" s="21" t="s">
        <v>60</v>
      </c>
      <c r="M53" s="21" t="s">
        <v>61</v>
      </c>
      <c r="N53" s="22" t="s">
        <v>27</v>
      </c>
      <c r="O53" s="22">
        <f t="shared" si="7"/>
        <v>0</v>
      </c>
      <c r="P53" s="22"/>
    </row>
    <row r="54" spans="1:16" s="26" customFormat="1" ht="54" x14ac:dyDescent="0.35">
      <c r="A54" s="23">
        <v>53</v>
      </c>
      <c r="B54" s="27">
        <v>110</v>
      </c>
      <c r="C54" s="27" t="s">
        <v>140</v>
      </c>
      <c r="D54" s="33" t="s">
        <v>141</v>
      </c>
      <c r="E54" s="28">
        <v>1069</v>
      </c>
      <c r="F54" s="29">
        <v>4.54</v>
      </c>
      <c r="G54" s="28">
        <f t="shared" si="4"/>
        <v>4853</v>
      </c>
      <c r="H54" s="7">
        <v>9307</v>
      </c>
      <c r="I54" s="25">
        <f t="shared" si="5"/>
        <v>9706</v>
      </c>
      <c r="J54" s="25">
        <f t="shared" si="6"/>
        <v>19013</v>
      </c>
      <c r="K54" s="30">
        <v>0</v>
      </c>
      <c r="L54" s="31"/>
      <c r="M54" s="31"/>
      <c r="O54" s="26">
        <f t="shared" si="7"/>
        <v>19013</v>
      </c>
    </row>
    <row r="55" spans="1:16" x14ac:dyDescent="0.35">
      <c r="A55" s="17">
        <v>54</v>
      </c>
      <c r="B55" s="18">
        <v>111</v>
      </c>
      <c r="C55" s="18" t="s">
        <v>142</v>
      </c>
      <c r="D55" s="13">
        <v>9822138742</v>
      </c>
      <c r="E55" s="13">
        <v>796</v>
      </c>
      <c r="F55" s="14">
        <v>4.54</v>
      </c>
      <c r="G55" s="13">
        <f t="shared" si="4"/>
        <v>3614</v>
      </c>
      <c r="H55" s="34">
        <v>0</v>
      </c>
      <c r="I55" s="15">
        <f t="shared" si="5"/>
        <v>7228</v>
      </c>
      <c r="J55" s="15">
        <f t="shared" si="6"/>
        <v>7228</v>
      </c>
      <c r="K55" s="35">
        <v>7228</v>
      </c>
      <c r="L55" s="21" t="s">
        <v>91</v>
      </c>
      <c r="M55" s="21" t="s">
        <v>61</v>
      </c>
      <c r="N55" s="22" t="s">
        <v>27</v>
      </c>
      <c r="O55" s="22">
        <f t="shared" si="7"/>
        <v>0</v>
      </c>
      <c r="P55" s="22"/>
    </row>
    <row r="56" spans="1:16" s="26" customFormat="1" ht="54" x14ac:dyDescent="0.35">
      <c r="A56" s="23">
        <v>55</v>
      </c>
      <c r="B56" s="27">
        <v>112</v>
      </c>
      <c r="C56" s="27" t="s">
        <v>140</v>
      </c>
      <c r="D56" s="33" t="s">
        <v>141</v>
      </c>
      <c r="E56" s="28">
        <v>1293</v>
      </c>
      <c r="F56" s="29">
        <v>4.54</v>
      </c>
      <c r="G56" s="28">
        <f t="shared" si="4"/>
        <v>5870</v>
      </c>
      <c r="H56" s="7">
        <v>11257</v>
      </c>
      <c r="I56" s="25">
        <f t="shared" si="5"/>
        <v>11740</v>
      </c>
      <c r="J56" s="25">
        <f t="shared" si="6"/>
        <v>22997</v>
      </c>
      <c r="K56" s="30">
        <v>0</v>
      </c>
      <c r="L56" s="31"/>
      <c r="M56" s="31"/>
      <c r="O56" s="26">
        <f t="shared" si="7"/>
        <v>22997</v>
      </c>
    </row>
    <row r="57" spans="1:16" s="26" customFormat="1" ht="36" x14ac:dyDescent="0.35">
      <c r="A57" s="17">
        <v>56</v>
      </c>
      <c r="B57" s="18" t="s">
        <v>143</v>
      </c>
      <c r="C57" s="19" t="s">
        <v>144</v>
      </c>
      <c r="D57" s="13">
        <v>9886363614</v>
      </c>
      <c r="E57" s="13">
        <v>752</v>
      </c>
      <c r="F57" s="14">
        <v>4.54</v>
      </c>
      <c r="G57" s="13">
        <f t="shared" si="4"/>
        <v>3414</v>
      </c>
      <c r="H57" s="34">
        <v>2700</v>
      </c>
      <c r="I57" s="15">
        <f t="shared" si="5"/>
        <v>6828</v>
      </c>
      <c r="J57" s="15">
        <f t="shared" si="6"/>
        <v>9528</v>
      </c>
      <c r="K57" s="35">
        <v>9530</v>
      </c>
      <c r="L57" s="120">
        <v>45794</v>
      </c>
      <c r="M57" s="21" t="s">
        <v>53</v>
      </c>
      <c r="N57" s="22" t="s">
        <v>35</v>
      </c>
      <c r="O57" s="22">
        <f t="shared" si="7"/>
        <v>-2</v>
      </c>
      <c r="P57" s="22"/>
    </row>
    <row r="58" spans="1:16" s="26" customFormat="1" x14ac:dyDescent="0.35">
      <c r="A58" s="23">
        <v>57</v>
      </c>
      <c r="B58" s="24">
        <v>114</v>
      </c>
      <c r="C58" s="24" t="s">
        <v>145</v>
      </c>
      <c r="D58" s="25">
        <v>782906001</v>
      </c>
      <c r="E58" s="25">
        <v>785</v>
      </c>
      <c r="F58" s="29">
        <v>4.54</v>
      </c>
      <c r="G58" s="28">
        <f t="shared" si="4"/>
        <v>3564</v>
      </c>
      <c r="H58" s="7">
        <v>13377</v>
      </c>
      <c r="I58" s="25">
        <f t="shared" si="5"/>
        <v>7128</v>
      </c>
      <c r="J58" s="25">
        <f t="shared" si="6"/>
        <v>20505</v>
      </c>
      <c r="K58" s="30">
        <v>0</v>
      </c>
      <c r="L58" s="31"/>
      <c r="M58" s="31"/>
      <c r="O58" s="26">
        <f t="shared" si="7"/>
        <v>20505</v>
      </c>
    </row>
    <row r="59" spans="1:16" ht="36" x14ac:dyDescent="0.35">
      <c r="A59" s="17">
        <v>58</v>
      </c>
      <c r="B59" s="18" t="s">
        <v>146</v>
      </c>
      <c r="C59" s="19" t="s">
        <v>147</v>
      </c>
      <c r="D59" s="20" t="s">
        <v>148</v>
      </c>
      <c r="E59" s="13">
        <v>305</v>
      </c>
      <c r="F59" s="14">
        <v>4.54</v>
      </c>
      <c r="G59" s="13">
        <f t="shared" si="4"/>
        <v>1385</v>
      </c>
      <c r="H59" s="34">
        <v>0</v>
      </c>
      <c r="I59" s="15">
        <f t="shared" si="5"/>
        <v>2770</v>
      </c>
      <c r="J59" s="15">
        <f t="shared" si="6"/>
        <v>2770</v>
      </c>
      <c r="K59" s="35">
        <v>2770</v>
      </c>
      <c r="L59" s="21" t="s">
        <v>60</v>
      </c>
      <c r="M59" s="21" t="s">
        <v>61</v>
      </c>
      <c r="N59" s="22" t="s">
        <v>27</v>
      </c>
      <c r="O59" s="22">
        <f t="shared" si="7"/>
        <v>0</v>
      </c>
      <c r="P59" s="22"/>
    </row>
    <row r="60" spans="1:16" x14ac:dyDescent="0.35">
      <c r="A60" s="17">
        <v>59</v>
      </c>
      <c r="B60" s="18" t="s">
        <v>149</v>
      </c>
      <c r="C60" s="18" t="s">
        <v>150</v>
      </c>
      <c r="D60" s="13">
        <v>9986704060</v>
      </c>
      <c r="E60" s="13">
        <v>745</v>
      </c>
      <c r="F60" s="14">
        <v>4.54</v>
      </c>
      <c r="G60" s="13">
        <f t="shared" si="4"/>
        <v>3382</v>
      </c>
      <c r="H60" s="34">
        <v>0</v>
      </c>
      <c r="I60" s="15">
        <f t="shared" si="5"/>
        <v>6764</v>
      </c>
      <c r="J60" s="15">
        <f t="shared" si="6"/>
        <v>6764</v>
      </c>
      <c r="K60" s="35">
        <v>6764</v>
      </c>
      <c r="L60" s="21" t="s">
        <v>151</v>
      </c>
      <c r="M60" s="21" t="s">
        <v>61</v>
      </c>
      <c r="N60" s="22" t="s">
        <v>27</v>
      </c>
      <c r="O60" s="22">
        <f t="shared" si="7"/>
        <v>0</v>
      </c>
      <c r="P60" s="22"/>
    </row>
    <row r="61" spans="1:16" s="26" customFormat="1" x14ac:dyDescent="0.35">
      <c r="A61" s="23">
        <v>60</v>
      </c>
      <c r="B61" s="27">
        <v>115</v>
      </c>
      <c r="C61" s="27" t="s">
        <v>152</v>
      </c>
      <c r="D61" s="28">
        <v>9916137661</v>
      </c>
      <c r="E61" s="28">
        <v>1239</v>
      </c>
      <c r="F61" s="29">
        <v>4.54</v>
      </c>
      <c r="G61" s="28">
        <f t="shared" si="4"/>
        <v>5625</v>
      </c>
      <c r="H61" s="7">
        <v>21111</v>
      </c>
      <c r="I61" s="25">
        <f t="shared" si="5"/>
        <v>11250</v>
      </c>
      <c r="J61" s="25">
        <f t="shared" si="6"/>
        <v>32361</v>
      </c>
      <c r="K61" s="30">
        <v>0</v>
      </c>
      <c r="L61" s="31"/>
      <c r="M61" s="31"/>
      <c r="O61" s="26">
        <f t="shared" si="7"/>
        <v>32361</v>
      </c>
    </row>
    <row r="62" spans="1:16" x14ac:dyDescent="0.35">
      <c r="A62" s="17">
        <v>61</v>
      </c>
      <c r="B62" s="18">
        <v>116</v>
      </c>
      <c r="C62" s="18" t="s">
        <v>153</v>
      </c>
      <c r="D62" s="13">
        <v>9620075302</v>
      </c>
      <c r="E62" s="13">
        <v>375</v>
      </c>
      <c r="F62" s="14">
        <v>4.54</v>
      </c>
      <c r="G62" s="13">
        <f t="shared" si="4"/>
        <v>1703</v>
      </c>
      <c r="H62" s="34">
        <v>0</v>
      </c>
      <c r="I62" s="15">
        <f t="shared" si="5"/>
        <v>3406</v>
      </c>
      <c r="J62" s="15">
        <f t="shared" si="6"/>
        <v>3406</v>
      </c>
      <c r="K62" s="35">
        <v>3406</v>
      </c>
      <c r="L62" s="21" t="s">
        <v>30</v>
      </c>
      <c r="M62" s="21" t="s">
        <v>61</v>
      </c>
      <c r="N62" s="22" t="s">
        <v>27</v>
      </c>
      <c r="O62" s="22">
        <f t="shared" si="7"/>
        <v>0</v>
      </c>
      <c r="P62" s="22"/>
    </row>
    <row r="63" spans="1:16" s="26" customFormat="1" ht="36" x14ac:dyDescent="0.35">
      <c r="A63" s="23">
        <v>62</v>
      </c>
      <c r="B63" s="27">
        <v>117</v>
      </c>
      <c r="C63" s="27" t="s">
        <v>154</v>
      </c>
      <c r="D63" s="33" t="s">
        <v>155</v>
      </c>
      <c r="E63" s="28">
        <v>606</v>
      </c>
      <c r="F63" s="29">
        <v>4.54</v>
      </c>
      <c r="G63" s="28">
        <f t="shared" si="4"/>
        <v>2751</v>
      </c>
      <c r="H63" s="7">
        <v>10326</v>
      </c>
      <c r="I63" s="25">
        <f t="shared" si="5"/>
        <v>5502</v>
      </c>
      <c r="J63" s="25">
        <f t="shared" si="6"/>
        <v>15828</v>
      </c>
      <c r="K63" s="30">
        <v>0</v>
      </c>
      <c r="L63" s="31"/>
      <c r="M63" s="31"/>
      <c r="O63" s="26">
        <f t="shared" si="7"/>
        <v>15828</v>
      </c>
    </row>
    <row r="64" spans="1:16" ht="36" x14ac:dyDescent="0.35">
      <c r="A64" s="17">
        <v>63</v>
      </c>
      <c r="B64" s="18">
        <v>118</v>
      </c>
      <c r="C64" s="18" t="s">
        <v>156</v>
      </c>
      <c r="D64" s="20" t="s">
        <v>157</v>
      </c>
      <c r="E64" s="13">
        <v>694</v>
      </c>
      <c r="F64" s="14">
        <v>4.54</v>
      </c>
      <c r="G64" s="13">
        <f t="shared" si="4"/>
        <v>3151</v>
      </c>
      <c r="H64" s="34">
        <v>0</v>
      </c>
      <c r="I64" s="15">
        <f t="shared" si="5"/>
        <v>6302</v>
      </c>
      <c r="J64" s="15">
        <f t="shared" si="6"/>
        <v>6302</v>
      </c>
      <c r="K64" s="35">
        <v>6302</v>
      </c>
      <c r="L64" s="21" t="s">
        <v>67</v>
      </c>
      <c r="M64" s="21" t="s">
        <v>158</v>
      </c>
      <c r="N64" s="22" t="s">
        <v>35</v>
      </c>
      <c r="O64" s="22">
        <f t="shared" si="7"/>
        <v>0</v>
      </c>
      <c r="P64" s="22"/>
    </row>
    <row r="65" spans="1:16" s="26" customFormat="1" x14ac:dyDescent="0.35">
      <c r="A65" s="23">
        <v>64</v>
      </c>
      <c r="B65" s="27">
        <v>119</v>
      </c>
      <c r="C65" s="27" t="s">
        <v>159</v>
      </c>
      <c r="D65" s="28">
        <v>9686794010</v>
      </c>
      <c r="E65" s="28">
        <v>694</v>
      </c>
      <c r="F65" s="29">
        <v>4.54</v>
      </c>
      <c r="G65" s="28">
        <f t="shared" si="4"/>
        <v>3151</v>
      </c>
      <c r="H65" s="7">
        <v>0</v>
      </c>
      <c r="I65" s="25">
        <f t="shared" si="5"/>
        <v>6302</v>
      </c>
      <c r="J65" s="25">
        <f t="shared" si="6"/>
        <v>6302</v>
      </c>
      <c r="K65" s="30">
        <v>0</v>
      </c>
      <c r="L65" s="31"/>
      <c r="M65" s="31"/>
      <c r="O65" s="26">
        <f t="shared" si="7"/>
        <v>6302</v>
      </c>
    </row>
    <row r="66" spans="1:16" s="22" customFormat="1" x14ac:dyDescent="0.35">
      <c r="A66" s="17">
        <v>65</v>
      </c>
      <c r="B66" s="18">
        <v>120</v>
      </c>
      <c r="C66" s="18" t="s">
        <v>160</v>
      </c>
      <c r="D66" s="13">
        <v>8884726789</v>
      </c>
      <c r="E66" s="13">
        <v>698</v>
      </c>
      <c r="F66" s="14">
        <v>4.54</v>
      </c>
      <c r="G66" s="13">
        <f t="shared" ref="G66:G73" si="8">ROUND(E66*F66,0)</f>
        <v>3169</v>
      </c>
      <c r="H66" s="34">
        <v>0</v>
      </c>
      <c r="I66" s="15">
        <f t="shared" ref="I66:I73" si="9">2*ROUND(E66* F66,)</f>
        <v>6338</v>
      </c>
      <c r="J66" s="15">
        <f t="shared" ref="J66:J73" si="10">H66+I66</f>
        <v>6338</v>
      </c>
      <c r="K66" s="35">
        <v>6338</v>
      </c>
      <c r="L66" s="21" t="s">
        <v>267</v>
      </c>
      <c r="M66" s="21" t="s">
        <v>26</v>
      </c>
      <c r="N66" s="22" t="s">
        <v>20</v>
      </c>
      <c r="O66" s="22">
        <f t="shared" ref="O66:O73" si="11">J66-K66</f>
        <v>0</v>
      </c>
    </row>
    <row r="67" spans="1:16" s="26" customFormat="1" x14ac:dyDescent="0.35">
      <c r="A67" s="17">
        <v>66</v>
      </c>
      <c r="B67" s="18">
        <v>121</v>
      </c>
      <c r="C67" s="18" t="s">
        <v>161</v>
      </c>
      <c r="D67" s="13">
        <v>9886948790</v>
      </c>
      <c r="E67" s="13">
        <v>702</v>
      </c>
      <c r="F67" s="14">
        <v>4.54</v>
      </c>
      <c r="G67" s="13">
        <f t="shared" si="8"/>
        <v>3187</v>
      </c>
      <c r="H67" s="34">
        <v>3187</v>
      </c>
      <c r="I67" s="15">
        <f t="shared" si="9"/>
        <v>6374</v>
      </c>
      <c r="J67" s="15">
        <f t="shared" si="10"/>
        <v>9561</v>
      </c>
      <c r="K67" s="35">
        <v>9561</v>
      </c>
      <c r="L67" s="21" t="s">
        <v>248</v>
      </c>
      <c r="M67" s="21" t="s">
        <v>249</v>
      </c>
      <c r="N67" s="22" t="s">
        <v>20</v>
      </c>
      <c r="O67" s="22">
        <f t="shared" si="11"/>
        <v>0</v>
      </c>
      <c r="P67" s="22"/>
    </row>
    <row r="68" spans="1:16" ht="54" x14ac:dyDescent="0.35">
      <c r="A68" s="17">
        <v>67</v>
      </c>
      <c r="B68" s="18">
        <v>122</v>
      </c>
      <c r="C68" s="19" t="s">
        <v>162</v>
      </c>
      <c r="D68" s="13">
        <v>9962593443</v>
      </c>
      <c r="E68" s="13">
        <v>1643</v>
      </c>
      <c r="F68" s="14">
        <v>4.54</v>
      </c>
      <c r="G68" s="13">
        <f t="shared" si="8"/>
        <v>7459</v>
      </c>
      <c r="H68" s="34">
        <v>0</v>
      </c>
      <c r="I68" s="15">
        <f t="shared" si="9"/>
        <v>14918</v>
      </c>
      <c r="J68" s="15">
        <f t="shared" si="10"/>
        <v>14918</v>
      </c>
      <c r="K68" s="35">
        <v>14918</v>
      </c>
      <c r="L68" s="21" t="s">
        <v>243</v>
      </c>
      <c r="M68" s="21" t="s">
        <v>34</v>
      </c>
      <c r="N68" s="22"/>
      <c r="O68" s="22">
        <f t="shared" si="11"/>
        <v>0</v>
      </c>
      <c r="P68" s="22"/>
    </row>
    <row r="69" spans="1:16" ht="36" x14ac:dyDescent="0.35">
      <c r="A69" s="17">
        <v>68</v>
      </c>
      <c r="B69" s="18" t="s">
        <v>163</v>
      </c>
      <c r="C69" s="19" t="s">
        <v>164</v>
      </c>
      <c r="D69" s="13"/>
      <c r="E69" s="13">
        <v>802</v>
      </c>
      <c r="F69" s="14">
        <v>4.54</v>
      </c>
      <c r="G69" s="13">
        <f t="shared" si="8"/>
        <v>3641</v>
      </c>
      <c r="H69" s="34">
        <v>0</v>
      </c>
      <c r="I69" s="15">
        <f t="shared" si="9"/>
        <v>7282</v>
      </c>
      <c r="J69" s="15">
        <f t="shared" si="10"/>
        <v>7282</v>
      </c>
      <c r="K69" s="35">
        <v>7282</v>
      </c>
      <c r="L69" s="21" t="s">
        <v>243</v>
      </c>
      <c r="M69" s="21" t="s">
        <v>34</v>
      </c>
      <c r="N69" s="22"/>
      <c r="O69" s="22">
        <f t="shared" si="11"/>
        <v>0</v>
      </c>
      <c r="P69" s="22"/>
    </row>
    <row r="70" spans="1:16" s="26" customFormat="1" ht="54" x14ac:dyDescent="0.35">
      <c r="A70" s="23">
        <v>69</v>
      </c>
      <c r="B70" s="27">
        <v>123</v>
      </c>
      <c r="C70" s="32" t="s">
        <v>165</v>
      </c>
      <c r="D70" s="28">
        <v>9962593443</v>
      </c>
      <c r="E70" s="28">
        <v>3011</v>
      </c>
      <c r="F70" s="29">
        <v>4.54</v>
      </c>
      <c r="G70" s="28">
        <f t="shared" si="8"/>
        <v>13670</v>
      </c>
      <c r="H70" s="7">
        <v>1124</v>
      </c>
      <c r="I70" s="25">
        <f t="shared" si="9"/>
        <v>27340</v>
      </c>
      <c r="J70" s="25">
        <f t="shared" si="10"/>
        <v>28464</v>
      </c>
      <c r="K70" s="30">
        <v>1124</v>
      </c>
      <c r="L70" s="31" t="s">
        <v>268</v>
      </c>
      <c r="M70" s="31" t="s">
        <v>26</v>
      </c>
      <c r="N70" s="26" t="s">
        <v>20</v>
      </c>
      <c r="O70" s="26">
        <f t="shared" si="11"/>
        <v>27340</v>
      </c>
      <c r="P70" s="26" t="s">
        <v>269</v>
      </c>
    </row>
    <row r="71" spans="1:16" ht="36" x14ac:dyDescent="0.35">
      <c r="A71" s="17">
        <v>70</v>
      </c>
      <c r="B71" s="18">
        <v>124</v>
      </c>
      <c r="C71" s="18" t="s">
        <v>166</v>
      </c>
      <c r="D71" s="20" t="s">
        <v>167</v>
      </c>
      <c r="E71" s="13">
        <v>579</v>
      </c>
      <c r="F71" s="14">
        <v>4.54</v>
      </c>
      <c r="G71" s="13">
        <f t="shared" si="8"/>
        <v>2629</v>
      </c>
      <c r="H71" s="34">
        <v>0</v>
      </c>
      <c r="I71" s="15">
        <f t="shared" si="9"/>
        <v>5258</v>
      </c>
      <c r="J71" s="15">
        <f t="shared" si="10"/>
        <v>5258</v>
      </c>
      <c r="K71" s="35">
        <v>5258</v>
      </c>
      <c r="L71" s="21" t="s">
        <v>168</v>
      </c>
      <c r="M71" s="21" t="s">
        <v>20</v>
      </c>
      <c r="N71" s="22"/>
      <c r="O71" s="22">
        <f t="shared" si="11"/>
        <v>0</v>
      </c>
      <c r="P71" s="22"/>
    </row>
    <row r="72" spans="1:16" s="22" customFormat="1" ht="36" x14ac:dyDescent="0.35">
      <c r="A72" s="17">
        <v>71</v>
      </c>
      <c r="B72" s="18">
        <v>125</v>
      </c>
      <c r="C72" s="18" t="s">
        <v>169</v>
      </c>
      <c r="D72" s="20" t="s">
        <v>256</v>
      </c>
      <c r="E72" s="13">
        <v>626</v>
      </c>
      <c r="F72" s="14">
        <v>4.54</v>
      </c>
      <c r="G72" s="13">
        <f t="shared" si="8"/>
        <v>2842</v>
      </c>
      <c r="H72" s="34">
        <v>0</v>
      </c>
      <c r="I72" s="15">
        <f t="shared" si="9"/>
        <v>5684</v>
      </c>
      <c r="J72" s="15">
        <f t="shared" si="10"/>
        <v>5684</v>
      </c>
      <c r="K72" s="35">
        <v>5684</v>
      </c>
      <c r="L72" s="21" t="s">
        <v>257</v>
      </c>
      <c r="M72" s="21" t="s">
        <v>42</v>
      </c>
      <c r="N72" s="22" t="s">
        <v>20</v>
      </c>
      <c r="O72" s="22">
        <f t="shared" si="11"/>
        <v>0</v>
      </c>
    </row>
    <row r="73" spans="1:16" x14ac:dyDescent="0.35">
      <c r="A73" s="17">
        <v>72</v>
      </c>
      <c r="B73" s="18">
        <v>126</v>
      </c>
      <c r="C73" s="18" t="s">
        <v>170</v>
      </c>
      <c r="D73" s="13">
        <v>9663877957</v>
      </c>
      <c r="E73" s="13">
        <v>626</v>
      </c>
      <c r="F73" s="14">
        <v>4.54</v>
      </c>
      <c r="G73" s="13">
        <f t="shared" si="8"/>
        <v>2842</v>
      </c>
      <c r="H73" s="34">
        <v>0</v>
      </c>
      <c r="I73" s="15">
        <f t="shared" si="9"/>
        <v>5684</v>
      </c>
      <c r="J73" s="15">
        <f t="shared" si="10"/>
        <v>5684</v>
      </c>
      <c r="K73" s="35">
        <v>5684</v>
      </c>
      <c r="L73" s="21" t="s">
        <v>30</v>
      </c>
      <c r="M73" s="21" t="s">
        <v>26</v>
      </c>
      <c r="N73" s="22" t="s">
        <v>20</v>
      </c>
      <c r="O73" s="22">
        <f t="shared" si="11"/>
        <v>0</v>
      </c>
      <c r="P73" s="22"/>
    </row>
    <row r="74" spans="1:16" x14ac:dyDescent="0.35">
      <c r="A74" s="121"/>
      <c r="B74" s="22"/>
      <c r="C74" s="122"/>
      <c r="D74" s="5"/>
      <c r="E74" s="5">
        <f>SUM(E2:E73)</f>
        <v>57993</v>
      </c>
      <c r="G74" s="36">
        <f>SUM(G2:G73)</f>
        <v>263290</v>
      </c>
      <c r="H74" s="34">
        <f>SUM(H2:H73)</f>
        <v>176922</v>
      </c>
      <c r="I74" s="37">
        <f>SUM(I2:I73)</f>
        <v>526580</v>
      </c>
      <c r="J74" s="37">
        <f>SUM(J2:J73)</f>
        <v>703502</v>
      </c>
      <c r="K74" s="22">
        <f>SUM(K2:K73)</f>
        <v>341890</v>
      </c>
      <c r="L74" s="123"/>
      <c r="M74" s="123"/>
      <c r="N74" s="22"/>
      <c r="O74" s="22"/>
      <c r="P74" s="22"/>
    </row>
    <row r="75" spans="1:16" x14ac:dyDescent="0.35">
      <c r="L75" s="38"/>
      <c r="M75" s="38"/>
    </row>
    <row r="76" spans="1:16" x14ac:dyDescent="0.35">
      <c r="L76" s="38"/>
      <c r="M76" s="38"/>
    </row>
    <row r="77" spans="1:16" x14ac:dyDescent="0.35">
      <c r="C77" s="2"/>
      <c r="E77" s="6"/>
      <c r="L77" s="38"/>
      <c r="M77" s="38"/>
    </row>
    <row r="78" spans="1:16" x14ac:dyDescent="0.35">
      <c r="C78" s="4"/>
      <c r="L78" s="38"/>
      <c r="M78" s="38"/>
    </row>
    <row r="79" spans="1:16" x14ac:dyDescent="0.35">
      <c r="L79" s="38"/>
      <c r="M79" s="38"/>
    </row>
    <row r="80" spans="1:16" x14ac:dyDescent="0.35">
      <c r="L80" s="38"/>
      <c r="M80" s="38"/>
    </row>
    <row r="81" spans="4:13" x14ac:dyDescent="0.35">
      <c r="L81" s="38"/>
      <c r="M81" s="38"/>
    </row>
    <row r="82" spans="4:13" x14ac:dyDescent="0.35">
      <c r="L82" s="38"/>
      <c r="M82" s="38"/>
    </row>
    <row r="83" spans="4:13" x14ac:dyDescent="0.35">
      <c r="L83" s="38"/>
      <c r="M83" s="38"/>
    </row>
    <row r="84" spans="4:13" x14ac:dyDescent="0.35">
      <c r="D84" s="2"/>
      <c r="E84" s="6"/>
      <c r="F84" s="39"/>
      <c r="L84" s="38"/>
      <c r="M84" s="38"/>
    </row>
    <row r="85" spans="4:13" x14ac:dyDescent="0.35">
      <c r="D85" s="2"/>
      <c r="E85" s="6"/>
      <c r="L85" s="38"/>
      <c r="M85" s="38"/>
    </row>
    <row r="86" spans="4:13" x14ac:dyDescent="0.35">
      <c r="D86" s="40"/>
      <c r="E86" s="6"/>
      <c r="F86" s="39"/>
      <c r="L86" s="38"/>
      <c r="M86" s="38"/>
    </row>
    <row r="87" spans="4:13" x14ac:dyDescent="0.35">
      <c r="D87" s="2"/>
      <c r="E87" s="6"/>
      <c r="L87" s="38"/>
      <c r="M87" s="38"/>
    </row>
    <row r="88" spans="4:13" x14ac:dyDescent="0.35">
      <c r="D88" s="2"/>
      <c r="E88" s="6"/>
      <c r="L88" s="38"/>
      <c r="M88" s="38"/>
    </row>
    <row r="89" spans="4:13" x14ac:dyDescent="0.35">
      <c r="L89" s="38"/>
      <c r="M89" s="38"/>
    </row>
    <row r="90" spans="4:13" x14ac:dyDescent="0.35">
      <c r="L90" s="38"/>
      <c r="M90" s="38"/>
    </row>
    <row r="91" spans="4:13" x14ac:dyDescent="0.35">
      <c r="L91" s="38"/>
      <c r="M91" s="38"/>
    </row>
    <row r="92" spans="4:13" x14ac:dyDescent="0.35">
      <c r="L92" s="38"/>
      <c r="M92" s="38"/>
    </row>
    <row r="93" spans="4:13" x14ac:dyDescent="0.35">
      <c r="L93" s="38"/>
      <c r="M93" s="38"/>
    </row>
    <row r="94" spans="4:13" x14ac:dyDescent="0.35">
      <c r="L94" s="38"/>
      <c r="M94" s="38"/>
    </row>
    <row r="95" spans="4:13" x14ac:dyDescent="0.35">
      <c r="L95" s="38"/>
      <c r="M95" s="38"/>
    </row>
    <row r="96" spans="4:13" x14ac:dyDescent="0.35">
      <c r="L96" s="38"/>
      <c r="M96" s="38"/>
    </row>
  </sheetData>
  <pageMargins left="0.7" right="0.7" top="0.75" bottom="0.75" header="0.511811023622047" footer="0.511811023622047"/>
  <pageSetup paperSize="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5"/>
  <sheetViews>
    <sheetView zoomScaleNormal="100" workbookViewId="0">
      <selection activeCell="G65" sqref="G65"/>
    </sheetView>
  </sheetViews>
  <sheetFormatPr defaultColWidth="9.109375" defaultRowHeight="21" x14ac:dyDescent="0.4"/>
  <cols>
    <col min="1" max="1" width="13.5546875" style="41" customWidth="1"/>
    <col min="2" max="2" width="14.109375" style="41" customWidth="1"/>
    <col min="3" max="4" width="18.88671875" style="41" customWidth="1"/>
    <col min="5" max="5" width="16.5546875" style="41" customWidth="1"/>
    <col min="6" max="6" width="13.109375" style="41" customWidth="1"/>
    <col min="7" max="7" width="19.109375" style="41" customWidth="1"/>
    <col min="8" max="16384" width="9.109375" style="41"/>
  </cols>
  <sheetData>
    <row r="1" spans="1:8" x14ac:dyDescent="0.4">
      <c r="A1" s="42" t="s">
        <v>171</v>
      </c>
      <c r="B1" s="43" t="s">
        <v>172</v>
      </c>
      <c r="C1" s="43" t="s">
        <v>173</v>
      </c>
      <c r="D1" s="43" t="s">
        <v>174</v>
      </c>
      <c r="E1" s="44" t="s">
        <v>175</v>
      </c>
      <c r="F1" s="44" t="s">
        <v>14</v>
      </c>
      <c r="G1" s="41" t="s">
        <v>176</v>
      </c>
      <c r="H1" s="41" t="s">
        <v>177</v>
      </c>
    </row>
    <row r="2" spans="1:8" x14ac:dyDescent="0.4">
      <c r="A2" s="45" t="s">
        <v>16</v>
      </c>
      <c r="B2" s="46">
        <v>0</v>
      </c>
      <c r="C2" s="46">
        <v>1939.3333333333301</v>
      </c>
      <c r="D2" s="46">
        <v>1939.3333333333301</v>
      </c>
      <c r="E2" s="41">
        <v>1939</v>
      </c>
      <c r="F2" s="47">
        <f t="shared" ref="F2:F33" si="0">ROUND(D2-E2,)</f>
        <v>0</v>
      </c>
      <c r="G2" s="41" t="s">
        <v>19</v>
      </c>
      <c r="H2" s="41" t="s">
        <v>20</v>
      </c>
    </row>
    <row r="3" spans="1:8" s="136" customFormat="1" x14ac:dyDescent="0.4">
      <c r="A3" s="140" t="s">
        <v>21</v>
      </c>
      <c r="B3" s="135">
        <v>19636</v>
      </c>
      <c r="C3" s="135">
        <v>6669.3333333333303</v>
      </c>
      <c r="D3" s="135">
        <v>26305.333333333299</v>
      </c>
      <c r="F3" s="136">
        <f t="shared" si="0"/>
        <v>26305</v>
      </c>
    </row>
    <row r="4" spans="1:8" x14ac:dyDescent="0.4">
      <c r="A4" s="45" t="s">
        <v>23</v>
      </c>
      <c r="B4" s="46">
        <v>0</v>
      </c>
      <c r="C4" s="46">
        <v>794.33333333333303</v>
      </c>
      <c r="D4" s="46">
        <v>794.33333333333303</v>
      </c>
      <c r="E4" s="41">
        <v>794.33</v>
      </c>
      <c r="F4" s="47">
        <f t="shared" si="0"/>
        <v>0</v>
      </c>
      <c r="G4" s="41" t="s">
        <v>178</v>
      </c>
      <c r="H4" s="41" t="s">
        <v>20</v>
      </c>
    </row>
    <row r="5" spans="1:8" x14ac:dyDescent="0.4">
      <c r="A5" s="45" t="s">
        <v>28</v>
      </c>
      <c r="B5" s="46">
        <v>0</v>
      </c>
      <c r="C5" s="46">
        <v>6584.3333333333303</v>
      </c>
      <c r="D5" s="46">
        <v>6584.3333333333303</v>
      </c>
      <c r="E5" s="41">
        <v>6584</v>
      </c>
      <c r="F5" s="47">
        <f t="shared" si="0"/>
        <v>0</v>
      </c>
      <c r="G5" s="41" t="s">
        <v>19</v>
      </c>
      <c r="H5" s="41" t="s">
        <v>20</v>
      </c>
    </row>
    <row r="6" spans="1:8" x14ac:dyDescent="0.4">
      <c r="A6" s="45" t="s">
        <v>32</v>
      </c>
      <c r="B6" s="46">
        <v>0</v>
      </c>
      <c r="C6" s="46">
        <v>7445.3333333333403</v>
      </c>
      <c r="D6" s="46">
        <v>7445.3333333333403</v>
      </c>
      <c r="E6" s="41">
        <v>7445</v>
      </c>
      <c r="F6" s="47">
        <f t="shared" si="0"/>
        <v>0</v>
      </c>
      <c r="G6" s="41" t="s">
        <v>34</v>
      </c>
      <c r="H6" s="41" t="s">
        <v>35</v>
      </c>
    </row>
    <row r="7" spans="1:8" x14ac:dyDescent="0.4">
      <c r="A7" s="45" t="s">
        <v>36</v>
      </c>
      <c r="B7" s="46">
        <v>3883</v>
      </c>
      <c r="C7" s="46">
        <v>1782.3333333333301</v>
      </c>
      <c r="D7" s="46">
        <v>5665.3333333333303</v>
      </c>
      <c r="E7" s="41">
        <v>5665.33</v>
      </c>
      <c r="F7" s="47">
        <f t="shared" si="0"/>
        <v>0</v>
      </c>
      <c r="G7" s="41" t="s">
        <v>34</v>
      </c>
      <c r="H7" s="41" t="s">
        <v>35</v>
      </c>
    </row>
    <row r="8" spans="1:8" x14ac:dyDescent="0.4">
      <c r="A8" s="45" t="s">
        <v>39</v>
      </c>
      <c r="B8" s="46">
        <v>0</v>
      </c>
      <c r="C8" s="46">
        <v>832.33333333333303</v>
      </c>
      <c r="D8" s="46">
        <v>832.33333333333303</v>
      </c>
      <c r="E8" s="41">
        <v>832</v>
      </c>
      <c r="F8" s="47">
        <f t="shared" si="0"/>
        <v>0</v>
      </c>
      <c r="G8" s="41" t="s">
        <v>61</v>
      </c>
      <c r="H8" s="41" t="s">
        <v>20</v>
      </c>
    </row>
    <row r="9" spans="1:8" s="136" customFormat="1" x14ac:dyDescent="0.4">
      <c r="A9" s="140" t="s">
        <v>43</v>
      </c>
      <c r="B9" s="135">
        <v>2800</v>
      </c>
      <c r="C9" s="135">
        <v>814.33333333333303</v>
      </c>
      <c r="D9" s="135">
        <v>3614.3333333333298</v>
      </c>
      <c r="F9" s="136">
        <f t="shared" si="0"/>
        <v>3614</v>
      </c>
    </row>
    <row r="10" spans="1:8" s="136" customFormat="1" x14ac:dyDescent="0.4">
      <c r="A10" s="140" t="s">
        <v>45</v>
      </c>
      <c r="B10" s="135">
        <v>11277</v>
      </c>
      <c r="C10" s="135">
        <v>794.33333333333303</v>
      </c>
      <c r="D10" s="135">
        <v>12071.333333333299</v>
      </c>
      <c r="F10" s="136">
        <f t="shared" si="0"/>
        <v>12071</v>
      </c>
    </row>
    <row r="11" spans="1:8" x14ac:dyDescent="0.4">
      <c r="A11" s="45" t="s">
        <v>47</v>
      </c>
      <c r="B11" s="46">
        <v>0</v>
      </c>
      <c r="C11" s="46">
        <v>10717.333333333299</v>
      </c>
      <c r="D11" s="46">
        <v>10717.333333333299</v>
      </c>
      <c r="E11" s="41">
        <v>10717</v>
      </c>
      <c r="F11" s="47">
        <f t="shared" si="0"/>
        <v>0</v>
      </c>
      <c r="G11" s="41" t="s">
        <v>61</v>
      </c>
      <c r="H11" s="41" t="s">
        <v>20</v>
      </c>
    </row>
    <row r="12" spans="1:8" x14ac:dyDescent="0.4">
      <c r="A12" s="45" t="s">
        <v>50</v>
      </c>
      <c r="B12" s="46">
        <v>0</v>
      </c>
      <c r="C12" s="46">
        <v>13104.333333333299</v>
      </c>
      <c r="D12" s="46">
        <v>13104.333333333299</v>
      </c>
      <c r="E12" s="41">
        <v>13104.33</v>
      </c>
      <c r="F12" s="47">
        <f t="shared" si="0"/>
        <v>0</v>
      </c>
      <c r="G12" s="41" t="s">
        <v>34</v>
      </c>
      <c r="H12" s="41" t="s">
        <v>35</v>
      </c>
    </row>
    <row r="13" spans="1:8" x14ac:dyDescent="0.4">
      <c r="A13" s="45" t="s">
        <v>54</v>
      </c>
      <c r="B13" s="46">
        <v>0</v>
      </c>
      <c r="C13" s="46">
        <v>14354.333333333299</v>
      </c>
      <c r="D13" s="46">
        <v>14354.333333333299</v>
      </c>
      <c r="E13" s="41">
        <v>14354.33</v>
      </c>
      <c r="F13" s="47">
        <f t="shared" si="0"/>
        <v>0</v>
      </c>
      <c r="G13" s="41" t="s">
        <v>61</v>
      </c>
      <c r="H13" s="41" t="s">
        <v>20</v>
      </c>
    </row>
    <row r="14" spans="1:8" x14ac:dyDescent="0.4">
      <c r="A14" s="45" t="s">
        <v>56</v>
      </c>
      <c r="B14" s="46">
        <v>0</v>
      </c>
      <c r="C14" s="46">
        <v>7542.3333333333403</v>
      </c>
      <c r="D14" s="46">
        <v>7542.3333333333403</v>
      </c>
      <c r="E14" s="41">
        <v>7542.33</v>
      </c>
      <c r="F14" s="47">
        <f t="shared" si="0"/>
        <v>0</v>
      </c>
      <c r="G14" s="41" t="s">
        <v>42</v>
      </c>
      <c r="H14" s="41" t="s">
        <v>20</v>
      </c>
    </row>
    <row r="15" spans="1:8" x14ac:dyDescent="0.4">
      <c r="A15" s="45" t="s">
        <v>58</v>
      </c>
      <c r="B15" s="46">
        <v>0</v>
      </c>
      <c r="C15" s="46">
        <v>3902.3333333333298</v>
      </c>
      <c r="D15" s="46">
        <v>3902.3333333333298</v>
      </c>
      <c r="E15" s="41">
        <v>3902</v>
      </c>
      <c r="F15" s="47">
        <f t="shared" si="0"/>
        <v>0</v>
      </c>
    </row>
    <row r="16" spans="1:8" x14ac:dyDescent="0.4">
      <c r="A16" s="45" t="s">
        <v>63</v>
      </c>
      <c r="B16" s="46">
        <v>0</v>
      </c>
      <c r="C16" s="46">
        <v>834.33333333333303</v>
      </c>
      <c r="D16" s="46">
        <v>834.33333333333303</v>
      </c>
      <c r="E16" s="41">
        <v>834.33</v>
      </c>
      <c r="F16" s="47">
        <f t="shared" si="0"/>
        <v>0</v>
      </c>
    </row>
    <row r="17" spans="1:8" x14ac:dyDescent="0.4">
      <c r="A17" s="45" t="s">
        <v>66</v>
      </c>
      <c r="B17" s="46">
        <v>0</v>
      </c>
      <c r="C17" s="46">
        <v>1404.3333333333301</v>
      </c>
      <c r="D17" s="46">
        <v>1404.3333333333301</v>
      </c>
      <c r="E17" s="41">
        <v>1404</v>
      </c>
      <c r="F17" s="47">
        <f t="shared" si="0"/>
        <v>0</v>
      </c>
      <c r="G17" s="41" t="s">
        <v>53</v>
      </c>
      <c r="H17" s="41" t="s">
        <v>35</v>
      </c>
    </row>
    <row r="18" spans="1:8" x14ac:dyDescent="0.4">
      <c r="A18" s="45" t="s">
        <v>68</v>
      </c>
      <c r="B18" s="46">
        <v>1523</v>
      </c>
      <c r="C18" s="46">
        <v>2036.3333333333301</v>
      </c>
      <c r="D18" s="46">
        <v>3559.3333333333298</v>
      </c>
      <c r="E18" s="41">
        <v>3559</v>
      </c>
      <c r="F18" s="47">
        <f t="shared" si="0"/>
        <v>0</v>
      </c>
      <c r="G18" s="41" t="s">
        <v>53</v>
      </c>
      <c r="H18" s="41" t="s">
        <v>20</v>
      </c>
    </row>
    <row r="19" spans="1:8" x14ac:dyDescent="0.4">
      <c r="A19" s="45" t="s">
        <v>70</v>
      </c>
      <c r="B19" s="46">
        <v>0</v>
      </c>
      <c r="C19" s="46">
        <v>829.33333333333303</v>
      </c>
      <c r="D19" s="46">
        <v>829.33333333333303</v>
      </c>
      <c r="F19" s="47">
        <f t="shared" si="0"/>
        <v>829</v>
      </c>
    </row>
    <row r="20" spans="1:8" x14ac:dyDescent="0.4">
      <c r="A20" s="45" t="s">
        <v>72</v>
      </c>
      <c r="B20" s="46">
        <v>0</v>
      </c>
      <c r="C20" s="46">
        <v>828.33333333333303</v>
      </c>
      <c r="D20" s="46">
        <v>828.33333333333303</v>
      </c>
      <c r="E20" s="41">
        <v>828.33</v>
      </c>
      <c r="F20" s="47">
        <f t="shared" si="0"/>
        <v>0</v>
      </c>
    </row>
    <row r="21" spans="1:8" s="136" customFormat="1" x14ac:dyDescent="0.4">
      <c r="A21" s="140" t="s">
        <v>76</v>
      </c>
      <c r="B21" s="135">
        <v>6238</v>
      </c>
      <c r="C21" s="135">
        <v>3635.3333333333298</v>
      </c>
      <c r="D21" s="135">
        <v>9873.3333333333303</v>
      </c>
      <c r="F21" s="136">
        <f t="shared" si="0"/>
        <v>9873</v>
      </c>
    </row>
    <row r="22" spans="1:8" x14ac:dyDescent="0.4">
      <c r="A22" s="45" t="s">
        <v>80</v>
      </c>
      <c r="B22" s="46">
        <v>0</v>
      </c>
      <c r="C22" s="46">
        <v>2089.3333333333298</v>
      </c>
      <c r="D22" s="46">
        <v>2089.3333333333298</v>
      </c>
      <c r="E22" s="41">
        <v>2089.33</v>
      </c>
      <c r="F22" s="47">
        <f t="shared" si="0"/>
        <v>0</v>
      </c>
      <c r="G22" s="41" t="s">
        <v>34</v>
      </c>
      <c r="H22" s="41" t="s">
        <v>35</v>
      </c>
    </row>
    <row r="23" spans="1:8" s="136" customFormat="1" x14ac:dyDescent="0.4">
      <c r="A23" s="140" t="s">
        <v>83</v>
      </c>
      <c r="B23" s="135">
        <v>6444</v>
      </c>
      <c r="C23" s="135">
        <v>2361.3333333333298</v>
      </c>
      <c r="D23" s="135">
        <v>8805.3333333333303</v>
      </c>
      <c r="F23" s="136">
        <f t="shared" si="0"/>
        <v>8805</v>
      </c>
    </row>
    <row r="24" spans="1:8" s="139" customFormat="1" x14ac:dyDescent="0.4">
      <c r="A24" s="141" t="s">
        <v>85</v>
      </c>
      <c r="B24" s="138">
        <v>0</v>
      </c>
      <c r="C24" s="138">
        <v>808.33333333333303</v>
      </c>
      <c r="D24" s="138">
        <v>808.33333333333303</v>
      </c>
      <c r="F24" s="139">
        <f t="shared" si="0"/>
        <v>808</v>
      </c>
    </row>
    <row r="25" spans="1:8" x14ac:dyDescent="0.4">
      <c r="A25" s="45" t="s">
        <v>87</v>
      </c>
      <c r="B25" s="46">
        <v>0</v>
      </c>
      <c r="C25" s="46">
        <v>5566.3333333333303</v>
      </c>
      <c r="D25" s="46">
        <v>5566.3333333333303</v>
      </c>
      <c r="E25" s="41">
        <v>5566.33</v>
      </c>
      <c r="F25" s="47">
        <f t="shared" si="0"/>
        <v>0</v>
      </c>
      <c r="G25" s="41" t="s">
        <v>42</v>
      </c>
      <c r="H25" s="41" t="s">
        <v>20</v>
      </c>
    </row>
    <row r="26" spans="1:8" x14ac:dyDescent="0.4">
      <c r="A26" s="45" t="s">
        <v>89</v>
      </c>
      <c r="B26" s="46">
        <v>0</v>
      </c>
      <c r="C26" s="46">
        <v>818.33333333333303</v>
      </c>
      <c r="D26" s="46">
        <v>818.33333333333303</v>
      </c>
      <c r="E26" s="41">
        <v>818.33</v>
      </c>
      <c r="F26" s="47">
        <f t="shared" si="0"/>
        <v>0</v>
      </c>
    </row>
    <row r="27" spans="1:8" x14ac:dyDescent="0.4">
      <c r="A27" s="45" t="s">
        <v>92</v>
      </c>
      <c r="B27" s="46">
        <v>0</v>
      </c>
      <c r="C27" s="46">
        <v>1038.3333333333301</v>
      </c>
      <c r="D27" s="46">
        <v>1038.3333333333301</v>
      </c>
      <c r="E27" s="41">
        <v>1038</v>
      </c>
      <c r="F27" s="47">
        <f t="shared" si="0"/>
        <v>0</v>
      </c>
      <c r="G27" s="41" t="s">
        <v>178</v>
      </c>
      <c r="H27" s="41" t="s">
        <v>35</v>
      </c>
    </row>
    <row r="28" spans="1:8" s="139" customFormat="1" x14ac:dyDescent="0.4">
      <c r="A28" s="141" t="s">
        <v>94</v>
      </c>
      <c r="B28" s="138">
        <v>11056</v>
      </c>
      <c r="C28" s="138">
        <v>4859.3333333333303</v>
      </c>
      <c r="D28" s="138">
        <v>15915.333333333299</v>
      </c>
      <c r="E28" s="139">
        <v>10000</v>
      </c>
      <c r="F28" s="139">
        <f t="shared" si="0"/>
        <v>5915</v>
      </c>
      <c r="G28" s="139" t="s">
        <v>53</v>
      </c>
      <c r="H28" s="139" t="s">
        <v>35</v>
      </c>
    </row>
    <row r="29" spans="1:8" s="139" customFormat="1" x14ac:dyDescent="0.4">
      <c r="A29" s="141" t="s">
        <v>96</v>
      </c>
      <c r="B29" s="138">
        <v>0</v>
      </c>
      <c r="C29" s="138">
        <v>10730.333333333299</v>
      </c>
      <c r="D29" s="138">
        <v>10730.333333333299</v>
      </c>
      <c r="E29" s="139">
        <v>10600</v>
      </c>
      <c r="F29" s="139">
        <f t="shared" si="0"/>
        <v>130</v>
      </c>
      <c r="G29" s="139" t="s">
        <v>53</v>
      </c>
      <c r="H29" s="139" t="s">
        <v>35</v>
      </c>
    </row>
    <row r="30" spans="1:8" s="139" customFormat="1" x14ac:dyDescent="0.4">
      <c r="A30" s="141" t="s">
        <v>99</v>
      </c>
      <c r="B30" s="138">
        <v>0</v>
      </c>
      <c r="C30" s="138">
        <v>794.33333333333303</v>
      </c>
      <c r="D30" s="138">
        <v>794.33333333333303</v>
      </c>
      <c r="F30" s="139">
        <f t="shared" si="0"/>
        <v>794</v>
      </c>
    </row>
    <row r="31" spans="1:8" x14ac:dyDescent="0.4">
      <c r="A31" s="45" t="s">
        <v>101</v>
      </c>
      <c r="B31" s="46">
        <v>0</v>
      </c>
      <c r="C31" s="46">
        <v>3218.3333333333298</v>
      </c>
      <c r="D31" s="46">
        <v>3218.3333333333298</v>
      </c>
      <c r="E31" s="41">
        <v>3218</v>
      </c>
      <c r="F31" s="47">
        <f t="shared" si="0"/>
        <v>0</v>
      </c>
    </row>
    <row r="32" spans="1:8" s="139" customFormat="1" x14ac:dyDescent="0.4">
      <c r="A32" s="141" t="s">
        <v>102</v>
      </c>
      <c r="B32" s="138">
        <v>0</v>
      </c>
      <c r="C32" s="138">
        <v>794.33333333333303</v>
      </c>
      <c r="D32" s="138">
        <v>794.33333333333303</v>
      </c>
      <c r="F32" s="139">
        <f t="shared" si="0"/>
        <v>794</v>
      </c>
    </row>
    <row r="33" spans="1:8" s="139" customFormat="1" x14ac:dyDescent="0.4">
      <c r="A33" s="141" t="s">
        <v>103</v>
      </c>
      <c r="B33" s="138">
        <v>0</v>
      </c>
      <c r="C33" s="138">
        <v>807.33333333333303</v>
      </c>
      <c r="D33" s="138">
        <v>807.33333333333303</v>
      </c>
      <c r="F33" s="139">
        <f t="shared" si="0"/>
        <v>807</v>
      </c>
    </row>
    <row r="34" spans="1:8" s="139" customFormat="1" x14ac:dyDescent="0.4">
      <c r="A34" s="141" t="s">
        <v>104</v>
      </c>
      <c r="B34" s="138">
        <v>0</v>
      </c>
      <c r="C34" s="138">
        <v>794.33333333333303</v>
      </c>
      <c r="D34" s="138">
        <v>794.33333333333303</v>
      </c>
      <c r="F34" s="139">
        <f t="shared" ref="F34:F65" si="1">ROUND(D34-E34,)</f>
        <v>794</v>
      </c>
    </row>
    <row r="35" spans="1:8" x14ac:dyDescent="0.4">
      <c r="A35" s="45" t="s">
        <v>107</v>
      </c>
      <c r="B35" s="46">
        <v>2990</v>
      </c>
      <c r="C35" s="46">
        <v>2503.3333333333298</v>
      </c>
      <c r="D35" s="46">
        <v>5493.3333333333303</v>
      </c>
      <c r="E35" s="41">
        <v>5493.33</v>
      </c>
      <c r="F35" s="47">
        <f t="shared" si="1"/>
        <v>0</v>
      </c>
      <c r="G35" s="41" t="s">
        <v>61</v>
      </c>
      <c r="H35" s="41" t="s">
        <v>20</v>
      </c>
    </row>
    <row r="36" spans="1:8" x14ac:dyDescent="0.4">
      <c r="A36" s="45" t="s">
        <v>109</v>
      </c>
      <c r="B36" s="46">
        <v>0</v>
      </c>
      <c r="C36" s="46">
        <v>807.33333333333303</v>
      </c>
      <c r="D36" s="46">
        <v>807.33333333333303</v>
      </c>
      <c r="E36" s="41">
        <v>807.33</v>
      </c>
      <c r="F36" s="47">
        <f t="shared" si="1"/>
        <v>0</v>
      </c>
      <c r="G36" s="41" t="s">
        <v>61</v>
      </c>
      <c r="H36" s="41" t="s">
        <v>20</v>
      </c>
    </row>
    <row r="37" spans="1:8" s="136" customFormat="1" x14ac:dyDescent="0.4">
      <c r="A37" s="140" t="s">
        <v>111</v>
      </c>
      <c r="B37" s="135">
        <v>2604</v>
      </c>
      <c r="C37" s="135">
        <v>794.33333333333303</v>
      </c>
      <c r="D37" s="135">
        <v>3398.3333333333298</v>
      </c>
      <c r="F37" s="136">
        <f t="shared" si="1"/>
        <v>3398</v>
      </c>
    </row>
    <row r="38" spans="1:8" x14ac:dyDescent="0.4">
      <c r="A38" s="45" t="s">
        <v>114</v>
      </c>
      <c r="B38" s="46">
        <v>0</v>
      </c>
      <c r="C38" s="46">
        <v>794.33333333333303</v>
      </c>
      <c r="D38" s="46">
        <v>794.33333333333303</v>
      </c>
      <c r="E38" s="41">
        <v>794.33</v>
      </c>
      <c r="F38" s="47">
        <f t="shared" si="1"/>
        <v>0</v>
      </c>
      <c r="G38" s="41" t="s">
        <v>61</v>
      </c>
      <c r="H38" s="41" t="s">
        <v>20</v>
      </c>
    </row>
    <row r="39" spans="1:8" s="139" customFormat="1" x14ac:dyDescent="0.4">
      <c r="A39" s="141" t="s">
        <v>117</v>
      </c>
      <c r="B39" s="138">
        <v>0</v>
      </c>
      <c r="C39" s="138">
        <v>794.33333333333303</v>
      </c>
      <c r="D39" s="138">
        <v>794.33333333333303</v>
      </c>
      <c r="F39" s="139">
        <f t="shared" si="1"/>
        <v>794</v>
      </c>
    </row>
    <row r="40" spans="1:8" s="136" customFormat="1" x14ac:dyDescent="0.4">
      <c r="A40" s="140" t="s">
        <v>119</v>
      </c>
      <c r="B40" s="135">
        <v>787</v>
      </c>
      <c r="C40" s="135">
        <v>822.33333333333303</v>
      </c>
      <c r="D40" s="135">
        <v>1609.3333333333301</v>
      </c>
      <c r="F40" s="136">
        <f t="shared" si="1"/>
        <v>1609</v>
      </c>
    </row>
    <row r="41" spans="1:8" x14ac:dyDescent="0.4">
      <c r="A41" s="45" t="s">
        <v>121</v>
      </c>
      <c r="B41" s="46">
        <v>0</v>
      </c>
      <c r="C41" s="46">
        <v>809.33333333333303</v>
      </c>
      <c r="D41" s="46">
        <v>809.33333333333303</v>
      </c>
      <c r="E41" s="41">
        <v>809</v>
      </c>
      <c r="F41" s="47">
        <f t="shared" si="1"/>
        <v>0</v>
      </c>
      <c r="G41" s="41" t="s">
        <v>178</v>
      </c>
      <c r="H41" s="41" t="s">
        <v>20</v>
      </c>
    </row>
    <row r="42" spans="1:8" x14ac:dyDescent="0.4">
      <c r="A42" s="48">
        <v>101</v>
      </c>
      <c r="B42" s="46">
        <v>0</v>
      </c>
      <c r="C42" s="46">
        <v>1828.3333333333301</v>
      </c>
      <c r="D42" s="46">
        <v>1828.3333333333301</v>
      </c>
      <c r="E42" s="41">
        <v>1828</v>
      </c>
      <c r="F42" s="47">
        <f t="shared" si="1"/>
        <v>0</v>
      </c>
      <c r="G42" s="41" t="s">
        <v>61</v>
      </c>
      <c r="H42" s="41" t="s">
        <v>20</v>
      </c>
    </row>
    <row r="43" spans="1:8" x14ac:dyDescent="0.4">
      <c r="A43" s="48" t="s">
        <v>125</v>
      </c>
      <c r="B43" s="46">
        <v>0</v>
      </c>
      <c r="C43" s="46">
        <v>1705.3333333333301</v>
      </c>
      <c r="D43" s="46">
        <v>1705.3333333333301</v>
      </c>
      <c r="E43" s="41">
        <v>1705</v>
      </c>
      <c r="F43" s="47">
        <f t="shared" si="1"/>
        <v>0</v>
      </c>
      <c r="G43" s="41" t="s">
        <v>61</v>
      </c>
      <c r="H43" s="41" t="s">
        <v>20</v>
      </c>
    </row>
    <row r="44" spans="1:8" s="144" customFormat="1" x14ac:dyDescent="0.4">
      <c r="A44" s="142">
        <v>102</v>
      </c>
      <c r="B44" s="143">
        <v>2221</v>
      </c>
      <c r="C44" s="143">
        <v>2424.3333333333298</v>
      </c>
      <c r="D44" s="143">
        <v>4645.3333333333303</v>
      </c>
      <c r="E44" s="144">
        <v>4645</v>
      </c>
      <c r="F44" s="144">
        <f t="shared" si="1"/>
        <v>0</v>
      </c>
      <c r="G44" s="144" t="s">
        <v>179</v>
      </c>
      <c r="H44" s="144" t="s">
        <v>20</v>
      </c>
    </row>
    <row r="45" spans="1:8" s="136" customFormat="1" x14ac:dyDescent="0.4">
      <c r="A45" s="134">
        <v>103</v>
      </c>
      <c r="B45" s="135">
        <v>12091</v>
      </c>
      <c r="C45" s="135">
        <v>3724.3333333333298</v>
      </c>
      <c r="D45" s="135">
        <v>15815.333333333299</v>
      </c>
      <c r="F45" s="136">
        <f t="shared" si="1"/>
        <v>15815</v>
      </c>
    </row>
    <row r="46" spans="1:8" s="136" customFormat="1" x14ac:dyDescent="0.4">
      <c r="A46" s="134">
        <v>104</v>
      </c>
      <c r="B46" s="135">
        <v>10180</v>
      </c>
      <c r="C46" s="135">
        <v>4135.3333333333303</v>
      </c>
      <c r="D46" s="135">
        <v>14315.333333333299</v>
      </c>
      <c r="F46" s="136">
        <f t="shared" si="1"/>
        <v>14315</v>
      </c>
    </row>
    <row r="47" spans="1:8" x14ac:dyDescent="0.4">
      <c r="A47" s="48">
        <v>105</v>
      </c>
      <c r="B47" s="46">
        <v>0</v>
      </c>
      <c r="C47" s="46">
        <v>3722.3333333333399</v>
      </c>
      <c r="D47" s="46">
        <v>3722.3333333333399</v>
      </c>
      <c r="E47" s="41">
        <v>3722.33</v>
      </c>
      <c r="F47" s="47">
        <f t="shared" si="1"/>
        <v>0</v>
      </c>
      <c r="G47" s="41" t="s">
        <v>61</v>
      </c>
      <c r="H47" s="41" t="s">
        <v>20</v>
      </c>
    </row>
    <row r="48" spans="1:8" s="136" customFormat="1" x14ac:dyDescent="0.4">
      <c r="A48" s="134">
        <v>106</v>
      </c>
      <c r="B48" s="135">
        <v>763</v>
      </c>
      <c r="C48" s="135">
        <v>806.33333333333303</v>
      </c>
      <c r="D48" s="135">
        <v>1569.3333333333301</v>
      </c>
      <c r="F48" s="136">
        <f t="shared" si="1"/>
        <v>1569</v>
      </c>
    </row>
    <row r="49" spans="1:8" s="136" customFormat="1" x14ac:dyDescent="0.4">
      <c r="A49" s="134" t="s">
        <v>132</v>
      </c>
      <c r="B49" s="135">
        <v>2672</v>
      </c>
      <c r="C49" s="135">
        <v>807.33333333333303</v>
      </c>
      <c r="D49" s="135">
        <v>3479.3333333333298</v>
      </c>
      <c r="F49" s="136">
        <f t="shared" si="1"/>
        <v>3479</v>
      </c>
    </row>
    <row r="50" spans="1:8" x14ac:dyDescent="0.4">
      <c r="A50" s="48">
        <v>107</v>
      </c>
      <c r="B50" s="46">
        <v>0</v>
      </c>
      <c r="C50" s="46">
        <v>807.33333333333303</v>
      </c>
      <c r="D50" s="46">
        <v>807.33333333333303</v>
      </c>
      <c r="E50" s="41">
        <v>807.33</v>
      </c>
      <c r="F50" s="47">
        <f t="shared" si="1"/>
        <v>0</v>
      </c>
      <c r="G50" s="41" t="s">
        <v>178</v>
      </c>
      <c r="H50" s="41" t="s">
        <v>20</v>
      </c>
    </row>
    <row r="51" spans="1:8" s="136" customFormat="1" x14ac:dyDescent="0.4">
      <c r="A51" s="134">
        <v>108</v>
      </c>
      <c r="B51" s="135">
        <v>2682</v>
      </c>
      <c r="C51" s="135">
        <v>833.33333333333405</v>
      </c>
      <c r="D51" s="135">
        <v>3515.3333333333298</v>
      </c>
      <c r="F51" s="136">
        <f t="shared" si="1"/>
        <v>3515</v>
      </c>
    </row>
    <row r="52" spans="1:8" x14ac:dyDescent="0.4">
      <c r="A52" s="48" t="s">
        <v>136</v>
      </c>
      <c r="B52" s="46">
        <v>0</v>
      </c>
      <c r="C52" s="46">
        <v>826.33333333333303</v>
      </c>
      <c r="D52" s="46">
        <v>826.33333333333303</v>
      </c>
      <c r="E52" s="41">
        <v>826.33</v>
      </c>
      <c r="F52" s="47">
        <f t="shared" si="1"/>
        <v>0</v>
      </c>
      <c r="G52" s="41" t="s">
        <v>61</v>
      </c>
      <c r="H52" s="41" t="s">
        <v>20</v>
      </c>
    </row>
    <row r="53" spans="1:8" x14ac:dyDescent="0.4">
      <c r="A53" s="48">
        <v>109</v>
      </c>
      <c r="B53" s="46">
        <v>0</v>
      </c>
      <c r="C53" s="46">
        <v>808.33333333333303</v>
      </c>
      <c r="D53" s="46">
        <v>808.33333333333303</v>
      </c>
      <c r="E53" s="41">
        <v>808.33</v>
      </c>
      <c r="F53" s="47">
        <f t="shared" si="1"/>
        <v>0</v>
      </c>
      <c r="G53" s="41" t="s">
        <v>61</v>
      </c>
      <c r="H53" s="41" t="s">
        <v>20</v>
      </c>
    </row>
    <row r="54" spans="1:8" s="136" customFormat="1" x14ac:dyDescent="0.4">
      <c r="A54" s="134">
        <v>110</v>
      </c>
      <c r="B54" s="135">
        <v>2578</v>
      </c>
      <c r="C54" s="135">
        <v>807.33333333333303</v>
      </c>
      <c r="D54" s="135">
        <v>3385.3333333333298</v>
      </c>
      <c r="F54" s="136">
        <f t="shared" si="1"/>
        <v>3385</v>
      </c>
    </row>
    <row r="55" spans="1:8" s="47" customFormat="1" x14ac:dyDescent="0.4">
      <c r="A55" s="49">
        <v>111</v>
      </c>
      <c r="B55" s="50">
        <v>0</v>
      </c>
      <c r="C55" s="50">
        <v>806.33333333333303</v>
      </c>
      <c r="D55" s="50">
        <v>806.33333333333303</v>
      </c>
      <c r="E55" s="51">
        <v>806.3</v>
      </c>
      <c r="F55" s="47">
        <f t="shared" si="1"/>
        <v>0</v>
      </c>
      <c r="G55" s="47" t="s">
        <v>61</v>
      </c>
      <c r="H55" s="47" t="s">
        <v>20</v>
      </c>
    </row>
    <row r="56" spans="1:8" s="136" customFormat="1" x14ac:dyDescent="0.4">
      <c r="A56" s="134">
        <v>112</v>
      </c>
      <c r="B56" s="135">
        <v>2581</v>
      </c>
      <c r="C56" s="135">
        <v>807.33333333333303</v>
      </c>
      <c r="D56" s="135">
        <v>3388.3333333333298</v>
      </c>
      <c r="F56" s="136">
        <f t="shared" si="1"/>
        <v>3388</v>
      </c>
    </row>
    <row r="57" spans="1:8" x14ac:dyDescent="0.4">
      <c r="A57" s="48" t="s">
        <v>143</v>
      </c>
      <c r="B57" s="46">
        <v>0</v>
      </c>
      <c r="C57" s="46">
        <v>806.33333333333303</v>
      </c>
      <c r="D57" s="46">
        <v>806.33333333333303</v>
      </c>
      <c r="F57" s="47">
        <f t="shared" si="1"/>
        <v>806</v>
      </c>
    </row>
    <row r="58" spans="1:8" s="136" customFormat="1" x14ac:dyDescent="0.4">
      <c r="A58" s="134">
        <v>114</v>
      </c>
      <c r="B58" s="135">
        <v>2786</v>
      </c>
      <c r="C58" s="135">
        <v>807.33333333333303</v>
      </c>
      <c r="D58" s="135">
        <v>3593.3333333333298</v>
      </c>
      <c r="F58" s="136">
        <f t="shared" si="1"/>
        <v>3593</v>
      </c>
    </row>
    <row r="59" spans="1:8" x14ac:dyDescent="0.4">
      <c r="A59" s="48" t="s">
        <v>146</v>
      </c>
      <c r="B59" s="46">
        <v>0</v>
      </c>
      <c r="C59" s="46">
        <v>815.33333333333303</v>
      </c>
      <c r="D59" s="46">
        <v>815.33333333333303</v>
      </c>
      <c r="E59" s="41">
        <v>815.33</v>
      </c>
      <c r="F59" s="47">
        <f t="shared" si="1"/>
        <v>0</v>
      </c>
      <c r="G59" s="41" t="s">
        <v>61</v>
      </c>
      <c r="H59" s="41" t="s">
        <v>20</v>
      </c>
    </row>
    <row r="60" spans="1:8" x14ac:dyDescent="0.4">
      <c r="A60" s="48" t="s">
        <v>149</v>
      </c>
      <c r="B60" s="46">
        <v>0</v>
      </c>
      <c r="C60" s="46">
        <v>880.33333333333303</v>
      </c>
      <c r="D60" s="46">
        <v>880.33333333333303</v>
      </c>
      <c r="E60" s="41">
        <v>880</v>
      </c>
      <c r="F60" s="47">
        <f t="shared" si="1"/>
        <v>0</v>
      </c>
      <c r="G60" s="41" t="s">
        <v>61</v>
      </c>
      <c r="H60" s="41" t="s">
        <v>20</v>
      </c>
    </row>
    <row r="61" spans="1:8" s="136" customFormat="1" x14ac:dyDescent="0.4">
      <c r="A61" s="134">
        <v>115</v>
      </c>
      <c r="B61" s="135">
        <v>2620</v>
      </c>
      <c r="C61" s="135">
        <v>806.33333333333303</v>
      </c>
      <c r="D61" s="135">
        <v>3426.3333333333298</v>
      </c>
      <c r="F61" s="136">
        <f t="shared" si="1"/>
        <v>3426</v>
      </c>
    </row>
    <row r="62" spans="1:8" x14ac:dyDescent="0.4">
      <c r="A62" s="48">
        <v>116</v>
      </c>
      <c r="B62" s="46">
        <v>0</v>
      </c>
      <c r="C62" s="46">
        <v>801.33333333333303</v>
      </c>
      <c r="D62" s="46">
        <v>801.33333333333303</v>
      </c>
      <c r="E62" s="41">
        <v>801.33</v>
      </c>
      <c r="F62" s="47">
        <f t="shared" si="1"/>
        <v>0</v>
      </c>
      <c r="G62" s="41" t="s">
        <v>42</v>
      </c>
      <c r="H62" s="41" t="s">
        <v>20</v>
      </c>
    </row>
    <row r="63" spans="1:8" x14ac:dyDescent="0.4">
      <c r="A63" s="48">
        <v>117</v>
      </c>
      <c r="B63" s="46">
        <v>2649</v>
      </c>
      <c r="C63" s="46">
        <v>815.33333333333303</v>
      </c>
      <c r="D63" s="46">
        <v>3464.3333333333298</v>
      </c>
      <c r="E63" s="41">
        <v>3465</v>
      </c>
      <c r="F63" s="47">
        <f t="shared" si="1"/>
        <v>-1</v>
      </c>
      <c r="G63" s="41" t="s">
        <v>61</v>
      </c>
      <c r="H63" s="41" t="s">
        <v>20</v>
      </c>
    </row>
    <row r="64" spans="1:8" x14ac:dyDescent="0.4">
      <c r="A64" s="48">
        <v>118</v>
      </c>
      <c r="B64" s="46">
        <v>0</v>
      </c>
      <c r="C64" s="46">
        <v>899.33333333333303</v>
      </c>
      <c r="D64" s="46">
        <v>899.33333333333303</v>
      </c>
      <c r="E64" s="41">
        <v>899</v>
      </c>
      <c r="F64" s="47">
        <f t="shared" si="1"/>
        <v>0</v>
      </c>
      <c r="G64" s="41" t="s">
        <v>179</v>
      </c>
      <c r="H64" s="41" t="s">
        <v>35</v>
      </c>
    </row>
    <row r="65" spans="1:8" s="139" customFormat="1" x14ac:dyDescent="0.4">
      <c r="A65" s="137">
        <v>119</v>
      </c>
      <c r="B65" s="138">
        <v>0</v>
      </c>
      <c r="C65" s="138">
        <v>794.33333333333303</v>
      </c>
      <c r="D65" s="138">
        <v>794.33333333333303</v>
      </c>
      <c r="F65" s="139">
        <f t="shared" si="1"/>
        <v>794</v>
      </c>
    </row>
    <row r="66" spans="1:8" s="147" customFormat="1" x14ac:dyDescent="0.4">
      <c r="A66" s="145">
        <v>120</v>
      </c>
      <c r="B66" s="146">
        <v>0</v>
      </c>
      <c r="C66" s="146">
        <v>794.33333333333303</v>
      </c>
      <c r="D66" s="146">
        <v>794.33333333333303</v>
      </c>
      <c r="E66" s="147">
        <v>794</v>
      </c>
      <c r="F66" s="147">
        <f t="shared" ref="F66:F72" si="2">ROUND(D66-E66,)</f>
        <v>0</v>
      </c>
      <c r="G66" s="147" t="s">
        <v>179</v>
      </c>
      <c r="H66" s="147" t="s">
        <v>20</v>
      </c>
    </row>
    <row r="67" spans="1:8" x14ac:dyDescent="0.4">
      <c r="A67" s="48">
        <v>121</v>
      </c>
      <c r="B67" s="46">
        <v>764</v>
      </c>
      <c r="C67" s="46">
        <v>819.33333333333303</v>
      </c>
      <c r="D67" s="46">
        <v>1583.3333333333301</v>
      </c>
      <c r="E67" s="41">
        <v>1583.3</v>
      </c>
      <c r="F67" s="47">
        <f t="shared" si="2"/>
        <v>0</v>
      </c>
      <c r="G67" s="41" t="s">
        <v>34</v>
      </c>
      <c r="H67" s="41" t="s">
        <v>20</v>
      </c>
    </row>
    <row r="68" spans="1:8" x14ac:dyDescent="0.4">
      <c r="A68" s="48" t="s">
        <v>180</v>
      </c>
      <c r="B68" s="46">
        <v>6691</v>
      </c>
      <c r="C68" s="46">
        <v>5229.3333333333303</v>
      </c>
      <c r="D68" s="46">
        <v>11920.333333333299</v>
      </c>
      <c r="E68" s="41">
        <v>11920</v>
      </c>
      <c r="F68" s="47">
        <f t="shared" si="2"/>
        <v>0</v>
      </c>
      <c r="G68" s="41" t="s">
        <v>34</v>
      </c>
      <c r="H68" s="41" t="s">
        <v>20</v>
      </c>
    </row>
    <row r="69" spans="1:8" s="144" customFormat="1" x14ac:dyDescent="0.4">
      <c r="A69" s="142">
        <v>123</v>
      </c>
      <c r="B69" s="143">
        <v>16014</v>
      </c>
      <c r="C69" s="143">
        <v>22072.333333333299</v>
      </c>
      <c r="D69" s="143">
        <v>38086.333333333299</v>
      </c>
      <c r="E69" s="144">
        <v>38086</v>
      </c>
      <c r="F69" s="144">
        <f t="shared" si="2"/>
        <v>0</v>
      </c>
      <c r="G69" s="144" t="s">
        <v>178</v>
      </c>
      <c r="H69" s="144" t="s">
        <v>20</v>
      </c>
    </row>
    <row r="70" spans="1:8" x14ac:dyDescent="0.4">
      <c r="A70" s="48">
        <v>124</v>
      </c>
      <c r="B70" s="46">
        <v>0</v>
      </c>
      <c r="C70" s="46">
        <v>1333.3333333333301</v>
      </c>
      <c r="D70" s="46">
        <v>1333.3333333333301</v>
      </c>
      <c r="E70" s="41">
        <v>1333.33</v>
      </c>
      <c r="F70" s="47">
        <f t="shared" si="2"/>
        <v>0</v>
      </c>
      <c r="G70" s="41" t="s">
        <v>179</v>
      </c>
      <c r="H70" s="41" t="s">
        <v>20</v>
      </c>
    </row>
    <row r="71" spans="1:8" x14ac:dyDescent="0.4">
      <c r="A71" s="48">
        <v>125</v>
      </c>
      <c r="B71" s="46">
        <v>0</v>
      </c>
      <c r="C71" s="46">
        <v>855.33333333333303</v>
      </c>
      <c r="D71" s="46">
        <v>855.33333333333303</v>
      </c>
      <c r="E71" s="41">
        <v>855</v>
      </c>
      <c r="F71" s="47">
        <f t="shared" si="2"/>
        <v>0</v>
      </c>
      <c r="G71" s="41" t="s">
        <v>42</v>
      </c>
      <c r="H71" s="41" t="s">
        <v>20</v>
      </c>
    </row>
    <row r="72" spans="1:8" x14ac:dyDescent="0.4">
      <c r="A72" s="48">
        <v>126</v>
      </c>
      <c r="B72" s="46">
        <v>0</v>
      </c>
      <c r="C72" s="46">
        <v>814.33333333333303</v>
      </c>
      <c r="D72" s="46">
        <v>814.33333333333303</v>
      </c>
      <c r="E72" s="47">
        <v>814</v>
      </c>
      <c r="F72" s="47">
        <f t="shared" si="2"/>
        <v>0</v>
      </c>
      <c r="G72" s="41" t="s">
        <v>178</v>
      </c>
      <c r="H72" s="41" t="s">
        <v>20</v>
      </c>
    </row>
    <row r="73" spans="1:8" x14ac:dyDescent="0.4">
      <c r="A73" s="52"/>
    </row>
    <row r="74" spans="1:8" x14ac:dyDescent="0.4">
      <c r="A74" s="46"/>
    </row>
    <row r="75" spans="1:8" x14ac:dyDescent="0.4">
      <c r="A75" s="4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8F37-9C17-4332-9042-B77F7B386DE4}">
  <dimension ref="A1:Z76"/>
  <sheetViews>
    <sheetView zoomScale="144" workbookViewId="0">
      <pane ySplit="1" topLeftCell="A64" activePane="bottomLeft" state="frozen"/>
      <selection pane="bottomLeft" activeCell="N73" sqref="N73"/>
    </sheetView>
  </sheetViews>
  <sheetFormatPr defaultRowHeight="14.4" x14ac:dyDescent="0.3"/>
  <cols>
    <col min="1" max="1" width="8.88671875" style="173"/>
    <col min="2" max="12" width="8.88671875" style="173" customWidth="1"/>
    <col min="13" max="13" width="10.6640625" style="173" customWidth="1"/>
    <col min="14" max="14" width="12.6640625" style="173" customWidth="1"/>
    <col min="15" max="16" width="9" style="173" customWidth="1"/>
    <col min="17" max="17" width="8.88671875" style="173" customWidth="1"/>
    <col min="18" max="18" width="9" style="185" bestFit="1" customWidth="1"/>
    <col min="19" max="19" width="7.44140625" style="173" bestFit="1" customWidth="1"/>
    <col min="20" max="16384" width="8.88671875" style="173"/>
  </cols>
  <sheetData>
    <row r="1" spans="1:26" ht="57.6" x14ac:dyDescent="0.3">
      <c r="A1" s="171" t="s">
        <v>171</v>
      </c>
      <c r="B1" s="172" t="s">
        <v>222</v>
      </c>
      <c r="C1" s="172" t="s">
        <v>223</v>
      </c>
      <c r="D1" s="172" t="s">
        <v>224</v>
      </c>
      <c r="E1" s="172" t="s">
        <v>225</v>
      </c>
      <c r="F1" s="172" t="s">
        <v>226</v>
      </c>
      <c r="G1" s="172" t="s">
        <v>227</v>
      </c>
      <c r="H1" s="172" t="s">
        <v>228</v>
      </c>
      <c r="I1" s="172" t="s">
        <v>229</v>
      </c>
      <c r="J1" s="172" t="s">
        <v>230</v>
      </c>
      <c r="K1" s="172" t="s">
        <v>231</v>
      </c>
      <c r="L1" s="172" t="s">
        <v>232</v>
      </c>
      <c r="M1" s="172" t="s">
        <v>233</v>
      </c>
      <c r="N1" s="172" t="s">
        <v>234</v>
      </c>
      <c r="O1" s="172" t="s">
        <v>292</v>
      </c>
      <c r="P1" s="172" t="s">
        <v>293</v>
      </c>
      <c r="Q1" s="172" t="s">
        <v>238</v>
      </c>
      <c r="R1" s="172" t="s">
        <v>294</v>
      </c>
      <c r="S1" s="172" t="s">
        <v>295</v>
      </c>
      <c r="T1" s="172" t="s">
        <v>296</v>
      </c>
      <c r="U1" s="172" t="s">
        <v>297</v>
      </c>
      <c r="V1" s="172" t="s">
        <v>298</v>
      </c>
      <c r="W1" s="172" t="s">
        <v>299</v>
      </c>
      <c r="X1" s="172" t="s">
        <v>300</v>
      </c>
      <c r="Y1" s="172" t="s">
        <v>301</v>
      </c>
      <c r="Z1" s="172" t="s">
        <v>302</v>
      </c>
    </row>
    <row r="2" spans="1:26" x14ac:dyDescent="0.3">
      <c r="A2" s="174" t="s">
        <v>16</v>
      </c>
      <c r="B2" s="175">
        <v>902</v>
      </c>
      <c r="C2" s="175">
        <v>115</v>
      </c>
      <c r="D2" s="175">
        <v>254</v>
      </c>
      <c r="E2" s="175">
        <v>200</v>
      </c>
      <c r="F2" s="175">
        <v>298.60000000000002</v>
      </c>
      <c r="G2" s="175">
        <f>+E2-C2</f>
        <v>85</v>
      </c>
      <c r="H2" s="175">
        <v>10</v>
      </c>
      <c r="I2" s="175">
        <f>B2+G2*H2</f>
        <v>1752</v>
      </c>
      <c r="J2" s="175"/>
      <c r="K2" s="175">
        <f>F2-E2</f>
        <v>98.600000000000023</v>
      </c>
      <c r="L2" s="175">
        <f>902+K2*10</f>
        <v>1888.0000000000002</v>
      </c>
      <c r="M2" s="175">
        <f>I2+L2</f>
        <v>3640</v>
      </c>
      <c r="N2" s="176">
        <v>3640</v>
      </c>
      <c r="O2" s="175">
        <v>437.5</v>
      </c>
      <c r="P2" s="175">
        <f>O2-F2</f>
        <v>138.89999999999998</v>
      </c>
      <c r="Q2" s="175">
        <f>$U$2+P2*10</f>
        <v>2135.5633802816901</v>
      </c>
      <c r="R2" s="176">
        <v>552</v>
      </c>
      <c r="S2" s="175">
        <f>R2-O2</f>
        <v>114.5</v>
      </c>
      <c r="T2" s="175">
        <f>$V$2+S2*10</f>
        <v>1939.3333333333335</v>
      </c>
      <c r="U2" s="175">
        <f>(49275+3731)/71</f>
        <v>746.56338028169012</v>
      </c>
      <c r="V2" s="175">
        <f>(49950+7242)/72</f>
        <v>794.33333333333337</v>
      </c>
      <c r="W2" s="175">
        <v>661</v>
      </c>
      <c r="X2" s="175">
        <f>W2-R2</f>
        <v>109</v>
      </c>
      <c r="Y2" s="177">
        <f>X2*10+$Z$2</f>
        <v>2085.5211267605632</v>
      </c>
      <c r="Z2" s="175">
        <f>70682/71</f>
        <v>995.52112676056333</v>
      </c>
    </row>
    <row r="3" spans="1:26" x14ac:dyDescent="0.3">
      <c r="A3" s="174" t="s">
        <v>21</v>
      </c>
      <c r="B3" s="175">
        <v>902</v>
      </c>
      <c r="C3" s="175">
        <v>398</v>
      </c>
      <c r="D3" s="175">
        <v>1199</v>
      </c>
      <c r="E3" s="175">
        <v>990</v>
      </c>
      <c r="F3" s="175">
        <v>1453</v>
      </c>
      <c r="G3" s="175">
        <f t="shared" ref="G3:G66" si="0">+E3-C3</f>
        <v>592</v>
      </c>
      <c r="H3" s="175">
        <v>10</v>
      </c>
      <c r="I3" s="175">
        <f t="shared" ref="I3:I66" si="1">B3+G3*H3</f>
        <v>6822</v>
      </c>
      <c r="J3" s="175"/>
      <c r="K3" s="175">
        <f t="shared" ref="K3:K66" si="2">F3-E3</f>
        <v>463</v>
      </c>
      <c r="L3" s="175">
        <f t="shared" ref="L3:L66" si="3">902+K3*10</f>
        <v>5532</v>
      </c>
      <c r="M3" s="175">
        <f t="shared" ref="M3:M66" si="4">I3+L3</f>
        <v>12354</v>
      </c>
      <c r="N3" s="176"/>
      <c r="O3" s="175">
        <v>2106.5</v>
      </c>
      <c r="P3" s="175">
        <f>O3-F3</f>
        <v>653.5</v>
      </c>
      <c r="Q3" s="175">
        <f t="shared" ref="Q3:Q66" si="5">$U$2+P3*10</f>
        <v>7281.5633802816901</v>
      </c>
      <c r="R3" s="176">
        <v>2694</v>
      </c>
      <c r="S3" s="175">
        <f t="shared" ref="S3:S66" si="6">R3-O3</f>
        <v>587.5</v>
      </c>
      <c r="T3" s="175">
        <f t="shared" ref="T3:T66" si="7">$V$2+S3*10</f>
        <v>6669.333333333333</v>
      </c>
      <c r="U3" s="175"/>
      <c r="V3" s="175"/>
      <c r="W3" s="175">
        <v>3343.4</v>
      </c>
      <c r="X3" s="175">
        <f t="shared" ref="X3:X66" si="8">W3-R3</f>
        <v>649.40000000000009</v>
      </c>
      <c r="Y3" s="177">
        <f t="shared" ref="Y3:Y66" si="9">X3*10+$Z$2</f>
        <v>7489.5211267605646</v>
      </c>
      <c r="Z3" s="175"/>
    </row>
    <row r="4" spans="1:26" x14ac:dyDescent="0.3">
      <c r="A4" s="174" t="s">
        <v>23</v>
      </c>
      <c r="B4" s="175">
        <v>902</v>
      </c>
      <c r="C4" s="175">
        <v>64</v>
      </c>
      <c r="D4" s="175">
        <v>0</v>
      </c>
      <c r="E4" s="175">
        <v>64</v>
      </c>
      <c r="F4" s="175">
        <v>97.7</v>
      </c>
      <c r="G4" s="175">
        <f t="shared" si="0"/>
        <v>0</v>
      </c>
      <c r="H4" s="175">
        <v>10</v>
      </c>
      <c r="I4" s="175">
        <f t="shared" si="1"/>
        <v>902</v>
      </c>
      <c r="J4" s="175"/>
      <c r="K4" s="175">
        <f t="shared" si="2"/>
        <v>33.700000000000003</v>
      </c>
      <c r="L4" s="175">
        <v>902</v>
      </c>
      <c r="M4" s="175">
        <f t="shared" si="4"/>
        <v>1804</v>
      </c>
      <c r="N4" s="175"/>
      <c r="O4" s="175">
        <v>97.7</v>
      </c>
      <c r="P4" s="175">
        <f>O4-F4</f>
        <v>0</v>
      </c>
      <c r="Q4" s="175">
        <f t="shared" si="5"/>
        <v>746.56338028169012</v>
      </c>
      <c r="R4" s="176">
        <v>97.7</v>
      </c>
      <c r="S4" s="175">
        <f t="shared" si="6"/>
        <v>0</v>
      </c>
      <c r="T4" s="175">
        <f t="shared" si="7"/>
        <v>794.33333333333337</v>
      </c>
      <c r="U4" s="175"/>
      <c r="V4" s="175"/>
      <c r="W4" s="175">
        <v>99.5</v>
      </c>
      <c r="X4" s="175">
        <f t="shared" si="8"/>
        <v>1.7999999999999972</v>
      </c>
      <c r="Y4" s="177">
        <f t="shared" si="9"/>
        <v>1013.5211267605633</v>
      </c>
      <c r="Z4" s="175"/>
    </row>
    <row r="5" spans="1:26" x14ac:dyDescent="0.3">
      <c r="A5" s="174" t="s">
        <v>28</v>
      </c>
      <c r="B5" s="175">
        <v>902</v>
      </c>
      <c r="C5" s="175">
        <v>1240</v>
      </c>
      <c r="D5" s="178">
        <v>2152</v>
      </c>
      <c r="E5" s="178">
        <v>1940</v>
      </c>
      <c r="F5" s="178">
        <v>2596.2600000000002</v>
      </c>
      <c r="G5" s="175">
        <f t="shared" si="0"/>
        <v>700</v>
      </c>
      <c r="H5" s="175">
        <v>10</v>
      </c>
      <c r="I5" s="175">
        <f t="shared" si="1"/>
        <v>7902</v>
      </c>
      <c r="J5" s="175"/>
      <c r="K5" s="175">
        <f t="shared" si="2"/>
        <v>656.26000000000022</v>
      </c>
      <c r="L5" s="175">
        <f t="shared" si="3"/>
        <v>7464.6000000000022</v>
      </c>
      <c r="M5" s="175">
        <f t="shared" si="4"/>
        <v>15366.600000000002</v>
      </c>
      <c r="N5" s="175">
        <v>15367</v>
      </c>
      <c r="O5" s="175">
        <v>3357</v>
      </c>
      <c r="P5" s="175">
        <f t="shared" ref="P5:P68" si="10">O5-F5</f>
        <v>760.73999999999978</v>
      </c>
      <c r="Q5" s="175">
        <f t="shared" si="5"/>
        <v>8353.9633802816879</v>
      </c>
      <c r="R5" s="176">
        <v>3936</v>
      </c>
      <c r="S5" s="175">
        <f t="shared" si="6"/>
        <v>579</v>
      </c>
      <c r="T5" s="175">
        <f t="shared" si="7"/>
        <v>6584.333333333333</v>
      </c>
      <c r="U5" s="175"/>
      <c r="V5" s="175"/>
      <c r="W5" s="175">
        <v>4661</v>
      </c>
      <c r="X5" s="175">
        <f t="shared" si="8"/>
        <v>725</v>
      </c>
      <c r="Y5" s="177">
        <f t="shared" si="9"/>
        <v>8245.5211267605628</v>
      </c>
      <c r="Z5" s="175"/>
    </row>
    <row r="6" spans="1:26" x14ac:dyDescent="0.3">
      <c r="A6" s="174" t="s">
        <v>32</v>
      </c>
      <c r="B6" s="175">
        <v>902</v>
      </c>
      <c r="C6" s="175">
        <v>4580</v>
      </c>
      <c r="D6" s="175">
        <v>5347</v>
      </c>
      <c r="E6" s="175">
        <v>5140</v>
      </c>
      <c r="F6" s="175">
        <v>5649.3</v>
      </c>
      <c r="G6" s="175">
        <f t="shared" si="0"/>
        <v>560</v>
      </c>
      <c r="H6" s="175">
        <v>10</v>
      </c>
      <c r="I6" s="175">
        <f t="shared" si="1"/>
        <v>6502</v>
      </c>
      <c r="J6" s="175"/>
      <c r="K6" s="175">
        <f t="shared" si="2"/>
        <v>509.30000000000018</v>
      </c>
      <c r="L6" s="175">
        <f t="shared" si="3"/>
        <v>5995.0000000000018</v>
      </c>
      <c r="M6" s="175">
        <f t="shared" si="4"/>
        <v>12497.000000000002</v>
      </c>
      <c r="N6" s="175">
        <v>12497</v>
      </c>
      <c r="O6" s="175">
        <v>6594.9</v>
      </c>
      <c r="P6" s="175">
        <f t="shared" si="10"/>
        <v>945.59999999999945</v>
      </c>
      <c r="Q6" s="175">
        <f t="shared" si="5"/>
        <v>10202.563380281685</v>
      </c>
      <c r="R6" s="176">
        <v>7260</v>
      </c>
      <c r="S6" s="175">
        <f t="shared" si="6"/>
        <v>665.10000000000036</v>
      </c>
      <c r="T6" s="175">
        <f t="shared" si="7"/>
        <v>7445.3333333333367</v>
      </c>
      <c r="U6" s="175"/>
      <c r="V6" s="175"/>
      <c r="W6" s="175">
        <v>7828</v>
      </c>
      <c r="X6" s="175">
        <f t="shared" si="8"/>
        <v>568</v>
      </c>
      <c r="Y6" s="177">
        <f t="shared" si="9"/>
        <v>6675.5211267605637</v>
      </c>
      <c r="Z6" s="175"/>
    </row>
    <row r="7" spans="1:26" x14ac:dyDescent="0.3">
      <c r="A7" s="174" t="s">
        <v>36</v>
      </c>
      <c r="B7" s="175">
        <v>902</v>
      </c>
      <c r="C7" s="175">
        <v>45</v>
      </c>
      <c r="D7" s="175">
        <v>88</v>
      </c>
      <c r="E7" s="175">
        <v>88</v>
      </c>
      <c r="F7" s="175">
        <v>106.1</v>
      </c>
      <c r="G7" s="175">
        <f t="shared" si="0"/>
        <v>43</v>
      </c>
      <c r="H7" s="175">
        <v>10</v>
      </c>
      <c r="I7" s="175">
        <f t="shared" si="1"/>
        <v>1332</v>
      </c>
      <c r="J7" s="175"/>
      <c r="K7" s="175">
        <f t="shared" si="2"/>
        <v>18.099999999999994</v>
      </c>
      <c r="L7" s="175">
        <f t="shared" si="3"/>
        <v>1083</v>
      </c>
      <c r="M7" s="175">
        <f t="shared" si="4"/>
        <v>2415</v>
      </c>
      <c r="N7" s="175"/>
      <c r="O7" s="175">
        <v>178.2</v>
      </c>
      <c r="P7" s="175">
        <f t="shared" si="10"/>
        <v>72.099999999999994</v>
      </c>
      <c r="Q7" s="175">
        <f t="shared" si="5"/>
        <v>1467.5633802816901</v>
      </c>
      <c r="R7" s="176">
        <v>277</v>
      </c>
      <c r="S7" s="175">
        <f t="shared" si="6"/>
        <v>98.800000000000011</v>
      </c>
      <c r="T7" s="175">
        <f t="shared" si="7"/>
        <v>1782.3333333333335</v>
      </c>
      <c r="U7" s="175"/>
      <c r="V7" s="175"/>
      <c r="W7" s="175">
        <v>380</v>
      </c>
      <c r="X7" s="175">
        <f t="shared" si="8"/>
        <v>103</v>
      </c>
      <c r="Y7" s="177">
        <f t="shared" si="9"/>
        <v>2025.5211267605632</v>
      </c>
      <c r="Z7" s="175"/>
    </row>
    <row r="8" spans="1:26" x14ac:dyDescent="0.3">
      <c r="A8" s="174" t="s">
        <v>39</v>
      </c>
      <c r="B8" s="175">
        <v>902</v>
      </c>
      <c r="C8" s="175">
        <v>775</v>
      </c>
      <c r="D8" s="175">
        <v>911</v>
      </c>
      <c r="E8" s="175">
        <v>840</v>
      </c>
      <c r="F8" s="175">
        <v>912.8</v>
      </c>
      <c r="G8" s="175">
        <f t="shared" si="0"/>
        <v>65</v>
      </c>
      <c r="H8" s="175">
        <v>10</v>
      </c>
      <c r="I8" s="175">
        <f t="shared" si="1"/>
        <v>1552</v>
      </c>
      <c r="J8" s="175"/>
      <c r="K8" s="175">
        <f t="shared" si="2"/>
        <v>72.799999999999955</v>
      </c>
      <c r="L8" s="175">
        <f t="shared" si="3"/>
        <v>1629.9999999999995</v>
      </c>
      <c r="M8" s="175">
        <f t="shared" si="4"/>
        <v>3181.9999999999995</v>
      </c>
      <c r="N8" s="175"/>
      <c r="O8" s="175">
        <v>917.2</v>
      </c>
      <c r="P8" s="175">
        <f t="shared" si="10"/>
        <v>4.4000000000000909</v>
      </c>
      <c r="Q8" s="175">
        <f t="shared" si="5"/>
        <v>790.56338028169102</v>
      </c>
      <c r="R8" s="176">
        <v>921</v>
      </c>
      <c r="S8" s="175">
        <f t="shared" si="6"/>
        <v>3.7999999999999545</v>
      </c>
      <c r="T8" s="175">
        <f t="shared" si="7"/>
        <v>832.33333333333292</v>
      </c>
      <c r="U8" s="175"/>
      <c r="V8" s="175"/>
      <c r="W8" s="175">
        <v>925</v>
      </c>
      <c r="X8" s="175">
        <f t="shared" si="8"/>
        <v>4</v>
      </c>
      <c r="Y8" s="177">
        <f t="shared" si="9"/>
        <v>1035.5211267605632</v>
      </c>
      <c r="Z8" s="175"/>
    </row>
    <row r="9" spans="1:26" x14ac:dyDescent="0.3">
      <c r="A9" s="174" t="s">
        <v>43</v>
      </c>
      <c r="B9" s="175">
        <v>902</v>
      </c>
      <c r="C9" s="175">
        <v>56</v>
      </c>
      <c r="D9" s="175">
        <v>0</v>
      </c>
      <c r="E9" s="175">
        <v>56</v>
      </c>
      <c r="F9" s="175">
        <v>76.599999999999994</v>
      </c>
      <c r="G9" s="175">
        <f t="shared" si="0"/>
        <v>0</v>
      </c>
      <c r="H9" s="175">
        <v>10</v>
      </c>
      <c r="I9" s="175">
        <f t="shared" si="1"/>
        <v>902</v>
      </c>
      <c r="J9" s="175"/>
      <c r="K9" s="175">
        <f t="shared" si="2"/>
        <v>20.599999999999994</v>
      </c>
      <c r="L9" s="175">
        <f t="shared" si="3"/>
        <v>1108</v>
      </c>
      <c r="M9" s="175">
        <f t="shared" si="4"/>
        <v>2010</v>
      </c>
      <c r="N9" s="175"/>
      <c r="O9" s="175">
        <v>80.900000000000006</v>
      </c>
      <c r="P9" s="175">
        <f t="shared" si="10"/>
        <v>4.3000000000000114</v>
      </c>
      <c r="Q9" s="175">
        <f t="shared" si="5"/>
        <v>789.56338028169023</v>
      </c>
      <c r="R9" s="176">
        <v>82.9</v>
      </c>
      <c r="S9" s="175">
        <f t="shared" si="6"/>
        <v>2</v>
      </c>
      <c r="T9" s="175">
        <f t="shared" si="7"/>
        <v>814.33333333333337</v>
      </c>
      <c r="U9" s="175"/>
      <c r="V9" s="175"/>
      <c r="W9" s="179">
        <v>85</v>
      </c>
      <c r="X9" s="175">
        <f t="shared" si="8"/>
        <v>2.0999999999999943</v>
      </c>
      <c r="Y9" s="177">
        <f t="shared" si="9"/>
        <v>1016.5211267605632</v>
      </c>
      <c r="Z9" s="175"/>
    </row>
    <row r="10" spans="1:26" x14ac:dyDescent="0.3">
      <c r="A10" s="174" t="s">
        <v>45</v>
      </c>
      <c r="B10" s="175">
        <v>902</v>
      </c>
      <c r="C10" s="175">
        <v>45</v>
      </c>
      <c r="D10" s="175">
        <v>0</v>
      </c>
      <c r="E10" s="175">
        <v>45</v>
      </c>
      <c r="F10" s="175">
        <v>45</v>
      </c>
      <c r="G10" s="175">
        <f t="shared" si="0"/>
        <v>0</v>
      </c>
      <c r="H10" s="175">
        <v>10</v>
      </c>
      <c r="I10" s="175">
        <f t="shared" si="1"/>
        <v>902</v>
      </c>
      <c r="J10" s="175"/>
      <c r="K10" s="175">
        <f t="shared" si="2"/>
        <v>0</v>
      </c>
      <c r="L10" s="175">
        <f t="shared" si="3"/>
        <v>902</v>
      </c>
      <c r="M10" s="175">
        <f t="shared" si="4"/>
        <v>1804</v>
      </c>
      <c r="N10" s="176"/>
      <c r="O10" s="175">
        <v>45</v>
      </c>
      <c r="P10" s="175">
        <f>O10-F10</f>
        <v>0</v>
      </c>
      <c r="Q10" s="175">
        <f t="shared" si="5"/>
        <v>746.56338028169012</v>
      </c>
      <c r="R10" s="176">
        <v>45</v>
      </c>
      <c r="S10" s="175">
        <f t="shared" si="6"/>
        <v>0</v>
      </c>
      <c r="T10" s="175">
        <f t="shared" si="7"/>
        <v>794.33333333333337</v>
      </c>
      <c r="U10" s="175"/>
      <c r="V10" s="175"/>
      <c r="W10" s="175">
        <v>0</v>
      </c>
      <c r="X10" s="175">
        <v>0</v>
      </c>
      <c r="Y10" s="177">
        <f t="shared" si="9"/>
        <v>995.52112676056333</v>
      </c>
      <c r="Z10" s="175"/>
    </row>
    <row r="11" spans="1:26" x14ac:dyDescent="0.3">
      <c r="A11" s="174" t="s">
        <v>47</v>
      </c>
      <c r="B11" s="175">
        <v>902</v>
      </c>
      <c r="C11" s="175">
        <v>10010</v>
      </c>
      <c r="D11" s="175">
        <v>11160</v>
      </c>
      <c r="E11" s="175">
        <v>10740</v>
      </c>
      <c r="F11" s="175">
        <v>11538.3</v>
      </c>
      <c r="G11" s="175">
        <f t="shared" si="0"/>
        <v>730</v>
      </c>
      <c r="H11" s="175">
        <v>10</v>
      </c>
      <c r="I11" s="175">
        <f t="shared" si="1"/>
        <v>8202</v>
      </c>
      <c r="J11" s="175"/>
      <c r="K11" s="175">
        <f t="shared" si="2"/>
        <v>798.29999999999927</v>
      </c>
      <c r="L11" s="175">
        <f t="shared" si="3"/>
        <v>8884.9999999999927</v>
      </c>
      <c r="M11" s="175">
        <f t="shared" si="4"/>
        <v>17086.999999999993</v>
      </c>
      <c r="N11" s="175">
        <v>17087</v>
      </c>
      <c r="O11" s="175">
        <v>12695.7</v>
      </c>
      <c r="P11" s="175">
        <f t="shared" si="10"/>
        <v>1157.4000000000015</v>
      </c>
      <c r="Q11" s="175">
        <f t="shared" si="5"/>
        <v>12320.563380281705</v>
      </c>
      <c r="R11" s="176">
        <v>13688</v>
      </c>
      <c r="S11" s="175">
        <f t="shared" si="6"/>
        <v>992.29999999999927</v>
      </c>
      <c r="T11" s="175">
        <f t="shared" si="7"/>
        <v>10717.333333333327</v>
      </c>
      <c r="U11" s="175"/>
      <c r="V11" s="175"/>
      <c r="W11" s="175">
        <v>13697</v>
      </c>
      <c r="X11" s="175">
        <f t="shared" si="8"/>
        <v>9</v>
      </c>
      <c r="Y11" s="177">
        <f t="shared" si="9"/>
        <v>1085.5211267605632</v>
      </c>
      <c r="Z11" s="175"/>
    </row>
    <row r="12" spans="1:26" x14ac:dyDescent="0.3">
      <c r="A12" s="174" t="s">
        <v>50</v>
      </c>
      <c r="B12" s="175">
        <v>902</v>
      </c>
      <c r="C12" s="175">
        <v>8830</v>
      </c>
      <c r="D12" s="175">
        <v>10350</v>
      </c>
      <c r="E12" s="175">
        <v>10040</v>
      </c>
      <c r="F12" s="175">
        <v>10796.94</v>
      </c>
      <c r="G12" s="175">
        <f t="shared" si="0"/>
        <v>1210</v>
      </c>
      <c r="H12" s="175">
        <v>10</v>
      </c>
      <c r="I12" s="175">
        <f t="shared" si="1"/>
        <v>13002</v>
      </c>
      <c r="J12" s="175"/>
      <c r="K12" s="175">
        <f t="shared" si="2"/>
        <v>756.94000000000051</v>
      </c>
      <c r="L12" s="175">
        <f t="shared" si="3"/>
        <v>8471.4000000000051</v>
      </c>
      <c r="M12" s="175">
        <f t="shared" si="4"/>
        <v>21473.400000000005</v>
      </c>
      <c r="N12" s="175">
        <v>21474</v>
      </c>
      <c r="O12" s="175">
        <v>12400</v>
      </c>
      <c r="P12" s="175">
        <f>O12-F12</f>
        <v>1603.0599999999995</v>
      </c>
      <c r="Q12" s="175">
        <f t="shared" si="5"/>
        <v>16777.163380281687</v>
      </c>
      <c r="R12" s="176">
        <v>13631</v>
      </c>
      <c r="S12" s="175">
        <f t="shared" si="6"/>
        <v>1231</v>
      </c>
      <c r="T12" s="175">
        <f>$V$2+S12*10</f>
        <v>13104.333333333334</v>
      </c>
      <c r="U12" s="175"/>
      <c r="V12" s="175"/>
      <c r="W12" s="179">
        <v>14827</v>
      </c>
      <c r="X12" s="175">
        <f t="shared" si="8"/>
        <v>1196</v>
      </c>
      <c r="Y12" s="177">
        <f t="shared" si="9"/>
        <v>12955.521126760563</v>
      </c>
      <c r="Z12" s="175"/>
    </row>
    <row r="13" spans="1:26" x14ac:dyDescent="0.3">
      <c r="A13" s="174" t="s">
        <v>54</v>
      </c>
      <c r="B13" s="175">
        <v>902</v>
      </c>
      <c r="C13" s="175">
        <v>7051</v>
      </c>
      <c r="D13" s="175">
        <v>8491</v>
      </c>
      <c r="E13" s="175">
        <v>8040</v>
      </c>
      <c r="F13" s="175">
        <v>8923.1990000000005</v>
      </c>
      <c r="G13" s="175">
        <f t="shared" si="0"/>
        <v>989</v>
      </c>
      <c r="H13" s="175">
        <v>10</v>
      </c>
      <c r="I13" s="175">
        <f t="shared" si="1"/>
        <v>10792</v>
      </c>
      <c r="J13" s="175"/>
      <c r="K13" s="175">
        <f t="shared" si="2"/>
        <v>883.19900000000052</v>
      </c>
      <c r="L13" s="175">
        <f t="shared" si="3"/>
        <v>9733.9900000000052</v>
      </c>
      <c r="M13" s="175">
        <f t="shared" si="4"/>
        <v>20525.990000000005</v>
      </c>
      <c r="N13" s="175">
        <v>20526</v>
      </c>
      <c r="O13" s="175">
        <v>10662</v>
      </c>
      <c r="P13" s="175">
        <f>O13-F13</f>
        <v>1738.8009999999995</v>
      </c>
      <c r="Q13" s="175">
        <f t="shared" si="5"/>
        <v>18134.573380281683</v>
      </c>
      <c r="R13" s="176">
        <v>12018</v>
      </c>
      <c r="S13" s="175">
        <f t="shared" si="6"/>
        <v>1356</v>
      </c>
      <c r="T13" s="175">
        <f t="shared" si="7"/>
        <v>14354.333333333334</v>
      </c>
      <c r="U13" s="175"/>
      <c r="V13" s="175"/>
      <c r="W13" s="175">
        <v>13533</v>
      </c>
      <c r="X13" s="175">
        <f t="shared" si="8"/>
        <v>1515</v>
      </c>
      <c r="Y13" s="177">
        <f t="shared" si="9"/>
        <v>16145.521126760563</v>
      </c>
      <c r="Z13" s="175"/>
    </row>
    <row r="14" spans="1:26" ht="12" customHeight="1" x14ac:dyDescent="0.3">
      <c r="A14" s="174" t="s">
        <v>56</v>
      </c>
      <c r="B14" s="175">
        <v>902</v>
      </c>
      <c r="C14" s="175">
        <v>2315</v>
      </c>
      <c r="D14" s="175">
        <v>2910</v>
      </c>
      <c r="E14" s="175">
        <v>2640</v>
      </c>
      <c r="F14" s="175">
        <v>3132</v>
      </c>
      <c r="G14" s="175">
        <f t="shared" si="0"/>
        <v>325</v>
      </c>
      <c r="H14" s="175">
        <v>10</v>
      </c>
      <c r="I14" s="175">
        <f t="shared" si="1"/>
        <v>4152</v>
      </c>
      <c r="J14" s="175"/>
      <c r="K14" s="175">
        <f t="shared" si="2"/>
        <v>492</v>
      </c>
      <c r="L14" s="175">
        <f t="shared" si="3"/>
        <v>5822</v>
      </c>
      <c r="M14" s="175">
        <f t="shared" si="4"/>
        <v>9974</v>
      </c>
      <c r="N14" s="175">
        <v>9974</v>
      </c>
      <c r="O14" s="175">
        <v>3837.2</v>
      </c>
      <c r="P14" s="175">
        <f t="shared" si="10"/>
        <v>705.19999999999982</v>
      </c>
      <c r="Q14" s="175">
        <f t="shared" si="5"/>
        <v>7798.5633802816883</v>
      </c>
      <c r="R14" s="176">
        <v>4512</v>
      </c>
      <c r="S14" s="175">
        <f t="shared" si="6"/>
        <v>674.80000000000018</v>
      </c>
      <c r="T14" s="175">
        <f t="shared" si="7"/>
        <v>7542.3333333333348</v>
      </c>
      <c r="U14" s="175"/>
      <c r="V14" s="175"/>
      <c r="W14" s="175">
        <v>5089</v>
      </c>
      <c r="X14" s="175">
        <f t="shared" si="8"/>
        <v>577</v>
      </c>
      <c r="Y14" s="177">
        <f t="shared" si="9"/>
        <v>6765.5211267605637</v>
      </c>
      <c r="Z14" s="175"/>
    </row>
    <row r="15" spans="1:26" x14ac:dyDescent="0.3">
      <c r="A15" s="174" t="s">
        <v>58</v>
      </c>
      <c r="B15" s="175">
        <v>902</v>
      </c>
      <c r="C15" s="175">
        <v>920</v>
      </c>
      <c r="D15" s="175">
        <v>1303</v>
      </c>
      <c r="E15" s="175">
        <v>1220</v>
      </c>
      <c r="F15" s="175">
        <v>1457.5</v>
      </c>
      <c r="G15" s="175">
        <f t="shared" si="0"/>
        <v>300</v>
      </c>
      <c r="H15" s="175">
        <v>10</v>
      </c>
      <c r="I15" s="175">
        <f t="shared" si="1"/>
        <v>3902</v>
      </c>
      <c r="J15" s="175"/>
      <c r="K15" s="175">
        <f t="shared" si="2"/>
        <v>237.5</v>
      </c>
      <c r="L15" s="175">
        <f t="shared" si="3"/>
        <v>3277</v>
      </c>
      <c r="M15" s="175">
        <f t="shared" si="4"/>
        <v>7179</v>
      </c>
      <c r="N15" s="175">
        <v>7179</v>
      </c>
      <c r="O15" s="175">
        <v>1695.2</v>
      </c>
      <c r="P15" s="175">
        <f t="shared" si="10"/>
        <v>237.70000000000005</v>
      </c>
      <c r="Q15" s="175">
        <f t="shared" si="5"/>
        <v>3123.5633802816906</v>
      </c>
      <c r="R15" s="176">
        <v>2006</v>
      </c>
      <c r="S15" s="175">
        <f t="shared" si="6"/>
        <v>310.79999999999995</v>
      </c>
      <c r="T15" s="175">
        <f t="shared" si="7"/>
        <v>3902.333333333333</v>
      </c>
      <c r="U15" s="175"/>
      <c r="V15" s="175"/>
      <c r="W15" s="175">
        <v>2279</v>
      </c>
      <c r="X15" s="175">
        <f t="shared" si="8"/>
        <v>273</v>
      </c>
      <c r="Y15" s="177">
        <f t="shared" si="9"/>
        <v>3725.5211267605632</v>
      </c>
      <c r="Z15" s="175"/>
    </row>
    <row r="16" spans="1:26" x14ac:dyDescent="0.3">
      <c r="A16" s="174" t="s">
        <v>63</v>
      </c>
      <c r="B16" s="175">
        <v>902</v>
      </c>
      <c r="C16" s="175">
        <v>27</v>
      </c>
      <c r="D16" s="175">
        <v>27</v>
      </c>
      <c r="E16" s="175">
        <v>27</v>
      </c>
      <c r="F16" s="175">
        <v>57.2</v>
      </c>
      <c r="G16" s="175">
        <v>0</v>
      </c>
      <c r="H16" s="175">
        <v>10</v>
      </c>
      <c r="I16" s="175">
        <f t="shared" si="1"/>
        <v>902</v>
      </c>
      <c r="J16" s="175"/>
      <c r="K16" s="175">
        <v>0</v>
      </c>
      <c r="L16" s="175">
        <f t="shared" si="3"/>
        <v>902</v>
      </c>
      <c r="M16" s="175">
        <f t="shared" si="4"/>
        <v>1804</v>
      </c>
      <c r="N16" s="175">
        <v>1804</v>
      </c>
      <c r="O16" s="175">
        <v>60.3</v>
      </c>
      <c r="P16" s="175">
        <f t="shared" si="10"/>
        <v>3.0999999999999943</v>
      </c>
      <c r="Q16" s="175">
        <f t="shared" si="5"/>
        <v>777.56338028169012</v>
      </c>
      <c r="R16" s="176">
        <v>64.3</v>
      </c>
      <c r="S16" s="175">
        <f t="shared" si="6"/>
        <v>4</v>
      </c>
      <c r="T16" s="175">
        <f t="shared" si="7"/>
        <v>834.33333333333337</v>
      </c>
      <c r="U16" s="175"/>
      <c r="V16" s="175"/>
      <c r="W16" s="175">
        <v>67.2</v>
      </c>
      <c r="X16" s="175">
        <f t="shared" si="8"/>
        <v>2.9000000000000057</v>
      </c>
      <c r="Y16" s="177">
        <f t="shared" si="9"/>
        <v>1024.5211267605634</v>
      </c>
      <c r="Z16" s="175"/>
    </row>
    <row r="17" spans="1:26" x14ac:dyDescent="0.3">
      <c r="A17" s="174" t="s">
        <v>66</v>
      </c>
      <c r="B17" s="175">
        <v>902</v>
      </c>
      <c r="C17" s="175">
        <v>425</v>
      </c>
      <c r="D17" s="175">
        <v>497</v>
      </c>
      <c r="E17" s="175">
        <v>460</v>
      </c>
      <c r="F17" s="175">
        <v>520.6</v>
      </c>
      <c r="G17" s="175">
        <f t="shared" si="0"/>
        <v>35</v>
      </c>
      <c r="H17" s="175">
        <v>10</v>
      </c>
      <c r="I17" s="175">
        <f t="shared" si="1"/>
        <v>1252</v>
      </c>
      <c r="J17" s="175"/>
      <c r="K17" s="175">
        <f t="shared" si="2"/>
        <v>60.600000000000023</v>
      </c>
      <c r="L17" s="175">
        <f t="shared" si="3"/>
        <v>1508.0000000000002</v>
      </c>
      <c r="M17" s="175">
        <f t="shared" si="4"/>
        <v>2760</v>
      </c>
      <c r="N17" s="175">
        <v>2760</v>
      </c>
      <c r="O17" s="175">
        <v>578</v>
      </c>
      <c r="P17" s="175">
        <f t="shared" si="10"/>
        <v>57.399999999999977</v>
      </c>
      <c r="Q17" s="175">
        <f t="shared" si="5"/>
        <v>1320.5633802816899</v>
      </c>
      <c r="R17" s="176">
        <v>639</v>
      </c>
      <c r="S17" s="175">
        <f t="shared" si="6"/>
        <v>61</v>
      </c>
      <c r="T17" s="175">
        <f t="shared" si="7"/>
        <v>1404.3333333333335</v>
      </c>
      <c r="U17" s="175"/>
      <c r="V17" s="175"/>
      <c r="W17" s="175">
        <v>708.9</v>
      </c>
      <c r="X17" s="175">
        <f t="shared" si="8"/>
        <v>69.899999999999977</v>
      </c>
      <c r="Y17" s="177">
        <f t="shared" si="9"/>
        <v>1694.5211267605632</v>
      </c>
      <c r="Z17" s="175"/>
    </row>
    <row r="18" spans="1:26" x14ac:dyDescent="0.3">
      <c r="A18" s="174" t="s">
        <v>68</v>
      </c>
      <c r="B18" s="175">
        <v>902</v>
      </c>
      <c r="C18" s="175">
        <v>4.5</v>
      </c>
      <c r="D18" s="175">
        <v>15</v>
      </c>
      <c r="E18" s="175">
        <v>4.5</v>
      </c>
      <c r="F18" s="175">
        <v>17.2</v>
      </c>
      <c r="G18" s="175">
        <f t="shared" si="0"/>
        <v>0</v>
      </c>
      <c r="H18" s="175">
        <v>10</v>
      </c>
      <c r="I18" s="175">
        <f t="shared" si="1"/>
        <v>902</v>
      </c>
      <c r="J18" s="175"/>
      <c r="K18" s="175">
        <f t="shared" si="2"/>
        <v>12.7</v>
      </c>
      <c r="L18" s="175">
        <f t="shared" si="3"/>
        <v>1029</v>
      </c>
      <c r="M18" s="175">
        <f t="shared" si="4"/>
        <v>1931</v>
      </c>
      <c r="N18" s="175">
        <v>1931</v>
      </c>
      <c r="O18" s="175">
        <v>94.8</v>
      </c>
      <c r="P18" s="175">
        <f t="shared" si="10"/>
        <v>77.599999999999994</v>
      </c>
      <c r="Q18" s="175">
        <f t="shared" si="5"/>
        <v>1522.5633802816901</v>
      </c>
      <c r="R18" s="176">
        <v>219</v>
      </c>
      <c r="S18" s="175">
        <f t="shared" si="6"/>
        <v>124.2</v>
      </c>
      <c r="T18" s="175">
        <f t="shared" si="7"/>
        <v>2036.3333333333335</v>
      </c>
      <c r="U18" s="175"/>
      <c r="V18" s="175"/>
      <c r="W18" s="175">
        <v>381.5</v>
      </c>
      <c r="X18" s="175">
        <f t="shared" si="8"/>
        <v>162.5</v>
      </c>
      <c r="Y18" s="177">
        <f t="shared" si="9"/>
        <v>2620.5211267605632</v>
      </c>
      <c r="Z18" s="175"/>
    </row>
    <row r="19" spans="1:26" x14ac:dyDescent="0.3">
      <c r="A19" s="174" t="s">
        <v>70</v>
      </c>
      <c r="B19" s="175">
        <v>902</v>
      </c>
      <c r="C19" s="175">
        <v>31</v>
      </c>
      <c r="D19" s="175">
        <v>54</v>
      </c>
      <c r="E19" s="175">
        <v>45</v>
      </c>
      <c r="F19" s="175">
        <v>55.8</v>
      </c>
      <c r="G19" s="175">
        <f t="shared" si="0"/>
        <v>14</v>
      </c>
      <c r="H19" s="175">
        <v>10</v>
      </c>
      <c r="I19" s="175">
        <f t="shared" si="1"/>
        <v>1042</v>
      </c>
      <c r="J19" s="175"/>
      <c r="K19" s="175">
        <f t="shared" si="2"/>
        <v>10.799999999999997</v>
      </c>
      <c r="L19" s="175">
        <f t="shared" si="3"/>
        <v>1010</v>
      </c>
      <c r="M19" s="175">
        <f t="shared" si="4"/>
        <v>2052</v>
      </c>
      <c r="N19" s="175"/>
      <c r="O19" s="175">
        <v>59.5</v>
      </c>
      <c r="P19" s="175">
        <f t="shared" si="10"/>
        <v>3.7000000000000028</v>
      </c>
      <c r="Q19" s="175">
        <f t="shared" si="5"/>
        <v>783.56338028169012</v>
      </c>
      <c r="R19" s="176">
        <v>63</v>
      </c>
      <c r="S19" s="175">
        <f t="shared" si="6"/>
        <v>3.5</v>
      </c>
      <c r="T19" s="175">
        <f t="shared" si="7"/>
        <v>829.33333333333337</v>
      </c>
      <c r="U19" s="175"/>
      <c r="V19" s="175"/>
      <c r="W19" s="175">
        <v>66.400000000000006</v>
      </c>
      <c r="X19" s="175">
        <f t="shared" si="8"/>
        <v>3.4000000000000057</v>
      </c>
      <c r="Y19" s="177">
        <f t="shared" si="9"/>
        <v>1029.5211267605634</v>
      </c>
      <c r="Z19" s="175"/>
    </row>
    <row r="20" spans="1:26" x14ac:dyDescent="0.3">
      <c r="A20" s="174" t="s">
        <v>72</v>
      </c>
      <c r="B20" s="175">
        <v>902</v>
      </c>
      <c r="C20" s="175">
        <v>27</v>
      </c>
      <c r="D20" s="175">
        <v>27</v>
      </c>
      <c r="E20" s="175">
        <v>27</v>
      </c>
      <c r="F20" s="175">
        <v>52</v>
      </c>
      <c r="G20" s="175">
        <f t="shared" si="0"/>
        <v>0</v>
      </c>
      <c r="H20" s="175">
        <v>10</v>
      </c>
      <c r="I20" s="175">
        <f t="shared" si="1"/>
        <v>902</v>
      </c>
      <c r="J20" s="175"/>
      <c r="K20" s="175">
        <v>0</v>
      </c>
      <c r="L20" s="175">
        <f t="shared" si="3"/>
        <v>902</v>
      </c>
      <c r="M20" s="175">
        <f t="shared" si="4"/>
        <v>1804</v>
      </c>
      <c r="N20" s="175">
        <v>1804</v>
      </c>
      <c r="O20" s="175">
        <v>55.7</v>
      </c>
      <c r="P20" s="175">
        <f t="shared" si="10"/>
        <v>3.7000000000000028</v>
      </c>
      <c r="Q20" s="175">
        <f t="shared" si="5"/>
        <v>783.56338028169012</v>
      </c>
      <c r="R20" s="176">
        <v>59.1</v>
      </c>
      <c r="S20" s="175">
        <f t="shared" si="6"/>
        <v>3.3999999999999986</v>
      </c>
      <c r="T20" s="175">
        <f t="shared" si="7"/>
        <v>828.33333333333337</v>
      </c>
      <c r="U20" s="175"/>
      <c r="V20" s="175"/>
      <c r="W20" s="175">
        <v>62.6</v>
      </c>
      <c r="X20" s="175">
        <f t="shared" si="8"/>
        <v>3.5</v>
      </c>
      <c r="Y20" s="177">
        <f t="shared" si="9"/>
        <v>1030.5211267605632</v>
      </c>
      <c r="Z20" s="175"/>
    </row>
    <row r="21" spans="1:26" x14ac:dyDescent="0.3">
      <c r="A21" s="174" t="s">
        <v>76</v>
      </c>
      <c r="B21" s="175">
        <v>902</v>
      </c>
      <c r="C21" s="175">
        <v>2930</v>
      </c>
      <c r="D21" s="175">
        <v>3153</v>
      </c>
      <c r="E21" s="175">
        <v>3050</v>
      </c>
      <c r="F21" s="175">
        <v>3243.2</v>
      </c>
      <c r="G21" s="175">
        <f t="shared" si="0"/>
        <v>120</v>
      </c>
      <c r="H21" s="175">
        <v>10</v>
      </c>
      <c r="I21" s="175">
        <f t="shared" si="1"/>
        <v>2102</v>
      </c>
      <c r="J21" s="175"/>
      <c r="K21" s="175">
        <f t="shared" si="2"/>
        <v>193.19999999999982</v>
      </c>
      <c r="L21" s="175">
        <f t="shared" si="3"/>
        <v>2833.9999999999982</v>
      </c>
      <c r="M21" s="175">
        <f t="shared" si="4"/>
        <v>4935.9999999999982</v>
      </c>
      <c r="N21" s="175">
        <v>2102</v>
      </c>
      <c r="O21" s="175">
        <v>3508.9</v>
      </c>
      <c r="P21" s="175">
        <f t="shared" si="10"/>
        <v>265.70000000000027</v>
      </c>
      <c r="Q21" s="175">
        <f t="shared" si="5"/>
        <v>3403.5633802816928</v>
      </c>
      <c r="R21" s="176">
        <v>3793</v>
      </c>
      <c r="S21" s="175">
        <f t="shared" si="6"/>
        <v>284.09999999999991</v>
      </c>
      <c r="T21" s="175">
        <f t="shared" si="7"/>
        <v>3635.3333333333326</v>
      </c>
      <c r="U21" s="175"/>
      <c r="V21" s="175"/>
      <c r="W21" s="175">
        <v>4185.5</v>
      </c>
      <c r="X21" s="175">
        <f t="shared" si="8"/>
        <v>392.5</v>
      </c>
      <c r="Y21" s="177">
        <f t="shared" si="9"/>
        <v>4920.5211267605637</v>
      </c>
      <c r="Z21" s="175"/>
    </row>
    <row r="22" spans="1:26" x14ac:dyDescent="0.3">
      <c r="A22" s="174" t="s">
        <v>80</v>
      </c>
      <c r="B22" s="175">
        <v>902</v>
      </c>
      <c r="C22" s="175">
        <v>12</v>
      </c>
      <c r="D22" s="175">
        <v>12</v>
      </c>
      <c r="E22" s="175">
        <v>12</v>
      </c>
      <c r="F22" s="175">
        <v>22.9</v>
      </c>
      <c r="G22" s="175">
        <f t="shared" si="0"/>
        <v>0</v>
      </c>
      <c r="H22" s="175">
        <v>10</v>
      </c>
      <c r="I22" s="175">
        <f t="shared" si="1"/>
        <v>902</v>
      </c>
      <c r="J22" s="175"/>
      <c r="K22" s="175">
        <f t="shared" si="2"/>
        <v>10.899999999999999</v>
      </c>
      <c r="L22" s="175">
        <f t="shared" si="3"/>
        <v>1011</v>
      </c>
      <c r="M22" s="175">
        <f t="shared" si="4"/>
        <v>1913</v>
      </c>
      <c r="N22" s="175">
        <v>1913</v>
      </c>
      <c r="O22" s="175">
        <v>31.5</v>
      </c>
      <c r="P22" s="175">
        <f t="shared" si="10"/>
        <v>8.6000000000000014</v>
      </c>
      <c r="Q22" s="175">
        <f t="shared" si="5"/>
        <v>832.56338028169012</v>
      </c>
      <c r="R22" s="176">
        <v>161</v>
      </c>
      <c r="S22" s="175">
        <f t="shared" si="6"/>
        <v>129.5</v>
      </c>
      <c r="T22" s="175">
        <f t="shared" si="7"/>
        <v>2089.3333333333335</v>
      </c>
      <c r="U22" s="175"/>
      <c r="V22" s="175"/>
      <c r="W22" s="175">
        <v>307</v>
      </c>
      <c r="X22" s="175">
        <f t="shared" si="8"/>
        <v>146</v>
      </c>
      <c r="Y22" s="177">
        <f t="shared" si="9"/>
        <v>2455.5211267605632</v>
      </c>
      <c r="Z22" s="175"/>
    </row>
    <row r="23" spans="1:26" x14ac:dyDescent="0.3">
      <c r="A23" s="174" t="s">
        <v>83</v>
      </c>
      <c r="B23" s="175">
        <v>902</v>
      </c>
      <c r="C23" s="175">
        <v>665</v>
      </c>
      <c r="D23" s="175">
        <v>821</v>
      </c>
      <c r="E23" s="175">
        <v>780</v>
      </c>
      <c r="F23" s="175">
        <v>882</v>
      </c>
      <c r="G23" s="175">
        <f t="shared" si="0"/>
        <v>115</v>
      </c>
      <c r="H23" s="175">
        <v>10</v>
      </c>
      <c r="I23" s="175">
        <f t="shared" si="1"/>
        <v>2052</v>
      </c>
      <c r="J23" s="175"/>
      <c r="K23" s="175">
        <f t="shared" si="2"/>
        <v>102</v>
      </c>
      <c r="L23" s="175">
        <f t="shared" si="3"/>
        <v>1922</v>
      </c>
      <c r="M23" s="175">
        <f t="shared" si="4"/>
        <v>3974</v>
      </c>
      <c r="N23" s="175"/>
      <c r="O23" s="175">
        <v>1054.3</v>
      </c>
      <c r="P23" s="175">
        <f t="shared" si="10"/>
        <v>172.29999999999995</v>
      </c>
      <c r="Q23" s="175">
        <f t="shared" si="5"/>
        <v>2469.5633802816897</v>
      </c>
      <c r="R23" s="176">
        <v>1211</v>
      </c>
      <c r="S23" s="175">
        <f t="shared" si="6"/>
        <v>156.70000000000005</v>
      </c>
      <c r="T23" s="175">
        <f t="shared" si="7"/>
        <v>2361.3333333333339</v>
      </c>
      <c r="U23" s="175"/>
      <c r="V23" s="175"/>
      <c r="W23" s="175">
        <v>1385</v>
      </c>
      <c r="X23" s="175">
        <f t="shared" si="8"/>
        <v>174</v>
      </c>
      <c r="Y23" s="177">
        <f t="shared" si="9"/>
        <v>2735.5211267605632</v>
      </c>
      <c r="Z23" s="175"/>
    </row>
    <row r="24" spans="1:26" x14ac:dyDescent="0.3">
      <c r="A24" s="174" t="s">
        <v>85</v>
      </c>
      <c r="B24" s="175">
        <v>902</v>
      </c>
      <c r="C24" s="175">
        <v>14</v>
      </c>
      <c r="D24" s="175">
        <v>14</v>
      </c>
      <c r="E24" s="175">
        <v>14</v>
      </c>
      <c r="F24" s="175">
        <v>24.1</v>
      </c>
      <c r="G24" s="175">
        <f t="shared" si="0"/>
        <v>0</v>
      </c>
      <c r="H24" s="175">
        <v>10</v>
      </c>
      <c r="I24" s="175">
        <f t="shared" si="1"/>
        <v>902</v>
      </c>
      <c r="J24" s="175"/>
      <c r="K24" s="175">
        <v>0</v>
      </c>
      <c r="L24" s="175">
        <f t="shared" si="3"/>
        <v>902</v>
      </c>
      <c r="M24" s="175">
        <f t="shared" si="4"/>
        <v>1804</v>
      </c>
      <c r="N24" s="175"/>
      <c r="O24" s="175">
        <v>25.6</v>
      </c>
      <c r="P24" s="175">
        <f t="shared" si="10"/>
        <v>1.5</v>
      </c>
      <c r="Q24" s="175">
        <f t="shared" si="5"/>
        <v>761.56338028169012</v>
      </c>
      <c r="R24" s="176">
        <v>27</v>
      </c>
      <c r="S24" s="175">
        <f t="shared" si="6"/>
        <v>1.3999999999999986</v>
      </c>
      <c r="T24" s="175">
        <f t="shared" si="7"/>
        <v>808.33333333333337</v>
      </c>
      <c r="U24" s="175"/>
      <c r="V24" s="175"/>
      <c r="W24" s="175">
        <v>28</v>
      </c>
      <c r="X24" s="175">
        <f t="shared" si="8"/>
        <v>1</v>
      </c>
      <c r="Y24" s="177">
        <f t="shared" si="9"/>
        <v>1005.5211267605633</v>
      </c>
      <c r="Z24" s="175"/>
    </row>
    <row r="25" spans="1:26" x14ac:dyDescent="0.3">
      <c r="A25" s="174" t="s">
        <v>87</v>
      </c>
      <c r="B25" s="175">
        <v>902</v>
      </c>
      <c r="C25" s="175">
        <v>4360</v>
      </c>
      <c r="D25" s="175">
        <v>4738</v>
      </c>
      <c r="E25" s="175">
        <v>4600</v>
      </c>
      <c r="F25" s="175">
        <v>4859.6000000000004</v>
      </c>
      <c r="G25" s="175">
        <f t="shared" si="0"/>
        <v>240</v>
      </c>
      <c r="H25" s="175">
        <v>10</v>
      </c>
      <c r="I25" s="175">
        <f t="shared" si="1"/>
        <v>3302</v>
      </c>
      <c r="J25" s="175"/>
      <c r="K25" s="175">
        <f t="shared" si="2"/>
        <v>259.60000000000036</v>
      </c>
      <c r="L25" s="175">
        <f t="shared" si="3"/>
        <v>3498.0000000000036</v>
      </c>
      <c r="M25" s="175">
        <f t="shared" si="4"/>
        <v>6800.0000000000036</v>
      </c>
      <c r="N25" s="175">
        <v>6800</v>
      </c>
      <c r="O25" s="175">
        <v>5314.8</v>
      </c>
      <c r="P25" s="175">
        <f t="shared" si="10"/>
        <v>455.19999999999982</v>
      </c>
      <c r="Q25" s="175">
        <f t="shared" si="5"/>
        <v>5298.5633802816883</v>
      </c>
      <c r="R25" s="176">
        <v>5792</v>
      </c>
      <c r="S25" s="175">
        <f t="shared" si="6"/>
        <v>477.19999999999982</v>
      </c>
      <c r="T25" s="175">
        <f t="shared" si="7"/>
        <v>5566.3333333333312</v>
      </c>
      <c r="U25" s="175"/>
      <c r="V25" s="175"/>
      <c r="W25" s="175">
        <v>6219</v>
      </c>
      <c r="X25" s="175">
        <f t="shared" si="8"/>
        <v>427</v>
      </c>
      <c r="Y25" s="177">
        <f t="shared" si="9"/>
        <v>5265.5211267605637</v>
      </c>
      <c r="Z25" s="175"/>
    </row>
    <row r="26" spans="1:26" x14ac:dyDescent="0.3">
      <c r="A26" s="174" t="s">
        <v>89</v>
      </c>
      <c r="B26" s="175">
        <v>902</v>
      </c>
      <c r="C26" s="175">
        <v>32</v>
      </c>
      <c r="D26" s="175">
        <v>34</v>
      </c>
      <c r="E26" s="175">
        <v>32</v>
      </c>
      <c r="F26" s="175">
        <v>34</v>
      </c>
      <c r="G26" s="175">
        <f t="shared" si="0"/>
        <v>0</v>
      </c>
      <c r="H26" s="175">
        <v>10</v>
      </c>
      <c r="I26" s="175">
        <f t="shared" si="1"/>
        <v>902</v>
      </c>
      <c r="J26" s="175"/>
      <c r="K26" s="175">
        <f t="shared" si="2"/>
        <v>2</v>
      </c>
      <c r="L26" s="175">
        <f t="shared" si="3"/>
        <v>922</v>
      </c>
      <c r="M26" s="175">
        <f t="shared" si="4"/>
        <v>1824</v>
      </c>
      <c r="N26" s="175"/>
      <c r="O26" s="175">
        <v>29.9</v>
      </c>
      <c r="P26" s="175">
        <f t="shared" si="10"/>
        <v>-4.1000000000000014</v>
      </c>
      <c r="Q26" s="175">
        <f t="shared" si="5"/>
        <v>705.56338028169012</v>
      </c>
      <c r="R26" s="176">
        <v>32.299999999999997</v>
      </c>
      <c r="S26" s="175">
        <f t="shared" si="6"/>
        <v>2.3999999999999986</v>
      </c>
      <c r="T26" s="175">
        <f t="shared" si="7"/>
        <v>818.33333333333337</v>
      </c>
      <c r="U26" s="175"/>
      <c r="V26" s="175"/>
      <c r="W26" s="175">
        <v>33.700000000000003</v>
      </c>
      <c r="X26" s="175">
        <f t="shared" si="8"/>
        <v>1.4000000000000057</v>
      </c>
      <c r="Y26" s="177">
        <f t="shared" si="9"/>
        <v>1009.5211267605634</v>
      </c>
      <c r="Z26" s="175"/>
    </row>
    <row r="27" spans="1:26" x14ac:dyDescent="0.3">
      <c r="A27" s="174" t="s">
        <v>92</v>
      </c>
      <c r="B27" s="175">
        <v>902</v>
      </c>
      <c r="C27" s="175">
        <v>14</v>
      </c>
      <c r="D27" s="175">
        <v>26</v>
      </c>
      <c r="E27" s="175">
        <v>20</v>
      </c>
      <c r="F27" s="175">
        <v>30.2</v>
      </c>
      <c r="G27" s="175">
        <f t="shared" si="0"/>
        <v>6</v>
      </c>
      <c r="H27" s="175">
        <v>10</v>
      </c>
      <c r="I27" s="175">
        <f t="shared" si="1"/>
        <v>962</v>
      </c>
      <c r="J27" s="175"/>
      <c r="K27" s="175">
        <f t="shared" si="2"/>
        <v>10.199999999999999</v>
      </c>
      <c r="L27" s="175">
        <f t="shared" si="3"/>
        <v>1004</v>
      </c>
      <c r="M27" s="175">
        <f t="shared" si="4"/>
        <v>1966</v>
      </c>
      <c r="N27" s="175">
        <v>1966</v>
      </c>
      <c r="O27" s="175">
        <v>35.200000000000003</v>
      </c>
      <c r="P27" s="175">
        <f t="shared" si="10"/>
        <v>5.0000000000000036</v>
      </c>
      <c r="Q27" s="175">
        <f t="shared" si="5"/>
        <v>796.56338028169012</v>
      </c>
      <c r="R27" s="176">
        <v>59.6</v>
      </c>
      <c r="S27" s="175">
        <f t="shared" si="6"/>
        <v>24.4</v>
      </c>
      <c r="T27" s="175">
        <f t="shared" si="7"/>
        <v>1038.3333333333335</v>
      </c>
      <c r="U27" s="175"/>
      <c r="V27" s="175"/>
      <c r="W27" s="175">
        <v>125.4</v>
      </c>
      <c r="X27" s="175">
        <f t="shared" si="8"/>
        <v>65.800000000000011</v>
      </c>
      <c r="Y27" s="177">
        <f t="shared" si="9"/>
        <v>1653.5211267605634</v>
      </c>
      <c r="Z27" s="175"/>
    </row>
    <row r="28" spans="1:26" x14ac:dyDescent="0.3">
      <c r="A28" s="174" t="s">
        <v>94</v>
      </c>
      <c r="B28" s="175">
        <v>902</v>
      </c>
      <c r="C28" s="175">
        <v>550</v>
      </c>
      <c r="D28" s="175">
        <v>924</v>
      </c>
      <c r="E28" s="175">
        <v>825</v>
      </c>
      <c r="F28" s="175">
        <v>1028.5999999999999</v>
      </c>
      <c r="G28" s="175">
        <f t="shared" si="0"/>
        <v>275</v>
      </c>
      <c r="H28" s="175">
        <v>10</v>
      </c>
      <c r="I28" s="175">
        <f t="shared" si="1"/>
        <v>3652</v>
      </c>
      <c r="J28" s="175"/>
      <c r="K28" s="175">
        <f t="shared" si="2"/>
        <v>203.59999999999991</v>
      </c>
      <c r="L28" s="175">
        <f t="shared" si="3"/>
        <v>2937.9999999999991</v>
      </c>
      <c r="M28" s="175">
        <f t="shared" si="4"/>
        <v>6589.9999999999991</v>
      </c>
      <c r="N28" s="175"/>
      <c r="O28" s="175">
        <v>1400.5</v>
      </c>
      <c r="P28" s="175">
        <f t="shared" si="10"/>
        <v>371.90000000000009</v>
      </c>
      <c r="Q28" s="175">
        <f t="shared" si="5"/>
        <v>4465.563380281691</v>
      </c>
      <c r="R28" s="176">
        <v>1807</v>
      </c>
      <c r="S28" s="175">
        <f t="shared" si="6"/>
        <v>406.5</v>
      </c>
      <c r="T28" s="175">
        <f t="shared" si="7"/>
        <v>4859.333333333333</v>
      </c>
      <c r="U28" s="175"/>
      <c r="V28" s="175"/>
      <c r="W28" s="175">
        <v>2374</v>
      </c>
      <c r="X28" s="175">
        <f t="shared" si="8"/>
        <v>567</v>
      </c>
      <c r="Y28" s="177">
        <f t="shared" si="9"/>
        <v>6665.5211267605637</v>
      </c>
      <c r="Z28" s="175"/>
    </row>
    <row r="29" spans="1:26" x14ac:dyDescent="0.3">
      <c r="A29" s="174" t="s">
        <v>96</v>
      </c>
      <c r="B29" s="175">
        <v>902</v>
      </c>
      <c r="C29" s="175">
        <v>27</v>
      </c>
      <c r="D29" s="175">
        <v>48</v>
      </c>
      <c r="E29" s="175">
        <v>38</v>
      </c>
      <c r="F29" s="175">
        <v>194.8</v>
      </c>
      <c r="G29" s="175">
        <f t="shared" si="0"/>
        <v>11</v>
      </c>
      <c r="H29" s="175">
        <v>10</v>
      </c>
      <c r="I29" s="175">
        <f t="shared" si="1"/>
        <v>1012</v>
      </c>
      <c r="J29" s="175"/>
      <c r="K29" s="175">
        <f t="shared" si="2"/>
        <v>156.80000000000001</v>
      </c>
      <c r="L29" s="175">
        <f t="shared" si="3"/>
        <v>2470</v>
      </c>
      <c r="M29" s="175">
        <f t="shared" si="4"/>
        <v>3482</v>
      </c>
      <c r="N29" s="175">
        <v>3482</v>
      </c>
      <c r="O29" s="179">
        <v>1228</v>
      </c>
      <c r="P29" s="175">
        <f t="shared" si="10"/>
        <v>1033.2</v>
      </c>
      <c r="Q29" s="175">
        <f t="shared" si="5"/>
        <v>11078.56338028169</v>
      </c>
      <c r="R29" s="176">
        <v>2221.6</v>
      </c>
      <c r="S29" s="175">
        <f t="shared" si="6"/>
        <v>993.59999999999991</v>
      </c>
      <c r="T29" s="175">
        <f t="shared" si="7"/>
        <v>10730.333333333334</v>
      </c>
      <c r="U29" s="175"/>
      <c r="V29" s="175"/>
      <c r="W29" s="175">
        <v>3290</v>
      </c>
      <c r="X29" s="175">
        <f t="shared" si="8"/>
        <v>1068.4000000000001</v>
      </c>
      <c r="Y29" s="177">
        <f t="shared" si="9"/>
        <v>11679.521126760563</v>
      </c>
      <c r="Z29" s="175"/>
    </row>
    <row r="30" spans="1:26" x14ac:dyDescent="0.3">
      <c r="A30" s="174" t="s">
        <v>101</v>
      </c>
      <c r="B30" s="175">
        <v>902</v>
      </c>
      <c r="C30" s="175">
        <v>2125</v>
      </c>
      <c r="D30" s="175">
        <v>2498</v>
      </c>
      <c r="E30" s="175">
        <v>2350</v>
      </c>
      <c r="F30" s="175">
        <v>2600.6</v>
      </c>
      <c r="G30" s="175">
        <f t="shared" si="0"/>
        <v>225</v>
      </c>
      <c r="H30" s="175">
        <v>10</v>
      </c>
      <c r="I30" s="175">
        <f t="shared" si="1"/>
        <v>3152</v>
      </c>
      <c r="J30" s="175"/>
      <c r="K30" s="175">
        <f t="shared" si="2"/>
        <v>250.59999999999991</v>
      </c>
      <c r="L30" s="175">
        <f t="shared" si="3"/>
        <v>3407.9999999999991</v>
      </c>
      <c r="M30" s="175">
        <f t="shared" si="4"/>
        <v>6559.9999999999991</v>
      </c>
      <c r="N30" s="175">
        <v>6560</v>
      </c>
      <c r="O30" s="175">
        <v>2885.6</v>
      </c>
      <c r="P30" s="175">
        <f t="shared" si="10"/>
        <v>285</v>
      </c>
      <c r="Q30" s="175">
        <f t="shared" si="5"/>
        <v>3596.5633802816901</v>
      </c>
      <c r="R30" s="176">
        <v>3128</v>
      </c>
      <c r="S30" s="175">
        <f t="shared" si="6"/>
        <v>242.40000000000009</v>
      </c>
      <c r="T30" s="175">
        <f t="shared" si="7"/>
        <v>3218.3333333333344</v>
      </c>
      <c r="U30" s="175"/>
      <c r="V30" s="175"/>
      <c r="W30" s="175">
        <v>3393</v>
      </c>
      <c r="X30" s="175">
        <f t="shared" si="8"/>
        <v>265</v>
      </c>
      <c r="Y30" s="177">
        <f t="shared" si="9"/>
        <v>3645.5211267605632</v>
      </c>
      <c r="Z30" s="175"/>
    </row>
    <row r="31" spans="1:26" x14ac:dyDescent="0.3">
      <c r="A31" s="174" t="s">
        <v>99</v>
      </c>
      <c r="B31" s="175">
        <v>902</v>
      </c>
      <c r="C31" s="175">
        <v>25</v>
      </c>
      <c r="D31" s="175">
        <v>25</v>
      </c>
      <c r="E31" s="175">
        <v>25</v>
      </c>
      <c r="F31" s="175">
        <v>128.9</v>
      </c>
      <c r="G31" s="175">
        <f t="shared" si="0"/>
        <v>0</v>
      </c>
      <c r="H31" s="175">
        <v>10</v>
      </c>
      <c r="I31" s="175">
        <f t="shared" si="1"/>
        <v>902</v>
      </c>
      <c r="J31" s="175"/>
      <c r="K31" s="175">
        <v>0</v>
      </c>
      <c r="L31" s="175">
        <f t="shared" si="3"/>
        <v>902</v>
      </c>
      <c r="M31" s="175">
        <f t="shared" si="4"/>
        <v>1804</v>
      </c>
      <c r="N31" s="175"/>
      <c r="O31" s="175">
        <v>128.9</v>
      </c>
      <c r="P31" s="175">
        <f t="shared" si="10"/>
        <v>0</v>
      </c>
      <c r="Q31" s="175">
        <f t="shared" si="5"/>
        <v>746.56338028169012</v>
      </c>
      <c r="R31" s="176">
        <v>128.9</v>
      </c>
      <c r="S31" s="175">
        <f t="shared" si="6"/>
        <v>0</v>
      </c>
      <c r="T31" s="175">
        <f t="shared" si="7"/>
        <v>794.33333333333337</v>
      </c>
      <c r="U31" s="175"/>
      <c r="V31" s="175"/>
      <c r="W31" s="175">
        <v>129</v>
      </c>
      <c r="X31" s="175">
        <f t="shared" si="8"/>
        <v>9.9999999999994316E-2</v>
      </c>
      <c r="Y31" s="177">
        <f t="shared" si="9"/>
        <v>996.52112676056322</v>
      </c>
      <c r="Z31" s="175"/>
    </row>
    <row r="32" spans="1:26" x14ac:dyDescent="0.3">
      <c r="A32" s="174" t="s">
        <v>102</v>
      </c>
      <c r="B32" s="175">
        <v>902</v>
      </c>
      <c r="C32" s="175">
        <v>0</v>
      </c>
      <c r="D32" s="175">
        <v>0</v>
      </c>
      <c r="E32" s="175">
        <v>0</v>
      </c>
      <c r="F32" s="175">
        <v>6.1</v>
      </c>
      <c r="G32" s="175">
        <v>0</v>
      </c>
      <c r="H32" s="175">
        <v>10</v>
      </c>
      <c r="I32" s="175">
        <f t="shared" si="1"/>
        <v>902</v>
      </c>
      <c r="J32" s="175"/>
      <c r="K32" s="175">
        <f t="shared" si="2"/>
        <v>6.1</v>
      </c>
      <c r="L32" s="175">
        <f t="shared" si="3"/>
        <v>963</v>
      </c>
      <c r="M32" s="175">
        <f t="shared" si="4"/>
        <v>1865</v>
      </c>
      <c r="N32" s="175"/>
      <c r="O32" s="175">
        <v>6.1</v>
      </c>
      <c r="P32" s="175">
        <f t="shared" si="10"/>
        <v>0</v>
      </c>
      <c r="Q32" s="175">
        <f t="shared" si="5"/>
        <v>746.56338028169012</v>
      </c>
      <c r="R32" s="176">
        <v>6.1</v>
      </c>
      <c r="S32" s="175">
        <f t="shared" si="6"/>
        <v>0</v>
      </c>
      <c r="T32" s="175">
        <f t="shared" si="7"/>
        <v>794.33333333333337</v>
      </c>
      <c r="U32" s="175"/>
      <c r="V32" s="175"/>
      <c r="W32" s="175">
        <v>6.1</v>
      </c>
      <c r="X32" s="175">
        <f t="shared" si="8"/>
        <v>0</v>
      </c>
      <c r="Y32" s="177">
        <f t="shared" si="9"/>
        <v>995.52112676056333</v>
      </c>
      <c r="Z32" s="175"/>
    </row>
    <row r="33" spans="1:26" x14ac:dyDescent="0.3">
      <c r="A33" s="174" t="s">
        <v>103</v>
      </c>
      <c r="B33" s="175">
        <v>902</v>
      </c>
      <c r="C33" s="175">
        <v>0</v>
      </c>
      <c r="D33" s="175">
        <v>0</v>
      </c>
      <c r="E33" s="175">
        <v>0</v>
      </c>
      <c r="F33" s="175">
        <v>73.900000000000006</v>
      </c>
      <c r="G33" s="175">
        <v>0</v>
      </c>
      <c r="H33" s="175">
        <v>10</v>
      </c>
      <c r="I33" s="175">
        <f t="shared" si="1"/>
        <v>902</v>
      </c>
      <c r="J33" s="175"/>
      <c r="K33" s="175">
        <v>0</v>
      </c>
      <c r="L33" s="175">
        <f t="shared" si="3"/>
        <v>902</v>
      </c>
      <c r="M33" s="175">
        <f t="shared" si="4"/>
        <v>1804</v>
      </c>
      <c r="N33" s="175"/>
      <c r="O33" s="175">
        <v>75.2</v>
      </c>
      <c r="P33" s="175">
        <f t="shared" si="10"/>
        <v>1.2999999999999972</v>
      </c>
      <c r="Q33" s="175">
        <f t="shared" si="5"/>
        <v>759.56338028169012</v>
      </c>
      <c r="R33" s="176">
        <v>76.5</v>
      </c>
      <c r="S33" s="175">
        <f t="shared" si="6"/>
        <v>1.2999999999999972</v>
      </c>
      <c r="T33" s="175">
        <f t="shared" si="7"/>
        <v>807.33333333333337</v>
      </c>
      <c r="U33" s="175"/>
      <c r="V33" s="175"/>
      <c r="W33" s="175">
        <v>78</v>
      </c>
      <c r="X33" s="175">
        <f t="shared" si="8"/>
        <v>1.5</v>
      </c>
      <c r="Y33" s="177">
        <f t="shared" si="9"/>
        <v>1010.5211267605633</v>
      </c>
      <c r="Z33" s="175"/>
    </row>
    <row r="34" spans="1:26" x14ac:dyDescent="0.3">
      <c r="A34" s="174" t="s">
        <v>104</v>
      </c>
      <c r="B34" s="175">
        <v>902</v>
      </c>
      <c r="C34" s="175">
        <v>18</v>
      </c>
      <c r="D34" s="175">
        <v>18</v>
      </c>
      <c r="E34" s="175">
        <v>18</v>
      </c>
      <c r="F34" s="175">
        <v>18</v>
      </c>
      <c r="G34" s="175">
        <v>0</v>
      </c>
      <c r="H34" s="175">
        <v>10</v>
      </c>
      <c r="I34" s="175">
        <f t="shared" si="1"/>
        <v>902</v>
      </c>
      <c r="J34" s="175"/>
      <c r="K34" s="175">
        <f t="shared" si="2"/>
        <v>0</v>
      </c>
      <c r="L34" s="175">
        <f t="shared" si="3"/>
        <v>902</v>
      </c>
      <c r="M34" s="175">
        <f t="shared" si="4"/>
        <v>1804</v>
      </c>
      <c r="N34" s="175"/>
      <c r="O34" s="175">
        <v>7</v>
      </c>
      <c r="P34" s="175">
        <f>O34-F34</f>
        <v>-11</v>
      </c>
      <c r="Q34" s="175">
        <f t="shared" si="5"/>
        <v>636.56338028169012</v>
      </c>
      <c r="R34" s="176">
        <v>7</v>
      </c>
      <c r="S34" s="175">
        <f t="shared" si="6"/>
        <v>0</v>
      </c>
      <c r="T34" s="175">
        <f t="shared" si="7"/>
        <v>794.33333333333337</v>
      </c>
      <c r="U34" s="175"/>
      <c r="V34" s="175"/>
      <c r="W34" s="175">
        <v>7</v>
      </c>
      <c r="X34" s="175">
        <f t="shared" si="8"/>
        <v>0</v>
      </c>
      <c r="Y34" s="177">
        <f t="shared" si="9"/>
        <v>995.52112676056333</v>
      </c>
      <c r="Z34" s="175"/>
    </row>
    <row r="35" spans="1:26" x14ac:dyDescent="0.3">
      <c r="A35" s="174" t="s">
        <v>107</v>
      </c>
      <c r="B35" s="175">
        <v>902</v>
      </c>
      <c r="C35" s="175">
        <v>490</v>
      </c>
      <c r="D35" s="175">
        <v>810</v>
      </c>
      <c r="E35" s="175">
        <v>700</v>
      </c>
      <c r="F35" s="175">
        <v>920.8</v>
      </c>
      <c r="G35" s="175">
        <f t="shared" si="0"/>
        <v>210</v>
      </c>
      <c r="H35" s="175">
        <v>10</v>
      </c>
      <c r="I35" s="175">
        <f t="shared" si="1"/>
        <v>3002</v>
      </c>
      <c r="J35" s="175"/>
      <c r="K35" s="175">
        <f t="shared" si="2"/>
        <v>220.79999999999995</v>
      </c>
      <c r="L35" s="175">
        <f t="shared" si="3"/>
        <v>3109.9999999999995</v>
      </c>
      <c r="M35" s="175">
        <f t="shared" si="4"/>
        <v>6112</v>
      </c>
      <c r="N35" s="175">
        <v>6112</v>
      </c>
      <c r="O35" s="175">
        <v>1145.0999999999999</v>
      </c>
      <c r="P35" s="175">
        <f t="shared" si="10"/>
        <v>224.29999999999995</v>
      </c>
      <c r="Q35" s="175">
        <f t="shared" si="5"/>
        <v>2989.5633802816897</v>
      </c>
      <c r="R35" s="176">
        <v>1316</v>
      </c>
      <c r="S35" s="175">
        <f t="shared" si="6"/>
        <v>170.90000000000009</v>
      </c>
      <c r="T35" s="175">
        <f t="shared" si="7"/>
        <v>2503.3333333333344</v>
      </c>
      <c r="U35" s="175"/>
      <c r="V35" s="175"/>
      <c r="W35" s="175">
        <v>1318</v>
      </c>
      <c r="X35" s="175">
        <f t="shared" si="8"/>
        <v>2</v>
      </c>
      <c r="Y35" s="177">
        <f t="shared" si="9"/>
        <v>1015.5211267605633</v>
      </c>
      <c r="Z35" s="175"/>
    </row>
    <row r="36" spans="1:26" x14ac:dyDescent="0.3">
      <c r="A36" s="174" t="s">
        <v>109</v>
      </c>
      <c r="B36" s="175">
        <v>902</v>
      </c>
      <c r="C36" s="175">
        <v>1</v>
      </c>
      <c r="D36" s="175">
        <v>1</v>
      </c>
      <c r="E36" s="175">
        <v>1</v>
      </c>
      <c r="F36" s="175">
        <v>1.5</v>
      </c>
      <c r="G36" s="175">
        <f t="shared" si="0"/>
        <v>0</v>
      </c>
      <c r="H36" s="175">
        <v>10</v>
      </c>
      <c r="I36" s="175">
        <f t="shared" si="1"/>
        <v>902</v>
      </c>
      <c r="J36" s="175"/>
      <c r="K36" s="175">
        <f t="shared" si="2"/>
        <v>0.5</v>
      </c>
      <c r="L36" s="175">
        <f t="shared" si="3"/>
        <v>907</v>
      </c>
      <c r="M36" s="175">
        <f t="shared" si="4"/>
        <v>1809</v>
      </c>
      <c r="N36" s="175"/>
      <c r="O36" s="175">
        <v>1.5</v>
      </c>
      <c r="P36" s="175">
        <f>O36-F36</f>
        <v>0</v>
      </c>
      <c r="Q36" s="175">
        <f t="shared" si="5"/>
        <v>746.56338028169012</v>
      </c>
      <c r="R36" s="176">
        <v>2.8</v>
      </c>
      <c r="S36" s="175">
        <f t="shared" si="6"/>
        <v>1.2999999999999998</v>
      </c>
      <c r="T36" s="175">
        <f t="shared" si="7"/>
        <v>807.33333333333337</v>
      </c>
      <c r="U36" s="175"/>
      <c r="V36" s="175"/>
      <c r="W36" s="175">
        <v>3.5</v>
      </c>
      <c r="X36" s="175">
        <f t="shared" si="8"/>
        <v>0.70000000000000018</v>
      </c>
      <c r="Y36" s="177">
        <f t="shared" si="9"/>
        <v>1002.5211267605633</v>
      </c>
      <c r="Z36" s="175"/>
    </row>
    <row r="37" spans="1:26" x14ac:dyDescent="0.3">
      <c r="A37" s="174" t="s">
        <v>111</v>
      </c>
      <c r="B37" s="175">
        <v>902</v>
      </c>
      <c r="C37" s="175">
        <v>1</v>
      </c>
      <c r="D37" s="175">
        <v>1</v>
      </c>
      <c r="E37" s="175">
        <v>1</v>
      </c>
      <c r="F37" s="175">
        <v>6.3</v>
      </c>
      <c r="G37" s="175">
        <f t="shared" si="0"/>
        <v>0</v>
      </c>
      <c r="H37" s="175">
        <v>10</v>
      </c>
      <c r="I37" s="175">
        <f t="shared" si="1"/>
        <v>902</v>
      </c>
      <c r="J37" s="175"/>
      <c r="K37" s="175">
        <f t="shared" si="2"/>
        <v>5.3</v>
      </c>
      <c r="L37" s="175">
        <f t="shared" si="3"/>
        <v>955</v>
      </c>
      <c r="M37" s="175">
        <f t="shared" si="4"/>
        <v>1857</v>
      </c>
      <c r="N37" s="175"/>
      <c r="O37" s="175">
        <v>6.3</v>
      </c>
      <c r="P37" s="175">
        <f>O37-F37</f>
        <v>0</v>
      </c>
      <c r="Q37" s="175">
        <f t="shared" si="5"/>
        <v>746.56338028169012</v>
      </c>
      <c r="R37" s="176">
        <v>6.3</v>
      </c>
      <c r="S37" s="175">
        <f t="shared" si="6"/>
        <v>0</v>
      </c>
      <c r="T37" s="175">
        <f t="shared" si="7"/>
        <v>794.33333333333337</v>
      </c>
      <c r="U37" s="175"/>
      <c r="V37" s="175"/>
      <c r="W37" s="175">
        <v>6.3</v>
      </c>
      <c r="X37" s="175">
        <f t="shared" si="8"/>
        <v>0</v>
      </c>
      <c r="Y37" s="177">
        <f t="shared" si="9"/>
        <v>995.52112676056333</v>
      </c>
      <c r="Z37" s="175"/>
    </row>
    <row r="38" spans="1:26" x14ac:dyDescent="0.3">
      <c r="A38" s="174" t="s">
        <v>114</v>
      </c>
      <c r="B38" s="175">
        <v>902</v>
      </c>
      <c r="C38" s="175">
        <v>1</v>
      </c>
      <c r="D38" s="175">
        <v>1</v>
      </c>
      <c r="E38" s="175">
        <v>1</v>
      </c>
      <c r="F38" s="175">
        <v>1.2</v>
      </c>
      <c r="G38" s="175">
        <f t="shared" si="0"/>
        <v>0</v>
      </c>
      <c r="H38" s="175">
        <v>10</v>
      </c>
      <c r="I38" s="175">
        <f t="shared" si="1"/>
        <v>902</v>
      </c>
      <c r="J38" s="175"/>
      <c r="K38" s="175">
        <f t="shared" si="2"/>
        <v>0.19999999999999996</v>
      </c>
      <c r="L38" s="175">
        <f t="shared" si="3"/>
        <v>904</v>
      </c>
      <c r="M38" s="175">
        <f t="shared" si="4"/>
        <v>1806</v>
      </c>
      <c r="N38" s="175">
        <v>1806</v>
      </c>
      <c r="O38" s="175">
        <v>1.2</v>
      </c>
      <c r="P38" s="175">
        <f t="shared" si="10"/>
        <v>0</v>
      </c>
      <c r="Q38" s="175">
        <f t="shared" si="5"/>
        <v>746.56338028169012</v>
      </c>
      <c r="R38" s="176">
        <v>1.2</v>
      </c>
      <c r="S38" s="175">
        <f t="shared" si="6"/>
        <v>0</v>
      </c>
      <c r="T38" s="175">
        <f t="shared" si="7"/>
        <v>794.33333333333337</v>
      </c>
      <c r="U38" s="175"/>
      <c r="V38" s="175"/>
      <c r="W38" s="175">
        <v>1.2</v>
      </c>
      <c r="X38" s="175">
        <f t="shared" si="8"/>
        <v>0</v>
      </c>
      <c r="Y38" s="177">
        <f t="shared" si="9"/>
        <v>995.52112676056333</v>
      </c>
      <c r="Z38" s="175"/>
    </row>
    <row r="39" spans="1:26" x14ac:dyDescent="0.3">
      <c r="A39" s="174" t="s">
        <v>117</v>
      </c>
      <c r="B39" s="175">
        <v>902</v>
      </c>
      <c r="C39" s="175">
        <v>0</v>
      </c>
      <c r="D39" s="178">
        <v>0</v>
      </c>
      <c r="E39" s="178">
        <v>0</v>
      </c>
      <c r="F39" s="178">
        <v>132.6</v>
      </c>
      <c r="G39" s="175">
        <f t="shared" si="0"/>
        <v>0</v>
      </c>
      <c r="H39" s="175">
        <v>10</v>
      </c>
      <c r="I39" s="175">
        <f t="shared" si="1"/>
        <v>902</v>
      </c>
      <c r="J39" s="175"/>
      <c r="K39" s="175">
        <v>0</v>
      </c>
      <c r="L39" s="175">
        <f t="shared" si="3"/>
        <v>902</v>
      </c>
      <c r="M39" s="175">
        <f t="shared" si="4"/>
        <v>1804</v>
      </c>
      <c r="N39" s="175"/>
      <c r="O39" s="175">
        <v>132.6</v>
      </c>
      <c r="P39" s="175">
        <f t="shared" si="10"/>
        <v>0</v>
      </c>
      <c r="Q39" s="175">
        <f t="shared" si="5"/>
        <v>746.56338028169012</v>
      </c>
      <c r="R39" s="176">
        <v>132.6</v>
      </c>
      <c r="S39" s="175">
        <f t="shared" si="6"/>
        <v>0</v>
      </c>
      <c r="T39" s="175">
        <f t="shared" si="7"/>
        <v>794.33333333333337</v>
      </c>
      <c r="U39" s="175"/>
      <c r="V39" s="175"/>
      <c r="W39" s="175">
        <v>133</v>
      </c>
      <c r="X39" s="175">
        <f t="shared" si="8"/>
        <v>0.40000000000000568</v>
      </c>
      <c r="Y39" s="177">
        <f t="shared" si="9"/>
        <v>999.52112676056345</v>
      </c>
      <c r="Z39" s="175"/>
    </row>
    <row r="40" spans="1:26" x14ac:dyDescent="0.3">
      <c r="A40" s="174" t="s">
        <v>119</v>
      </c>
      <c r="B40" s="175">
        <v>902</v>
      </c>
      <c r="C40" s="175">
        <v>0</v>
      </c>
      <c r="D40" s="175">
        <v>48</v>
      </c>
      <c r="E40" s="175">
        <v>0</v>
      </c>
      <c r="F40" s="175">
        <v>49.5</v>
      </c>
      <c r="G40" s="175">
        <f t="shared" si="0"/>
        <v>0</v>
      </c>
      <c r="H40" s="175">
        <v>10</v>
      </c>
      <c r="I40" s="175">
        <f t="shared" si="1"/>
        <v>902</v>
      </c>
      <c r="J40" s="175"/>
      <c r="K40" s="175">
        <v>0</v>
      </c>
      <c r="L40" s="175">
        <f t="shared" si="3"/>
        <v>902</v>
      </c>
      <c r="M40" s="175">
        <f t="shared" si="4"/>
        <v>1804</v>
      </c>
      <c r="N40" s="175">
        <v>1804</v>
      </c>
      <c r="O40" s="175">
        <v>53.5</v>
      </c>
      <c r="P40" s="175">
        <f>O40-F40</f>
        <v>4</v>
      </c>
      <c r="Q40" s="175">
        <f t="shared" si="5"/>
        <v>786.56338028169012</v>
      </c>
      <c r="R40" s="176">
        <v>56.3</v>
      </c>
      <c r="S40" s="175">
        <f t="shared" si="6"/>
        <v>2.7999999999999972</v>
      </c>
      <c r="T40" s="175">
        <f t="shared" si="7"/>
        <v>822.33333333333337</v>
      </c>
      <c r="U40" s="175"/>
      <c r="V40" s="175"/>
      <c r="W40" s="175">
        <v>59</v>
      </c>
      <c r="X40" s="175">
        <f t="shared" si="8"/>
        <v>2.7000000000000028</v>
      </c>
      <c r="Y40" s="177">
        <f t="shared" si="9"/>
        <v>1022.5211267605633</v>
      </c>
      <c r="Z40" s="175"/>
    </row>
    <row r="41" spans="1:26" x14ac:dyDescent="0.3">
      <c r="A41" s="174" t="s">
        <v>121</v>
      </c>
      <c r="B41" s="175">
        <v>902</v>
      </c>
      <c r="C41" s="175">
        <v>19</v>
      </c>
      <c r="D41" s="175">
        <v>28</v>
      </c>
      <c r="E41" s="175">
        <v>19</v>
      </c>
      <c r="F41" s="175">
        <v>29.5</v>
      </c>
      <c r="G41" s="175">
        <f t="shared" si="0"/>
        <v>0</v>
      </c>
      <c r="H41" s="175">
        <v>10</v>
      </c>
      <c r="I41" s="175">
        <f t="shared" si="1"/>
        <v>902</v>
      </c>
      <c r="J41" s="175"/>
      <c r="K41" s="175">
        <f t="shared" si="2"/>
        <v>10.5</v>
      </c>
      <c r="L41" s="175">
        <f t="shared" si="3"/>
        <v>1007</v>
      </c>
      <c r="M41" s="175">
        <f t="shared" si="4"/>
        <v>1909</v>
      </c>
      <c r="N41" s="175">
        <v>1909</v>
      </c>
      <c r="O41" s="175">
        <v>30.8</v>
      </c>
      <c r="P41" s="175">
        <f>O41-F41</f>
        <v>1.3000000000000007</v>
      </c>
      <c r="Q41" s="175">
        <f t="shared" si="5"/>
        <v>759.56338028169012</v>
      </c>
      <c r="R41" s="176">
        <v>32.299999999999997</v>
      </c>
      <c r="S41" s="175">
        <f t="shared" si="6"/>
        <v>1.4999999999999964</v>
      </c>
      <c r="T41" s="175">
        <f t="shared" si="7"/>
        <v>809.33333333333337</v>
      </c>
      <c r="U41" s="175"/>
      <c r="V41" s="175"/>
      <c r="W41" s="175">
        <v>33.6</v>
      </c>
      <c r="X41" s="175">
        <f t="shared" si="8"/>
        <v>1.3000000000000043</v>
      </c>
      <c r="Y41" s="177">
        <f t="shared" si="9"/>
        <v>1008.5211267605633</v>
      </c>
      <c r="Z41" s="175"/>
    </row>
    <row r="42" spans="1:26" x14ac:dyDescent="0.3">
      <c r="A42" s="180">
        <v>101</v>
      </c>
      <c r="B42" s="175">
        <v>902</v>
      </c>
      <c r="C42" s="175">
        <v>1045</v>
      </c>
      <c r="D42" s="175">
        <v>1184</v>
      </c>
      <c r="E42" s="175">
        <v>1100</v>
      </c>
      <c r="F42" s="175">
        <v>1228.2</v>
      </c>
      <c r="G42" s="175">
        <f t="shared" si="0"/>
        <v>55</v>
      </c>
      <c r="H42" s="175">
        <v>10</v>
      </c>
      <c r="I42" s="175">
        <f t="shared" si="1"/>
        <v>1452</v>
      </c>
      <c r="J42" s="175"/>
      <c r="K42" s="175">
        <f t="shared" si="2"/>
        <v>128.20000000000005</v>
      </c>
      <c r="L42" s="175">
        <f t="shared" si="3"/>
        <v>2184.0000000000005</v>
      </c>
      <c r="M42" s="175">
        <f t="shared" si="4"/>
        <v>3636.0000000000005</v>
      </c>
      <c r="N42" s="175">
        <v>3636</v>
      </c>
      <c r="O42" s="175">
        <v>1341.6</v>
      </c>
      <c r="P42" s="175">
        <f t="shared" si="10"/>
        <v>113.39999999999986</v>
      </c>
      <c r="Q42" s="175">
        <f t="shared" si="5"/>
        <v>1880.5633802816888</v>
      </c>
      <c r="R42" s="176">
        <v>1445</v>
      </c>
      <c r="S42" s="175">
        <f t="shared" si="6"/>
        <v>103.40000000000009</v>
      </c>
      <c r="T42" s="175">
        <f t="shared" si="7"/>
        <v>1828.3333333333344</v>
      </c>
      <c r="U42" s="175"/>
      <c r="V42" s="175"/>
      <c r="W42" s="175">
        <v>1564</v>
      </c>
      <c r="X42" s="175">
        <f t="shared" si="8"/>
        <v>119</v>
      </c>
      <c r="Y42" s="177">
        <f t="shared" si="9"/>
        <v>2185.5211267605632</v>
      </c>
      <c r="Z42" s="175"/>
    </row>
    <row r="43" spans="1:26" x14ac:dyDescent="0.3">
      <c r="A43" s="180" t="s">
        <v>125</v>
      </c>
      <c r="B43" s="175">
        <v>902</v>
      </c>
      <c r="C43" s="175">
        <v>965</v>
      </c>
      <c r="D43" s="175">
        <v>1083</v>
      </c>
      <c r="E43" s="175">
        <v>1030</v>
      </c>
      <c r="F43" s="175">
        <v>1121.8</v>
      </c>
      <c r="G43" s="175">
        <f t="shared" si="0"/>
        <v>65</v>
      </c>
      <c r="H43" s="175">
        <v>10</v>
      </c>
      <c r="I43" s="175">
        <f t="shared" si="1"/>
        <v>1552</v>
      </c>
      <c r="J43" s="175"/>
      <c r="K43" s="175">
        <f t="shared" si="2"/>
        <v>91.799999999999955</v>
      </c>
      <c r="L43" s="175">
        <f t="shared" si="3"/>
        <v>1819.9999999999995</v>
      </c>
      <c r="M43" s="175">
        <f t="shared" si="4"/>
        <v>3371.9999999999995</v>
      </c>
      <c r="N43" s="175">
        <v>3372</v>
      </c>
      <c r="O43" s="175">
        <v>1230</v>
      </c>
      <c r="P43" s="175">
        <f>O43-F43</f>
        <v>108.20000000000005</v>
      </c>
      <c r="Q43" s="175">
        <f t="shared" si="5"/>
        <v>1828.5633802816906</v>
      </c>
      <c r="R43" s="176">
        <v>1321.1</v>
      </c>
      <c r="S43" s="175">
        <f t="shared" si="6"/>
        <v>91.099999999999909</v>
      </c>
      <c r="T43" s="175">
        <f t="shared" si="7"/>
        <v>1705.3333333333326</v>
      </c>
      <c r="U43" s="175"/>
      <c r="V43" s="175"/>
      <c r="W43" s="175">
        <v>1440</v>
      </c>
      <c r="X43" s="175">
        <f t="shared" si="8"/>
        <v>118.90000000000009</v>
      </c>
      <c r="Y43" s="177">
        <f t="shared" si="9"/>
        <v>2184.5211267605641</v>
      </c>
      <c r="Z43" s="175"/>
    </row>
    <row r="44" spans="1:26" x14ac:dyDescent="0.3">
      <c r="A44" s="180">
        <v>102</v>
      </c>
      <c r="B44" s="175">
        <v>902</v>
      </c>
      <c r="C44" s="175">
        <v>84</v>
      </c>
      <c r="D44" s="175">
        <v>157</v>
      </c>
      <c r="E44" s="175">
        <v>125</v>
      </c>
      <c r="F44" s="175">
        <v>198.6</v>
      </c>
      <c r="G44" s="175">
        <f t="shared" si="0"/>
        <v>41</v>
      </c>
      <c r="H44" s="175">
        <v>10</v>
      </c>
      <c r="I44" s="175">
        <f t="shared" si="1"/>
        <v>1312</v>
      </c>
      <c r="J44" s="175"/>
      <c r="K44" s="175">
        <f t="shared" si="2"/>
        <v>73.599999999999994</v>
      </c>
      <c r="L44" s="175">
        <f t="shared" si="3"/>
        <v>1638</v>
      </c>
      <c r="M44" s="175">
        <f t="shared" si="4"/>
        <v>2950</v>
      </c>
      <c r="N44" s="175"/>
      <c r="O44" s="175">
        <v>346</v>
      </c>
      <c r="P44" s="175">
        <f t="shared" si="10"/>
        <v>147.4</v>
      </c>
      <c r="Q44" s="175">
        <f t="shared" si="5"/>
        <v>2220.5633802816901</v>
      </c>
      <c r="R44" s="176">
        <v>509</v>
      </c>
      <c r="S44" s="175">
        <f t="shared" si="6"/>
        <v>163</v>
      </c>
      <c r="T44" s="175">
        <f t="shared" si="7"/>
        <v>2424.3333333333335</v>
      </c>
      <c r="U44" s="175"/>
      <c r="V44" s="175"/>
      <c r="W44" s="175">
        <v>672</v>
      </c>
      <c r="X44" s="175">
        <f t="shared" si="8"/>
        <v>163</v>
      </c>
      <c r="Y44" s="177">
        <f t="shared" si="9"/>
        <v>2625.5211267605632</v>
      </c>
      <c r="Z44" s="175"/>
    </row>
    <row r="45" spans="1:26" x14ac:dyDescent="0.3">
      <c r="A45" s="180">
        <v>103</v>
      </c>
      <c r="B45" s="175">
        <v>902</v>
      </c>
      <c r="C45" s="175">
        <v>55</v>
      </c>
      <c r="D45" s="175">
        <v>516</v>
      </c>
      <c r="E45" s="175">
        <v>300</v>
      </c>
      <c r="F45" s="175">
        <v>634.9</v>
      </c>
      <c r="G45" s="175">
        <f t="shared" si="0"/>
        <v>245</v>
      </c>
      <c r="H45" s="175">
        <v>10</v>
      </c>
      <c r="I45" s="175">
        <f t="shared" si="1"/>
        <v>3352</v>
      </c>
      <c r="J45" s="175"/>
      <c r="K45" s="175">
        <f t="shared" si="2"/>
        <v>334.9</v>
      </c>
      <c r="L45" s="175">
        <f t="shared" si="3"/>
        <v>4251</v>
      </c>
      <c r="M45" s="175">
        <f t="shared" si="4"/>
        <v>7603</v>
      </c>
      <c r="N45" s="175"/>
      <c r="O45" s="175">
        <v>1009</v>
      </c>
      <c r="P45" s="175">
        <f t="shared" si="10"/>
        <v>374.1</v>
      </c>
      <c r="Q45" s="175">
        <f t="shared" si="5"/>
        <v>4487.5633802816901</v>
      </c>
      <c r="R45" s="176">
        <v>1302</v>
      </c>
      <c r="S45" s="175">
        <f t="shared" si="6"/>
        <v>293</v>
      </c>
      <c r="T45" s="175">
        <f t="shared" si="7"/>
        <v>3724.3333333333335</v>
      </c>
      <c r="U45" s="175"/>
      <c r="V45" s="175"/>
      <c r="W45" s="175">
        <v>1601</v>
      </c>
      <c r="X45" s="175">
        <f t="shared" si="8"/>
        <v>299</v>
      </c>
      <c r="Y45" s="177">
        <f t="shared" si="9"/>
        <v>3985.5211267605632</v>
      </c>
      <c r="Z45" s="175"/>
    </row>
    <row r="46" spans="1:26" x14ac:dyDescent="0.3">
      <c r="A46" s="180">
        <v>104</v>
      </c>
      <c r="B46" s="175">
        <v>902</v>
      </c>
      <c r="C46" s="175">
        <v>65</v>
      </c>
      <c r="D46" s="175">
        <v>412</v>
      </c>
      <c r="E46" s="175">
        <v>250</v>
      </c>
      <c r="F46" s="175">
        <v>510</v>
      </c>
      <c r="G46" s="175">
        <f t="shared" si="0"/>
        <v>185</v>
      </c>
      <c r="H46" s="175">
        <v>10</v>
      </c>
      <c r="I46" s="175">
        <f t="shared" si="1"/>
        <v>2752</v>
      </c>
      <c r="J46" s="175"/>
      <c r="K46" s="175">
        <f t="shared" si="2"/>
        <v>260</v>
      </c>
      <c r="L46" s="175">
        <f t="shared" si="3"/>
        <v>3502</v>
      </c>
      <c r="M46" s="175">
        <f t="shared" si="4"/>
        <v>6254</v>
      </c>
      <c r="N46" s="175"/>
      <c r="O46" s="175">
        <v>827.9</v>
      </c>
      <c r="P46" s="175">
        <f t="shared" si="10"/>
        <v>317.89999999999998</v>
      </c>
      <c r="Q46" s="175">
        <f t="shared" si="5"/>
        <v>3925.5633802816901</v>
      </c>
      <c r="R46" s="176">
        <v>1162</v>
      </c>
      <c r="S46" s="175">
        <f t="shared" si="6"/>
        <v>334.1</v>
      </c>
      <c r="T46" s="175">
        <f t="shared" si="7"/>
        <v>4135.333333333333</v>
      </c>
      <c r="U46" s="175"/>
      <c r="V46" s="175"/>
      <c r="W46" s="175">
        <v>1484</v>
      </c>
      <c r="X46" s="175">
        <f t="shared" si="8"/>
        <v>322</v>
      </c>
      <c r="Y46" s="177">
        <f t="shared" si="9"/>
        <v>4215.5211267605637</v>
      </c>
      <c r="Z46" s="175"/>
    </row>
    <row r="47" spans="1:26" x14ac:dyDescent="0.3">
      <c r="A47" s="180">
        <v>105</v>
      </c>
      <c r="B47" s="175">
        <v>902</v>
      </c>
      <c r="C47" s="175">
        <v>1320</v>
      </c>
      <c r="D47" s="175">
        <v>1600</v>
      </c>
      <c r="E47" s="175">
        <v>1450</v>
      </c>
      <c r="F47" s="175">
        <v>1684.7</v>
      </c>
      <c r="G47" s="175">
        <f t="shared" si="0"/>
        <v>130</v>
      </c>
      <c r="H47" s="175">
        <v>10</v>
      </c>
      <c r="I47" s="175">
        <f t="shared" si="1"/>
        <v>2202</v>
      </c>
      <c r="J47" s="175"/>
      <c r="K47" s="175">
        <f t="shared" si="2"/>
        <v>234.70000000000005</v>
      </c>
      <c r="L47" s="175">
        <f t="shared" si="3"/>
        <v>3249.0000000000005</v>
      </c>
      <c r="M47" s="175">
        <f t="shared" si="4"/>
        <v>5451</v>
      </c>
      <c r="N47" s="181">
        <v>1225</v>
      </c>
      <c r="O47" s="175">
        <v>1960</v>
      </c>
      <c r="P47" s="175">
        <f t="shared" si="10"/>
        <v>275.29999999999995</v>
      </c>
      <c r="Q47" s="175">
        <f t="shared" si="5"/>
        <v>3499.5633802816897</v>
      </c>
      <c r="R47" s="176">
        <v>2252.8000000000002</v>
      </c>
      <c r="S47" s="175">
        <f t="shared" si="6"/>
        <v>292.80000000000018</v>
      </c>
      <c r="T47" s="175">
        <f t="shared" si="7"/>
        <v>3722.3333333333353</v>
      </c>
      <c r="U47" s="175"/>
      <c r="V47" s="175"/>
      <c r="W47" s="175">
        <v>2517</v>
      </c>
      <c r="X47" s="175">
        <f t="shared" si="8"/>
        <v>264.19999999999982</v>
      </c>
      <c r="Y47" s="177">
        <f t="shared" si="9"/>
        <v>3637.5211267605614</v>
      </c>
      <c r="Z47" s="175"/>
    </row>
    <row r="48" spans="1:26" x14ac:dyDescent="0.3">
      <c r="A48" s="180">
        <v>106</v>
      </c>
      <c r="B48" s="175">
        <v>902</v>
      </c>
      <c r="C48" s="175">
        <v>0</v>
      </c>
      <c r="D48" s="175">
        <v>6</v>
      </c>
      <c r="E48" s="175">
        <v>6</v>
      </c>
      <c r="F48" s="175">
        <v>6.7</v>
      </c>
      <c r="G48" s="175">
        <f t="shared" si="0"/>
        <v>6</v>
      </c>
      <c r="H48" s="175">
        <v>10</v>
      </c>
      <c r="I48" s="175">
        <f t="shared" si="1"/>
        <v>962</v>
      </c>
      <c r="J48" s="175"/>
      <c r="K48" s="175">
        <f t="shared" si="2"/>
        <v>0.70000000000000018</v>
      </c>
      <c r="L48" s="175">
        <f t="shared" si="3"/>
        <v>909</v>
      </c>
      <c r="M48" s="175">
        <f t="shared" si="4"/>
        <v>1871</v>
      </c>
      <c r="N48" s="175">
        <v>1871</v>
      </c>
      <c r="O48" s="175">
        <v>8.3000000000000007</v>
      </c>
      <c r="P48" s="175">
        <f t="shared" si="10"/>
        <v>1.6000000000000005</v>
      </c>
      <c r="Q48" s="175">
        <f t="shared" si="5"/>
        <v>762.56338028169012</v>
      </c>
      <c r="R48" s="176">
        <v>9.5</v>
      </c>
      <c r="S48" s="175">
        <f t="shared" si="6"/>
        <v>1.1999999999999993</v>
      </c>
      <c r="T48" s="175">
        <f t="shared" si="7"/>
        <v>806.33333333333337</v>
      </c>
      <c r="U48" s="175"/>
      <c r="V48" s="175"/>
      <c r="W48" s="175">
        <v>10.7</v>
      </c>
      <c r="X48" s="175">
        <f t="shared" si="8"/>
        <v>1.1999999999999993</v>
      </c>
      <c r="Y48" s="177">
        <f t="shared" si="9"/>
        <v>1007.5211267605633</v>
      </c>
      <c r="Z48" s="175"/>
    </row>
    <row r="49" spans="1:26" x14ac:dyDescent="0.3">
      <c r="A49" s="180" t="s">
        <v>132</v>
      </c>
      <c r="B49" s="175">
        <v>902</v>
      </c>
      <c r="C49" s="175">
        <v>0</v>
      </c>
      <c r="D49" s="175">
        <v>9</v>
      </c>
      <c r="E49" s="175">
        <v>9</v>
      </c>
      <c r="F49" s="175">
        <v>10.5</v>
      </c>
      <c r="G49" s="175">
        <f t="shared" si="0"/>
        <v>9</v>
      </c>
      <c r="H49" s="175">
        <v>10</v>
      </c>
      <c r="I49" s="175">
        <f t="shared" si="1"/>
        <v>992</v>
      </c>
      <c r="J49" s="175"/>
      <c r="K49" s="175">
        <f t="shared" si="2"/>
        <v>1.5</v>
      </c>
      <c r="L49" s="175">
        <f t="shared" si="3"/>
        <v>917</v>
      </c>
      <c r="M49" s="175">
        <f t="shared" si="4"/>
        <v>1909</v>
      </c>
      <c r="N49" s="175"/>
      <c r="O49" s="175">
        <v>12.1</v>
      </c>
      <c r="P49" s="175">
        <f t="shared" si="10"/>
        <v>1.5999999999999996</v>
      </c>
      <c r="Q49" s="175">
        <f t="shared" si="5"/>
        <v>762.56338028169012</v>
      </c>
      <c r="R49" s="176">
        <v>13.4</v>
      </c>
      <c r="S49" s="175">
        <f t="shared" si="6"/>
        <v>1.3000000000000007</v>
      </c>
      <c r="T49" s="175">
        <f t="shared" si="7"/>
        <v>807.33333333333337</v>
      </c>
      <c r="U49" s="175"/>
      <c r="V49" s="175"/>
      <c r="W49" s="175">
        <v>15</v>
      </c>
      <c r="X49" s="175">
        <f t="shared" si="8"/>
        <v>1.5999999999999996</v>
      </c>
      <c r="Y49" s="177">
        <f t="shared" si="9"/>
        <v>1011.5211267605633</v>
      </c>
      <c r="Z49" s="175"/>
    </row>
    <row r="50" spans="1:26" x14ac:dyDescent="0.3">
      <c r="A50" s="180">
        <v>107</v>
      </c>
      <c r="B50" s="175">
        <v>902</v>
      </c>
      <c r="C50" s="175">
        <v>0</v>
      </c>
      <c r="D50" s="175">
        <v>0</v>
      </c>
      <c r="E50" s="175">
        <v>0</v>
      </c>
      <c r="F50" s="175">
        <v>7</v>
      </c>
      <c r="G50" s="175">
        <f t="shared" si="0"/>
        <v>0</v>
      </c>
      <c r="H50" s="175">
        <v>10</v>
      </c>
      <c r="I50" s="175">
        <f t="shared" si="1"/>
        <v>902</v>
      </c>
      <c r="J50" s="175"/>
      <c r="K50" s="175">
        <f t="shared" si="2"/>
        <v>7</v>
      </c>
      <c r="L50" s="175">
        <f t="shared" si="3"/>
        <v>972</v>
      </c>
      <c r="M50" s="175">
        <f t="shared" si="4"/>
        <v>1874</v>
      </c>
      <c r="N50" s="175">
        <v>1874</v>
      </c>
      <c r="O50" s="175">
        <v>8.6999999999999993</v>
      </c>
      <c r="P50" s="175">
        <f t="shared" si="10"/>
        <v>1.6999999999999993</v>
      </c>
      <c r="Q50" s="175">
        <f t="shared" si="5"/>
        <v>763.56338028169012</v>
      </c>
      <c r="R50" s="176">
        <v>10</v>
      </c>
      <c r="S50" s="175">
        <f t="shared" si="6"/>
        <v>1.3000000000000007</v>
      </c>
      <c r="T50" s="175">
        <f t="shared" si="7"/>
        <v>807.33333333333337</v>
      </c>
      <c r="U50" s="175"/>
      <c r="V50" s="175"/>
      <c r="W50" s="175">
        <v>11.6</v>
      </c>
      <c r="X50" s="175">
        <f t="shared" si="8"/>
        <v>1.5999999999999996</v>
      </c>
      <c r="Y50" s="177">
        <f t="shared" si="9"/>
        <v>1011.5211267605633</v>
      </c>
      <c r="Z50" s="175"/>
    </row>
    <row r="51" spans="1:26" x14ac:dyDescent="0.3">
      <c r="A51" s="180">
        <v>108</v>
      </c>
      <c r="B51" s="175">
        <v>902</v>
      </c>
      <c r="C51" s="175">
        <v>53</v>
      </c>
      <c r="D51" s="175">
        <v>58</v>
      </c>
      <c r="E51" s="175">
        <v>53</v>
      </c>
      <c r="F51" s="175">
        <v>61.6</v>
      </c>
      <c r="G51" s="175">
        <f t="shared" si="0"/>
        <v>0</v>
      </c>
      <c r="H51" s="175">
        <v>10</v>
      </c>
      <c r="I51" s="175">
        <f t="shared" si="1"/>
        <v>902</v>
      </c>
      <c r="J51" s="175"/>
      <c r="K51" s="175">
        <f t="shared" si="2"/>
        <v>8.6000000000000014</v>
      </c>
      <c r="L51" s="175">
        <f t="shared" si="3"/>
        <v>988</v>
      </c>
      <c r="M51" s="175">
        <f t="shared" si="4"/>
        <v>1890</v>
      </c>
      <c r="N51" s="175"/>
      <c r="O51" s="175">
        <v>66.099999999999994</v>
      </c>
      <c r="P51" s="175">
        <f t="shared" si="10"/>
        <v>4.4999999999999929</v>
      </c>
      <c r="Q51" s="175">
        <f t="shared" si="5"/>
        <v>791.56338028169</v>
      </c>
      <c r="R51" s="176">
        <v>70</v>
      </c>
      <c r="S51" s="175">
        <f t="shared" si="6"/>
        <v>3.9000000000000057</v>
      </c>
      <c r="T51" s="175">
        <f t="shared" si="7"/>
        <v>833.33333333333348</v>
      </c>
      <c r="U51" s="175"/>
      <c r="V51" s="175"/>
      <c r="W51" s="175">
        <v>73</v>
      </c>
      <c r="X51" s="175">
        <f t="shared" si="8"/>
        <v>3</v>
      </c>
      <c r="Y51" s="177">
        <f t="shared" si="9"/>
        <v>1025.5211267605632</v>
      </c>
      <c r="Z51" s="175"/>
    </row>
    <row r="52" spans="1:26" x14ac:dyDescent="0.3">
      <c r="A52" s="180" t="s">
        <v>136</v>
      </c>
      <c r="B52" s="175">
        <v>902</v>
      </c>
      <c r="C52" s="175">
        <v>41</v>
      </c>
      <c r="D52" s="175">
        <v>46</v>
      </c>
      <c r="E52" s="175">
        <v>41</v>
      </c>
      <c r="F52" s="175">
        <v>48</v>
      </c>
      <c r="G52" s="175">
        <f t="shared" si="0"/>
        <v>0</v>
      </c>
      <c r="H52" s="175">
        <v>10</v>
      </c>
      <c r="I52" s="175">
        <f t="shared" si="1"/>
        <v>902</v>
      </c>
      <c r="J52" s="175"/>
      <c r="K52" s="175">
        <f t="shared" si="2"/>
        <v>7</v>
      </c>
      <c r="L52" s="175">
        <f t="shared" si="3"/>
        <v>972</v>
      </c>
      <c r="M52" s="175">
        <f t="shared" si="4"/>
        <v>1874</v>
      </c>
      <c r="N52" s="175"/>
      <c r="O52" s="175">
        <v>52.1</v>
      </c>
      <c r="P52" s="175">
        <f t="shared" si="10"/>
        <v>4.1000000000000014</v>
      </c>
      <c r="Q52" s="175">
        <f t="shared" si="5"/>
        <v>787.56338028169012</v>
      </c>
      <c r="R52" s="176">
        <v>55.3</v>
      </c>
      <c r="S52" s="175">
        <f t="shared" si="6"/>
        <v>3.1999999999999957</v>
      </c>
      <c r="T52" s="175">
        <f t="shared" si="7"/>
        <v>826.33333333333337</v>
      </c>
      <c r="U52" s="175"/>
      <c r="V52" s="175"/>
      <c r="W52" s="175">
        <v>59</v>
      </c>
      <c r="X52" s="175">
        <f t="shared" si="8"/>
        <v>3.7000000000000028</v>
      </c>
      <c r="Y52" s="177">
        <f t="shared" si="9"/>
        <v>1032.5211267605634</v>
      </c>
      <c r="Z52" s="175"/>
    </row>
    <row r="53" spans="1:26" x14ac:dyDescent="0.3">
      <c r="A53" s="180">
        <v>109</v>
      </c>
      <c r="B53" s="175">
        <v>902</v>
      </c>
      <c r="C53" s="175">
        <v>0</v>
      </c>
      <c r="D53" s="175">
        <v>0</v>
      </c>
      <c r="E53" s="175">
        <v>0</v>
      </c>
      <c r="F53" s="175">
        <v>8.4</v>
      </c>
      <c r="G53" s="175">
        <f t="shared" si="0"/>
        <v>0</v>
      </c>
      <c r="H53" s="175">
        <v>10</v>
      </c>
      <c r="I53" s="175">
        <f t="shared" si="1"/>
        <v>902</v>
      </c>
      <c r="J53" s="175"/>
      <c r="K53" s="175">
        <f t="shared" si="2"/>
        <v>8.4</v>
      </c>
      <c r="L53" s="175">
        <f t="shared" si="3"/>
        <v>986</v>
      </c>
      <c r="M53" s="175">
        <f t="shared" si="4"/>
        <v>1888</v>
      </c>
      <c r="N53" s="175">
        <v>1888</v>
      </c>
      <c r="O53" s="175">
        <v>10.1</v>
      </c>
      <c r="P53" s="175">
        <f t="shared" si="10"/>
        <v>1.6999999999999993</v>
      </c>
      <c r="Q53" s="175">
        <f t="shared" si="5"/>
        <v>763.56338028169012</v>
      </c>
      <c r="R53" s="176">
        <v>11.5</v>
      </c>
      <c r="S53" s="175">
        <f t="shared" si="6"/>
        <v>1.4000000000000004</v>
      </c>
      <c r="T53" s="175">
        <f t="shared" si="7"/>
        <v>808.33333333333337</v>
      </c>
      <c r="U53" s="175"/>
      <c r="V53" s="175"/>
      <c r="W53" s="175">
        <v>13</v>
      </c>
      <c r="X53" s="175">
        <f t="shared" si="8"/>
        <v>1.5</v>
      </c>
      <c r="Y53" s="177">
        <f t="shared" si="9"/>
        <v>1010.5211267605633</v>
      </c>
      <c r="Z53" s="175"/>
    </row>
    <row r="54" spans="1:26" x14ac:dyDescent="0.3">
      <c r="A54" s="180">
        <v>110</v>
      </c>
      <c r="B54" s="175">
        <v>902</v>
      </c>
      <c r="C54" s="175">
        <v>6</v>
      </c>
      <c r="D54" s="175">
        <v>6</v>
      </c>
      <c r="E54" s="175">
        <v>6</v>
      </c>
      <c r="F54" s="175">
        <v>7.1</v>
      </c>
      <c r="G54" s="175">
        <f t="shared" si="0"/>
        <v>0</v>
      </c>
      <c r="H54" s="175">
        <v>10</v>
      </c>
      <c r="I54" s="175">
        <f t="shared" si="1"/>
        <v>902</v>
      </c>
      <c r="J54" s="175"/>
      <c r="K54" s="175">
        <f t="shared" si="2"/>
        <v>1.0999999999999996</v>
      </c>
      <c r="L54" s="175">
        <f t="shared" si="3"/>
        <v>913</v>
      </c>
      <c r="M54" s="175">
        <f t="shared" si="4"/>
        <v>1815</v>
      </c>
      <c r="N54" s="175"/>
      <c r="O54" s="175">
        <v>8.6999999999999993</v>
      </c>
      <c r="P54" s="175">
        <f t="shared" si="10"/>
        <v>1.5999999999999996</v>
      </c>
      <c r="Q54" s="175">
        <f t="shared" si="5"/>
        <v>762.56338028169012</v>
      </c>
      <c r="R54" s="176">
        <v>10</v>
      </c>
      <c r="S54" s="175">
        <f t="shared" si="6"/>
        <v>1.3000000000000007</v>
      </c>
      <c r="T54" s="175">
        <f t="shared" si="7"/>
        <v>807.33333333333337</v>
      </c>
      <c r="U54" s="175"/>
      <c r="V54" s="175"/>
      <c r="W54" s="175">
        <v>11.2</v>
      </c>
      <c r="X54" s="175">
        <f t="shared" si="8"/>
        <v>1.1999999999999993</v>
      </c>
      <c r="Y54" s="177">
        <f t="shared" si="9"/>
        <v>1007.5211267605633</v>
      </c>
      <c r="Z54" s="175"/>
    </row>
    <row r="55" spans="1:26" x14ac:dyDescent="0.3">
      <c r="A55" s="180">
        <v>111</v>
      </c>
      <c r="B55" s="175">
        <v>902</v>
      </c>
      <c r="C55" s="175">
        <v>3</v>
      </c>
      <c r="D55" s="175">
        <v>3</v>
      </c>
      <c r="E55" s="175">
        <v>3</v>
      </c>
      <c r="F55" s="175">
        <v>7.5</v>
      </c>
      <c r="G55" s="175">
        <f t="shared" si="0"/>
        <v>0</v>
      </c>
      <c r="H55" s="175">
        <v>10</v>
      </c>
      <c r="I55" s="175">
        <f t="shared" si="1"/>
        <v>902</v>
      </c>
      <c r="J55" s="175"/>
      <c r="K55" s="175">
        <f t="shared" si="2"/>
        <v>4.5</v>
      </c>
      <c r="L55" s="175">
        <f t="shared" si="3"/>
        <v>947</v>
      </c>
      <c r="M55" s="175">
        <f t="shared" si="4"/>
        <v>1849</v>
      </c>
      <c r="N55" s="175">
        <v>1849</v>
      </c>
      <c r="O55" s="175">
        <v>9.1999999999999993</v>
      </c>
      <c r="P55" s="175">
        <f t="shared" si="10"/>
        <v>1.6999999999999993</v>
      </c>
      <c r="Q55" s="175">
        <f t="shared" si="5"/>
        <v>763.56338028169012</v>
      </c>
      <c r="R55" s="176">
        <v>10.4</v>
      </c>
      <c r="S55" s="175">
        <f t="shared" si="6"/>
        <v>1.2000000000000011</v>
      </c>
      <c r="T55" s="175">
        <f t="shared" si="7"/>
        <v>806.33333333333337</v>
      </c>
      <c r="U55" s="175"/>
      <c r="V55" s="175"/>
      <c r="W55" s="175">
        <v>11.9</v>
      </c>
      <c r="X55" s="175">
        <f t="shared" si="8"/>
        <v>1.5</v>
      </c>
      <c r="Y55" s="177">
        <f t="shared" si="9"/>
        <v>1010.5211267605633</v>
      </c>
      <c r="Z55" s="175"/>
    </row>
    <row r="56" spans="1:26" x14ac:dyDescent="0.3">
      <c r="A56" s="180">
        <v>112</v>
      </c>
      <c r="B56" s="175">
        <v>902</v>
      </c>
      <c r="C56" s="175">
        <v>14</v>
      </c>
      <c r="D56" s="175">
        <v>14</v>
      </c>
      <c r="E56" s="175">
        <v>14</v>
      </c>
      <c r="F56" s="175">
        <v>15.5</v>
      </c>
      <c r="G56" s="175">
        <f t="shared" si="0"/>
        <v>0</v>
      </c>
      <c r="H56" s="175">
        <v>10</v>
      </c>
      <c r="I56" s="175">
        <f t="shared" si="1"/>
        <v>902</v>
      </c>
      <c r="J56" s="175"/>
      <c r="K56" s="175">
        <f t="shared" si="2"/>
        <v>1.5</v>
      </c>
      <c r="L56" s="175">
        <f t="shared" si="3"/>
        <v>917</v>
      </c>
      <c r="M56" s="175">
        <f t="shared" si="4"/>
        <v>1819</v>
      </c>
      <c r="N56" s="175"/>
      <c r="O56" s="175">
        <v>17</v>
      </c>
      <c r="P56" s="175">
        <f t="shared" si="10"/>
        <v>1.5</v>
      </c>
      <c r="Q56" s="175">
        <f t="shared" si="5"/>
        <v>761.56338028169012</v>
      </c>
      <c r="R56" s="176">
        <v>18.3</v>
      </c>
      <c r="S56" s="175">
        <f t="shared" si="6"/>
        <v>1.3000000000000007</v>
      </c>
      <c r="T56" s="175">
        <f t="shared" si="7"/>
        <v>807.33333333333337</v>
      </c>
      <c r="U56" s="175"/>
      <c r="V56" s="175"/>
      <c r="W56" s="175">
        <v>19.399999999999999</v>
      </c>
      <c r="X56" s="175">
        <f t="shared" si="8"/>
        <v>1.0999999999999979</v>
      </c>
      <c r="Y56" s="177">
        <f t="shared" si="9"/>
        <v>1006.5211267605633</v>
      </c>
      <c r="Z56" s="175"/>
    </row>
    <row r="57" spans="1:26" x14ac:dyDescent="0.3">
      <c r="A57" s="180" t="s">
        <v>143</v>
      </c>
      <c r="B57" s="175">
        <v>902</v>
      </c>
      <c r="C57" s="175">
        <v>43</v>
      </c>
      <c r="D57" s="175">
        <v>55</v>
      </c>
      <c r="E57" s="175">
        <v>46</v>
      </c>
      <c r="F57" s="175">
        <v>56.9</v>
      </c>
      <c r="G57" s="175">
        <f t="shared" si="0"/>
        <v>3</v>
      </c>
      <c r="H57" s="175">
        <v>10</v>
      </c>
      <c r="I57" s="175">
        <f t="shared" si="1"/>
        <v>932</v>
      </c>
      <c r="J57" s="175"/>
      <c r="K57" s="175">
        <f t="shared" si="2"/>
        <v>10.899999999999999</v>
      </c>
      <c r="L57" s="175">
        <f t="shared" si="3"/>
        <v>1011</v>
      </c>
      <c r="M57" s="175">
        <f t="shared" si="4"/>
        <v>1943</v>
      </c>
      <c r="N57" s="175"/>
      <c r="O57" s="175">
        <v>58.6</v>
      </c>
      <c r="P57" s="175">
        <f t="shared" si="10"/>
        <v>1.7000000000000028</v>
      </c>
      <c r="Q57" s="175">
        <f t="shared" si="5"/>
        <v>763.56338028169012</v>
      </c>
      <c r="R57" s="176">
        <v>59.8</v>
      </c>
      <c r="S57" s="175">
        <f t="shared" si="6"/>
        <v>1.1999999999999957</v>
      </c>
      <c r="T57" s="175">
        <f t="shared" si="7"/>
        <v>806.33333333333337</v>
      </c>
      <c r="U57" s="175"/>
      <c r="V57" s="175"/>
      <c r="W57" s="175">
        <v>61</v>
      </c>
      <c r="X57" s="175">
        <f t="shared" si="8"/>
        <v>1.2000000000000028</v>
      </c>
      <c r="Y57" s="177">
        <f t="shared" si="9"/>
        <v>1007.5211267605633</v>
      </c>
      <c r="Z57" s="175"/>
    </row>
    <row r="58" spans="1:26" x14ac:dyDescent="0.3">
      <c r="A58" s="180">
        <v>114</v>
      </c>
      <c r="B58" s="175">
        <v>902</v>
      </c>
      <c r="C58" s="175">
        <v>5</v>
      </c>
      <c r="D58" s="175">
        <v>41</v>
      </c>
      <c r="E58" s="175">
        <v>27</v>
      </c>
      <c r="F58" s="175">
        <v>42.5</v>
      </c>
      <c r="G58" s="175">
        <f t="shared" si="0"/>
        <v>22</v>
      </c>
      <c r="H58" s="175">
        <v>10</v>
      </c>
      <c r="I58" s="175">
        <f t="shared" si="1"/>
        <v>1122</v>
      </c>
      <c r="J58" s="175"/>
      <c r="K58" s="175">
        <v>0</v>
      </c>
      <c r="L58" s="175">
        <f t="shared" si="3"/>
        <v>902</v>
      </c>
      <c r="M58" s="175">
        <f t="shared" si="4"/>
        <v>2024</v>
      </c>
      <c r="N58" s="175"/>
      <c r="O58" s="175">
        <v>44</v>
      </c>
      <c r="P58" s="175">
        <f t="shared" si="10"/>
        <v>1.5</v>
      </c>
      <c r="Q58" s="175">
        <f t="shared" si="5"/>
        <v>761.56338028169012</v>
      </c>
      <c r="R58" s="176">
        <v>45.3</v>
      </c>
      <c r="S58" s="175">
        <f t="shared" si="6"/>
        <v>1.2999999999999972</v>
      </c>
      <c r="T58" s="175">
        <f t="shared" si="7"/>
        <v>807.33333333333337</v>
      </c>
      <c r="U58" s="175"/>
      <c r="V58" s="175"/>
      <c r="W58" s="175">
        <v>46.4</v>
      </c>
      <c r="X58" s="175">
        <f t="shared" si="8"/>
        <v>1.1000000000000014</v>
      </c>
      <c r="Y58" s="177">
        <f t="shared" si="9"/>
        <v>1006.5211267605633</v>
      </c>
      <c r="Z58" s="175"/>
    </row>
    <row r="59" spans="1:26" x14ac:dyDescent="0.3">
      <c r="A59" s="180" t="s">
        <v>146</v>
      </c>
      <c r="B59" s="175">
        <v>902</v>
      </c>
      <c r="C59" s="175">
        <v>0</v>
      </c>
      <c r="D59" s="175">
        <v>12</v>
      </c>
      <c r="E59" s="175">
        <v>6</v>
      </c>
      <c r="F59" s="175">
        <v>13.4</v>
      </c>
      <c r="G59" s="175">
        <f t="shared" si="0"/>
        <v>6</v>
      </c>
      <c r="H59" s="175">
        <v>10</v>
      </c>
      <c r="I59" s="175">
        <f t="shared" si="1"/>
        <v>962</v>
      </c>
      <c r="J59" s="175"/>
      <c r="K59" s="175">
        <f t="shared" si="2"/>
        <v>7.4</v>
      </c>
      <c r="L59" s="175">
        <f t="shared" si="3"/>
        <v>976</v>
      </c>
      <c r="M59" s="175">
        <f t="shared" si="4"/>
        <v>1938</v>
      </c>
      <c r="N59" s="175">
        <v>1938</v>
      </c>
      <c r="O59" s="175">
        <v>16.100000000000001</v>
      </c>
      <c r="P59" s="175">
        <f t="shared" si="10"/>
        <v>2.7000000000000011</v>
      </c>
      <c r="Q59" s="175">
        <f t="shared" si="5"/>
        <v>773.56338028169012</v>
      </c>
      <c r="R59" s="176">
        <v>18.2</v>
      </c>
      <c r="S59" s="175">
        <f t="shared" si="6"/>
        <v>2.0999999999999979</v>
      </c>
      <c r="T59" s="175">
        <f t="shared" si="7"/>
        <v>815.33333333333337</v>
      </c>
      <c r="U59" s="175"/>
      <c r="V59" s="175"/>
      <c r="W59" s="175">
        <v>20</v>
      </c>
      <c r="X59" s="175">
        <f t="shared" si="8"/>
        <v>1.8000000000000007</v>
      </c>
      <c r="Y59" s="177">
        <f t="shared" si="9"/>
        <v>1013.5211267605633</v>
      </c>
      <c r="Z59" s="175"/>
    </row>
    <row r="60" spans="1:26" x14ac:dyDescent="0.3">
      <c r="A60" s="180" t="s">
        <v>149</v>
      </c>
      <c r="B60" s="175">
        <v>902</v>
      </c>
      <c r="C60" s="175">
        <v>62</v>
      </c>
      <c r="D60" s="175">
        <v>80</v>
      </c>
      <c r="E60" s="175">
        <v>70</v>
      </c>
      <c r="F60" s="175">
        <v>85.7</v>
      </c>
      <c r="G60" s="175">
        <f t="shared" si="0"/>
        <v>8</v>
      </c>
      <c r="H60" s="175">
        <v>10</v>
      </c>
      <c r="I60" s="175">
        <f t="shared" si="1"/>
        <v>982</v>
      </c>
      <c r="J60" s="175"/>
      <c r="K60" s="175">
        <f t="shared" si="2"/>
        <v>15.700000000000003</v>
      </c>
      <c r="L60" s="175">
        <f t="shared" si="3"/>
        <v>1059</v>
      </c>
      <c r="M60" s="175">
        <f t="shared" si="4"/>
        <v>2041</v>
      </c>
      <c r="N60" s="175">
        <v>2041</v>
      </c>
      <c r="O60" s="175">
        <v>112.5</v>
      </c>
      <c r="P60" s="175">
        <f t="shared" si="10"/>
        <v>26.799999999999997</v>
      </c>
      <c r="Q60" s="175">
        <f t="shared" si="5"/>
        <v>1014.5633802816901</v>
      </c>
      <c r="R60" s="176">
        <v>121.1</v>
      </c>
      <c r="S60" s="175">
        <f t="shared" si="6"/>
        <v>8.5999999999999943</v>
      </c>
      <c r="T60" s="175">
        <f t="shared" si="7"/>
        <v>880.33333333333326</v>
      </c>
      <c r="U60" s="175"/>
      <c r="V60" s="175"/>
      <c r="W60" s="175">
        <v>133</v>
      </c>
      <c r="X60" s="175">
        <f t="shared" si="8"/>
        <v>11.900000000000006</v>
      </c>
      <c r="Y60" s="177">
        <f t="shared" si="9"/>
        <v>1114.5211267605634</v>
      </c>
      <c r="Z60" s="175"/>
    </row>
    <row r="61" spans="1:26" x14ac:dyDescent="0.3">
      <c r="A61" s="180">
        <v>115</v>
      </c>
      <c r="B61" s="175">
        <v>902</v>
      </c>
      <c r="C61" s="175">
        <v>1</v>
      </c>
      <c r="D61" s="175">
        <v>1</v>
      </c>
      <c r="E61" s="175">
        <v>1</v>
      </c>
      <c r="F61" s="175">
        <v>6.3</v>
      </c>
      <c r="G61" s="175">
        <f t="shared" si="0"/>
        <v>0</v>
      </c>
      <c r="H61" s="175">
        <v>10</v>
      </c>
      <c r="I61" s="175">
        <f t="shared" si="1"/>
        <v>902</v>
      </c>
      <c r="J61" s="175"/>
      <c r="K61" s="175">
        <f t="shared" si="2"/>
        <v>5.3</v>
      </c>
      <c r="L61" s="175">
        <f t="shared" si="3"/>
        <v>955</v>
      </c>
      <c r="M61" s="175">
        <f t="shared" si="4"/>
        <v>1857</v>
      </c>
      <c r="N61" s="175"/>
      <c r="O61" s="175">
        <v>7.9</v>
      </c>
      <c r="P61" s="175">
        <f t="shared" si="10"/>
        <v>1.6000000000000005</v>
      </c>
      <c r="Q61" s="175">
        <f t="shared" si="5"/>
        <v>762.56338028169012</v>
      </c>
      <c r="R61" s="176">
        <v>9.1</v>
      </c>
      <c r="S61" s="175">
        <f t="shared" si="6"/>
        <v>1.1999999999999993</v>
      </c>
      <c r="T61" s="175">
        <f t="shared" si="7"/>
        <v>806.33333333333337</v>
      </c>
      <c r="U61" s="175"/>
      <c r="V61" s="175"/>
      <c r="W61" s="175">
        <v>10.199999999999999</v>
      </c>
      <c r="X61" s="175">
        <f t="shared" si="8"/>
        <v>1.0999999999999996</v>
      </c>
      <c r="Y61" s="177">
        <f t="shared" si="9"/>
        <v>1006.5211267605633</v>
      </c>
      <c r="Z61" s="175"/>
    </row>
    <row r="62" spans="1:26" x14ac:dyDescent="0.3">
      <c r="A62" s="180">
        <v>116</v>
      </c>
      <c r="B62" s="175">
        <v>902</v>
      </c>
      <c r="C62" s="175">
        <v>1</v>
      </c>
      <c r="D62" s="175">
        <v>1</v>
      </c>
      <c r="E62" s="175">
        <v>1</v>
      </c>
      <c r="F62" s="175">
        <v>3.4</v>
      </c>
      <c r="G62" s="175">
        <f t="shared" si="0"/>
        <v>0</v>
      </c>
      <c r="H62" s="175">
        <v>10</v>
      </c>
      <c r="I62" s="175">
        <f t="shared" si="1"/>
        <v>902</v>
      </c>
      <c r="J62" s="175"/>
      <c r="K62" s="175">
        <f t="shared" si="2"/>
        <v>2.4</v>
      </c>
      <c r="L62" s="175">
        <f t="shared" si="3"/>
        <v>926</v>
      </c>
      <c r="M62" s="175">
        <f t="shared" si="4"/>
        <v>1828</v>
      </c>
      <c r="N62" s="175"/>
      <c r="O62" s="175">
        <v>4.2</v>
      </c>
      <c r="P62" s="175">
        <f t="shared" si="10"/>
        <v>0.80000000000000027</v>
      </c>
      <c r="Q62" s="175">
        <f t="shared" si="5"/>
        <v>754.56338028169012</v>
      </c>
      <c r="R62" s="176">
        <v>4.9000000000000004</v>
      </c>
      <c r="S62" s="175">
        <f t="shared" si="6"/>
        <v>0.70000000000000018</v>
      </c>
      <c r="T62" s="175">
        <f t="shared" si="7"/>
        <v>801.33333333333337</v>
      </c>
      <c r="U62" s="175"/>
      <c r="V62" s="175"/>
      <c r="W62" s="175">
        <v>6</v>
      </c>
      <c r="X62" s="175">
        <f t="shared" si="8"/>
        <v>1.0999999999999996</v>
      </c>
      <c r="Y62" s="177">
        <f t="shared" si="9"/>
        <v>1006.5211267605633</v>
      </c>
      <c r="Z62" s="175"/>
    </row>
    <row r="63" spans="1:26" x14ac:dyDescent="0.3">
      <c r="A63" s="180">
        <v>117</v>
      </c>
      <c r="B63" s="175">
        <v>902</v>
      </c>
      <c r="C63" s="175">
        <v>30</v>
      </c>
      <c r="D63" s="175">
        <v>36</v>
      </c>
      <c r="E63" s="175">
        <v>30</v>
      </c>
      <c r="F63" s="175">
        <v>37.200000000000003</v>
      </c>
      <c r="G63" s="175">
        <f t="shared" si="0"/>
        <v>0</v>
      </c>
      <c r="H63" s="175">
        <v>10</v>
      </c>
      <c r="I63" s="175">
        <f t="shared" si="1"/>
        <v>902</v>
      </c>
      <c r="J63" s="175"/>
      <c r="K63" s="175">
        <f t="shared" si="2"/>
        <v>7.2000000000000028</v>
      </c>
      <c r="L63" s="175">
        <f t="shared" si="3"/>
        <v>974</v>
      </c>
      <c r="M63" s="175">
        <f t="shared" si="4"/>
        <v>1876</v>
      </c>
      <c r="N63" s="175"/>
      <c r="O63" s="175">
        <v>39.799999999999997</v>
      </c>
      <c r="P63" s="175">
        <f t="shared" si="10"/>
        <v>2.5999999999999943</v>
      </c>
      <c r="Q63" s="175">
        <f t="shared" si="5"/>
        <v>772.56338028169012</v>
      </c>
      <c r="R63" s="176">
        <v>41.9</v>
      </c>
      <c r="S63" s="175">
        <f t="shared" si="6"/>
        <v>2.1000000000000014</v>
      </c>
      <c r="T63" s="175">
        <f t="shared" si="7"/>
        <v>815.33333333333337</v>
      </c>
      <c r="U63" s="175"/>
      <c r="V63" s="175"/>
      <c r="W63" s="175">
        <v>44</v>
      </c>
      <c r="X63" s="175">
        <f t="shared" si="8"/>
        <v>2.1000000000000014</v>
      </c>
      <c r="Y63" s="177">
        <f t="shared" si="9"/>
        <v>1016.5211267605633</v>
      </c>
      <c r="Z63" s="175"/>
    </row>
    <row r="64" spans="1:26" x14ac:dyDescent="0.3">
      <c r="A64" s="180">
        <v>118</v>
      </c>
      <c r="B64" s="175">
        <v>902</v>
      </c>
      <c r="C64" s="175">
        <v>199</v>
      </c>
      <c r="D64" s="175">
        <v>213</v>
      </c>
      <c r="E64" s="175">
        <v>210</v>
      </c>
      <c r="F64" s="175">
        <v>217.1</v>
      </c>
      <c r="G64" s="175">
        <f t="shared" si="0"/>
        <v>11</v>
      </c>
      <c r="H64" s="175">
        <v>10</v>
      </c>
      <c r="I64" s="175">
        <f t="shared" si="1"/>
        <v>1012</v>
      </c>
      <c r="J64" s="175"/>
      <c r="K64" s="175">
        <f t="shared" si="2"/>
        <v>7.0999999999999943</v>
      </c>
      <c r="L64" s="175">
        <f t="shared" si="3"/>
        <v>973</v>
      </c>
      <c r="M64" s="175">
        <f t="shared" si="4"/>
        <v>1985</v>
      </c>
      <c r="N64" s="175">
        <v>1985</v>
      </c>
      <c r="O64" s="175">
        <v>228.9</v>
      </c>
      <c r="P64" s="175">
        <f t="shared" si="10"/>
        <v>11.800000000000011</v>
      </c>
      <c r="Q64" s="175">
        <f t="shared" si="5"/>
        <v>864.56338028169023</v>
      </c>
      <c r="R64" s="176">
        <v>239.4</v>
      </c>
      <c r="S64" s="175">
        <f t="shared" si="6"/>
        <v>10.5</v>
      </c>
      <c r="T64" s="175">
        <f t="shared" si="7"/>
        <v>899.33333333333337</v>
      </c>
      <c r="U64" s="175"/>
      <c r="V64" s="175"/>
      <c r="W64" s="175">
        <v>250</v>
      </c>
      <c r="X64" s="175">
        <f t="shared" si="8"/>
        <v>10.599999999999994</v>
      </c>
      <c r="Y64" s="177">
        <f t="shared" si="9"/>
        <v>1101.5211267605632</v>
      </c>
      <c r="Z64" s="175"/>
    </row>
    <row r="65" spans="1:26" x14ac:dyDescent="0.3">
      <c r="A65" s="180">
        <v>119</v>
      </c>
      <c r="B65" s="175">
        <v>902</v>
      </c>
      <c r="C65" s="175">
        <v>0</v>
      </c>
      <c r="D65" s="175">
        <v>0</v>
      </c>
      <c r="E65" s="175">
        <v>0</v>
      </c>
      <c r="F65" s="175">
        <v>0.6</v>
      </c>
      <c r="G65" s="175">
        <f t="shared" si="0"/>
        <v>0</v>
      </c>
      <c r="H65" s="175">
        <v>10</v>
      </c>
      <c r="I65" s="175">
        <f t="shared" si="1"/>
        <v>902</v>
      </c>
      <c r="J65" s="175"/>
      <c r="K65" s="175">
        <f t="shared" si="2"/>
        <v>0.6</v>
      </c>
      <c r="L65" s="175">
        <f t="shared" si="3"/>
        <v>908</v>
      </c>
      <c r="M65" s="175">
        <f t="shared" si="4"/>
        <v>1810</v>
      </c>
      <c r="N65" s="175"/>
      <c r="O65" s="175">
        <v>0.6</v>
      </c>
      <c r="P65" s="175">
        <f t="shared" si="10"/>
        <v>0</v>
      </c>
      <c r="Q65" s="175">
        <f t="shared" si="5"/>
        <v>746.56338028169012</v>
      </c>
      <c r="R65" s="176">
        <v>0.6</v>
      </c>
      <c r="S65" s="175">
        <f t="shared" si="6"/>
        <v>0</v>
      </c>
      <c r="T65" s="175">
        <f t="shared" si="7"/>
        <v>794.33333333333337</v>
      </c>
      <c r="U65" s="175"/>
      <c r="V65" s="175"/>
      <c r="W65" s="175">
        <v>0.6</v>
      </c>
      <c r="X65" s="175">
        <f t="shared" si="8"/>
        <v>0</v>
      </c>
      <c r="Y65" s="177">
        <f t="shared" si="9"/>
        <v>995.52112676056333</v>
      </c>
      <c r="Z65" s="175"/>
    </row>
    <row r="66" spans="1:26" x14ac:dyDescent="0.3">
      <c r="A66" s="180">
        <v>120</v>
      </c>
      <c r="B66" s="175">
        <v>902</v>
      </c>
      <c r="C66" s="175">
        <v>23</v>
      </c>
      <c r="D66" s="175">
        <v>23</v>
      </c>
      <c r="E66" s="175">
        <v>23</v>
      </c>
      <c r="F66" s="175">
        <v>31.3</v>
      </c>
      <c r="G66" s="175">
        <f t="shared" si="0"/>
        <v>0</v>
      </c>
      <c r="H66" s="175">
        <v>10</v>
      </c>
      <c r="I66" s="175">
        <f t="shared" si="1"/>
        <v>902</v>
      </c>
      <c r="J66" s="175"/>
      <c r="K66" s="175">
        <f t="shared" si="2"/>
        <v>8.3000000000000007</v>
      </c>
      <c r="L66" s="175">
        <f t="shared" si="3"/>
        <v>985</v>
      </c>
      <c r="M66" s="175">
        <f t="shared" si="4"/>
        <v>1887</v>
      </c>
      <c r="N66" s="175"/>
      <c r="O66" s="175">
        <v>31.3</v>
      </c>
      <c r="P66" s="175">
        <f t="shared" si="10"/>
        <v>0</v>
      </c>
      <c r="Q66" s="175">
        <f t="shared" si="5"/>
        <v>746.56338028169012</v>
      </c>
      <c r="R66" s="176">
        <v>31.3</v>
      </c>
      <c r="S66" s="175">
        <f t="shared" si="6"/>
        <v>0</v>
      </c>
      <c r="T66" s="175">
        <f t="shared" si="7"/>
        <v>794.33333333333337</v>
      </c>
      <c r="U66" s="175"/>
      <c r="V66" s="175"/>
      <c r="W66" s="175">
        <v>38</v>
      </c>
      <c r="X66" s="175">
        <f t="shared" si="8"/>
        <v>6.6999999999999993</v>
      </c>
      <c r="Y66" s="177">
        <f t="shared" si="9"/>
        <v>1062.5211267605632</v>
      </c>
      <c r="Z66" s="175"/>
    </row>
    <row r="67" spans="1:26" x14ac:dyDescent="0.3">
      <c r="A67" s="180">
        <v>121</v>
      </c>
      <c r="B67" s="175">
        <v>902</v>
      </c>
      <c r="C67" s="175">
        <v>0</v>
      </c>
      <c r="D67" s="175">
        <v>0</v>
      </c>
      <c r="E67" s="175">
        <v>0</v>
      </c>
      <c r="F67" s="175">
        <v>0.2</v>
      </c>
      <c r="G67" s="175">
        <f t="shared" ref="G67:G72" si="11">+E67-C67</f>
        <v>0</v>
      </c>
      <c r="H67" s="175">
        <v>10</v>
      </c>
      <c r="I67" s="175">
        <f t="shared" ref="I67:I72" si="12">B67+G67*H67</f>
        <v>902</v>
      </c>
      <c r="J67" s="175"/>
      <c r="K67" s="175">
        <f t="shared" ref="K67:K71" si="13">F67-E67</f>
        <v>0.2</v>
      </c>
      <c r="L67" s="175">
        <f t="shared" ref="L67:L72" si="14">902+K67*10</f>
        <v>904</v>
      </c>
      <c r="M67" s="175">
        <f t="shared" ref="M67:M72" si="15">I67+L67</f>
        <v>1806</v>
      </c>
      <c r="N67" s="175">
        <v>1806</v>
      </c>
      <c r="O67" s="175">
        <v>1.9</v>
      </c>
      <c r="P67" s="175">
        <f t="shared" si="10"/>
        <v>1.7</v>
      </c>
      <c r="Q67" s="175">
        <f t="shared" ref="Q67:Q72" si="16">$U$2+P67*10</f>
        <v>763.56338028169012</v>
      </c>
      <c r="R67" s="176">
        <v>4.4000000000000004</v>
      </c>
      <c r="S67" s="175">
        <f t="shared" ref="S67:S75" si="17">R67-O67</f>
        <v>2.5000000000000004</v>
      </c>
      <c r="T67" s="175">
        <f t="shared" ref="T67:T72" si="18">$V$2+S67*10</f>
        <v>819.33333333333337</v>
      </c>
      <c r="U67" s="175"/>
      <c r="V67" s="175"/>
      <c r="W67" s="175">
        <v>4.4000000000000004</v>
      </c>
      <c r="X67" s="175">
        <f t="shared" ref="X67:X72" si="19">W67-R67</f>
        <v>0</v>
      </c>
      <c r="Y67" s="177">
        <f t="shared" ref="Y67:Y72" si="20">X67*10+$Z$2</f>
        <v>995.52112676056333</v>
      </c>
      <c r="Z67" s="175"/>
    </row>
    <row r="68" spans="1:26" x14ac:dyDescent="0.3">
      <c r="A68" s="180" t="s">
        <v>180</v>
      </c>
      <c r="B68" s="175">
        <v>902</v>
      </c>
      <c r="C68" s="175">
        <v>965</v>
      </c>
      <c r="D68" s="175">
        <v>1301</v>
      </c>
      <c r="E68" s="175">
        <v>1180</v>
      </c>
      <c r="F68" s="175">
        <v>1444.1</v>
      </c>
      <c r="G68" s="175">
        <f t="shared" si="11"/>
        <v>215</v>
      </c>
      <c r="H68" s="175">
        <v>10</v>
      </c>
      <c r="I68" s="175">
        <f t="shared" si="12"/>
        <v>3052</v>
      </c>
      <c r="J68" s="175"/>
      <c r="K68" s="175">
        <f t="shared" si="13"/>
        <v>264.09999999999991</v>
      </c>
      <c r="L68" s="175">
        <f t="shared" si="14"/>
        <v>3542.9999999999991</v>
      </c>
      <c r="M68" s="175">
        <f t="shared" si="15"/>
        <v>6594.9999999999991</v>
      </c>
      <c r="N68" s="175">
        <v>6595</v>
      </c>
      <c r="O68" s="175">
        <v>2038.5</v>
      </c>
      <c r="P68" s="175">
        <f t="shared" si="10"/>
        <v>594.40000000000009</v>
      </c>
      <c r="Q68" s="175">
        <f t="shared" si="16"/>
        <v>6690.563380281691</v>
      </c>
      <c r="R68" s="176">
        <v>2482</v>
      </c>
      <c r="S68" s="175">
        <f t="shared" si="17"/>
        <v>443.5</v>
      </c>
      <c r="T68" s="175">
        <f t="shared" si="18"/>
        <v>5229.333333333333</v>
      </c>
      <c r="U68" s="175"/>
      <c r="V68" s="175"/>
      <c r="W68" s="175">
        <v>2983</v>
      </c>
      <c r="X68" s="175">
        <f t="shared" si="19"/>
        <v>501</v>
      </c>
      <c r="Y68" s="177">
        <f t="shared" si="20"/>
        <v>6005.5211267605637</v>
      </c>
      <c r="Z68" s="175"/>
    </row>
    <row r="69" spans="1:26" x14ac:dyDescent="0.3">
      <c r="A69" s="180">
        <v>123</v>
      </c>
      <c r="B69" s="175">
        <v>902</v>
      </c>
      <c r="C69" s="175">
        <v>3300</v>
      </c>
      <c r="D69" s="175">
        <v>5310</v>
      </c>
      <c r="E69" s="175">
        <v>4840</v>
      </c>
      <c r="F69" s="175">
        <v>5858.5119999999997</v>
      </c>
      <c r="G69" s="175">
        <f t="shared" si="11"/>
        <v>1540</v>
      </c>
      <c r="H69" s="175">
        <v>10</v>
      </c>
      <c r="I69" s="175">
        <f t="shared" si="12"/>
        <v>16302</v>
      </c>
      <c r="J69" s="175"/>
      <c r="K69" s="175">
        <f t="shared" si="13"/>
        <v>1018.5119999999997</v>
      </c>
      <c r="L69" s="175">
        <f t="shared" si="14"/>
        <v>11087.119999999997</v>
      </c>
      <c r="M69" s="175">
        <f t="shared" si="15"/>
        <v>27389.119999999995</v>
      </c>
      <c r="N69" s="175">
        <v>27389</v>
      </c>
      <c r="O69" s="175">
        <v>7385.2</v>
      </c>
      <c r="P69" s="175">
        <f t="shared" ref="P69:P75" si="21">O69-F69</f>
        <v>1526.6880000000001</v>
      </c>
      <c r="Q69" s="175">
        <f t="shared" si="16"/>
        <v>16013.443380281691</v>
      </c>
      <c r="R69" s="176">
        <v>9513</v>
      </c>
      <c r="S69" s="175">
        <f t="shared" si="17"/>
        <v>2127.8000000000002</v>
      </c>
      <c r="T69" s="175">
        <f t="shared" si="18"/>
        <v>22072.333333333332</v>
      </c>
      <c r="U69" s="175"/>
      <c r="V69" s="175"/>
      <c r="W69" s="182">
        <v>10100</v>
      </c>
      <c r="X69" s="175">
        <f t="shared" si="19"/>
        <v>587</v>
      </c>
      <c r="Y69" s="183">
        <f t="shared" si="20"/>
        <v>6865.5211267605637</v>
      </c>
      <c r="Z69" s="175"/>
    </row>
    <row r="70" spans="1:26" x14ac:dyDescent="0.3">
      <c r="A70" s="180">
        <v>124</v>
      </c>
      <c r="B70" s="175">
        <v>902</v>
      </c>
      <c r="C70" s="175">
        <v>8</v>
      </c>
      <c r="D70" s="175">
        <v>38</v>
      </c>
      <c r="E70" s="175">
        <v>30</v>
      </c>
      <c r="F70" s="175">
        <v>43</v>
      </c>
      <c r="G70" s="175">
        <f t="shared" si="11"/>
        <v>22</v>
      </c>
      <c r="H70" s="175">
        <v>10</v>
      </c>
      <c r="I70" s="175">
        <f t="shared" si="12"/>
        <v>1122</v>
      </c>
      <c r="J70" s="175"/>
      <c r="K70" s="175">
        <f t="shared" si="13"/>
        <v>13</v>
      </c>
      <c r="L70" s="175">
        <f t="shared" si="14"/>
        <v>1032</v>
      </c>
      <c r="M70" s="175">
        <f t="shared" si="15"/>
        <v>2154</v>
      </c>
      <c r="N70" s="175">
        <v>2154</v>
      </c>
      <c r="O70" s="175">
        <v>53.1</v>
      </c>
      <c r="P70" s="175">
        <f t="shared" si="21"/>
        <v>10.100000000000001</v>
      </c>
      <c r="Q70" s="175">
        <f t="shared" si="16"/>
        <v>847.56338028169012</v>
      </c>
      <c r="R70" s="176">
        <v>107</v>
      </c>
      <c r="S70" s="175">
        <f t="shared" si="17"/>
        <v>53.9</v>
      </c>
      <c r="T70" s="175">
        <f t="shared" si="18"/>
        <v>1333.3333333333335</v>
      </c>
      <c r="U70" s="175"/>
      <c r="V70" s="175"/>
      <c r="W70" s="175">
        <v>179</v>
      </c>
      <c r="X70" s="175">
        <f t="shared" si="19"/>
        <v>72</v>
      </c>
      <c r="Y70" s="177">
        <f t="shared" si="20"/>
        <v>1715.5211267605632</v>
      </c>
      <c r="Z70" s="175"/>
    </row>
    <row r="71" spans="1:26" x14ac:dyDescent="0.3">
      <c r="A71" s="180">
        <v>125</v>
      </c>
      <c r="B71" s="175">
        <v>902</v>
      </c>
      <c r="C71" s="175">
        <v>14</v>
      </c>
      <c r="D71" s="175">
        <v>15</v>
      </c>
      <c r="E71" s="175">
        <v>15</v>
      </c>
      <c r="F71" s="175">
        <v>16.100000000000001</v>
      </c>
      <c r="G71" s="175">
        <f t="shared" si="11"/>
        <v>1</v>
      </c>
      <c r="H71" s="175">
        <v>10</v>
      </c>
      <c r="I71" s="175">
        <f t="shared" si="12"/>
        <v>912</v>
      </c>
      <c r="J71" s="175"/>
      <c r="K71" s="175">
        <f t="shared" si="13"/>
        <v>1.1000000000000014</v>
      </c>
      <c r="L71" s="175">
        <f t="shared" si="14"/>
        <v>913</v>
      </c>
      <c r="M71" s="175">
        <f t="shared" si="15"/>
        <v>1825</v>
      </c>
      <c r="N71" s="175">
        <v>1825</v>
      </c>
      <c r="O71" s="175">
        <v>18.3</v>
      </c>
      <c r="P71" s="175">
        <f t="shared" si="21"/>
        <v>2.1999999999999993</v>
      </c>
      <c r="Q71" s="175">
        <f t="shared" si="16"/>
        <v>768.56338028169012</v>
      </c>
      <c r="R71" s="176">
        <v>24.4</v>
      </c>
      <c r="S71" s="175">
        <f t="shared" si="17"/>
        <v>6.0999999999999979</v>
      </c>
      <c r="T71" s="175">
        <f t="shared" si="18"/>
        <v>855.33333333333337</v>
      </c>
      <c r="U71" s="175"/>
      <c r="V71" s="175"/>
      <c r="W71" s="175">
        <v>52</v>
      </c>
      <c r="X71" s="175">
        <f t="shared" si="19"/>
        <v>27.6</v>
      </c>
      <c r="Y71" s="177">
        <f t="shared" si="20"/>
        <v>1271.5211267605632</v>
      </c>
      <c r="Z71" s="175"/>
    </row>
    <row r="72" spans="1:26" x14ac:dyDescent="0.3">
      <c r="A72" s="180">
        <v>126</v>
      </c>
      <c r="B72" s="175">
        <v>902</v>
      </c>
      <c r="C72" s="175">
        <v>14</v>
      </c>
      <c r="D72" s="175">
        <v>14</v>
      </c>
      <c r="E72" s="175">
        <v>14</v>
      </c>
      <c r="F72" s="175">
        <v>39.6</v>
      </c>
      <c r="G72" s="175">
        <f t="shared" si="11"/>
        <v>0</v>
      </c>
      <c r="H72" s="175">
        <v>10</v>
      </c>
      <c r="I72" s="175">
        <f t="shared" si="12"/>
        <v>902</v>
      </c>
      <c r="J72" s="175"/>
      <c r="K72" s="175">
        <v>16</v>
      </c>
      <c r="L72" s="175">
        <f t="shared" si="14"/>
        <v>1062</v>
      </c>
      <c r="M72" s="175">
        <f t="shared" si="15"/>
        <v>1964</v>
      </c>
      <c r="N72" s="175"/>
      <c r="O72" s="175">
        <v>42.1</v>
      </c>
      <c r="P72" s="175">
        <f t="shared" si="21"/>
        <v>2.5</v>
      </c>
      <c r="Q72" s="175">
        <f t="shared" si="16"/>
        <v>771.56338028169012</v>
      </c>
      <c r="R72" s="176">
        <v>44.1</v>
      </c>
      <c r="S72" s="175">
        <f t="shared" si="17"/>
        <v>2</v>
      </c>
      <c r="T72" s="175">
        <f t="shared" si="18"/>
        <v>814.33333333333337</v>
      </c>
      <c r="U72" s="175"/>
      <c r="V72" s="175"/>
      <c r="W72" s="175">
        <v>46.2</v>
      </c>
      <c r="X72" s="175">
        <f t="shared" si="19"/>
        <v>2.1000000000000014</v>
      </c>
      <c r="Y72" s="177">
        <f t="shared" si="20"/>
        <v>1016.5211267605633</v>
      </c>
      <c r="Z72" s="175"/>
    </row>
    <row r="73" spans="1:26" x14ac:dyDescent="0.3">
      <c r="A73" s="175"/>
      <c r="B73" s="175"/>
      <c r="C73" s="175"/>
      <c r="D73" s="175"/>
      <c r="E73" s="175"/>
      <c r="F73" s="175"/>
      <c r="G73" s="175"/>
      <c r="H73" s="175" t="s">
        <v>240</v>
      </c>
      <c r="I73" s="176">
        <f>SUM(I2:I72)</f>
        <v>158182</v>
      </c>
      <c r="J73" s="175"/>
      <c r="K73" s="175" t="s">
        <v>240</v>
      </c>
      <c r="L73" s="176">
        <f>SUM(L2:L72)</f>
        <v>154685.10999999999</v>
      </c>
      <c r="M73" s="176">
        <f>SUM(M2:M72)</f>
        <v>312867.11</v>
      </c>
      <c r="N73" s="176">
        <f>SUM(N2:N72)</f>
        <v>211945</v>
      </c>
      <c r="O73" s="175"/>
      <c r="P73" s="175">
        <f t="shared" si="21"/>
        <v>0</v>
      </c>
      <c r="Q73" s="175">
        <f>SUM(Q1:Q72)</f>
        <v>198253.89000000042</v>
      </c>
      <c r="R73" s="176"/>
      <c r="S73" s="175">
        <f t="shared" si="17"/>
        <v>0</v>
      </c>
      <c r="T73" s="175">
        <f>SUM(T1:T72)</f>
        <v>193044.6666666668</v>
      </c>
      <c r="U73" s="175"/>
      <c r="V73" s="175"/>
      <c r="W73" s="175"/>
      <c r="X73" s="175"/>
      <c r="Y73" s="177">
        <f>SUM(Y1:Y72)</f>
        <v>186893.00000000038</v>
      </c>
      <c r="Z73" s="175"/>
    </row>
    <row r="74" spans="1:26" ht="28.8" x14ac:dyDescent="0.3">
      <c r="A74" s="175"/>
      <c r="B74" s="175"/>
      <c r="C74" s="175"/>
      <c r="D74" s="175"/>
      <c r="E74" s="175"/>
      <c r="F74" s="175"/>
      <c r="G74" s="175"/>
      <c r="H74" s="184" t="s">
        <v>241</v>
      </c>
      <c r="I74" s="176">
        <v>20854</v>
      </c>
      <c r="J74" s="175"/>
      <c r="K74" s="175"/>
      <c r="L74" s="176">
        <f>L75-L73</f>
        <v>26126.890000000014</v>
      </c>
      <c r="M74" s="176">
        <f t="shared" ref="M74:Q74" si="22">M75-M73</f>
        <v>-312867.11</v>
      </c>
      <c r="N74" s="176">
        <f t="shared" si="22"/>
        <v>-211945</v>
      </c>
      <c r="O74" s="176">
        <f t="shared" si="22"/>
        <v>0</v>
      </c>
      <c r="P74" s="176">
        <f t="shared" si="22"/>
        <v>0</v>
      </c>
      <c r="Q74" s="176">
        <f t="shared" si="22"/>
        <v>46252.109999999579</v>
      </c>
      <c r="R74" s="176"/>
      <c r="S74" s="175">
        <f t="shared" si="17"/>
        <v>0</v>
      </c>
      <c r="T74" s="176">
        <f t="shared" ref="T74" si="23">T75-T73</f>
        <v>29404.333333333198</v>
      </c>
      <c r="U74" s="175"/>
      <c r="V74" s="175"/>
      <c r="W74" s="175"/>
      <c r="X74" s="175"/>
      <c r="Y74" s="177">
        <f>Y75-Y73</f>
        <v>29881.999999999622</v>
      </c>
      <c r="Z74" s="175"/>
    </row>
    <row r="75" spans="1:26" ht="28.8" x14ac:dyDescent="0.3">
      <c r="A75" s="175"/>
      <c r="B75" s="175"/>
      <c r="C75" s="175"/>
      <c r="D75" s="175"/>
      <c r="E75" s="175"/>
      <c r="F75" s="175"/>
      <c r="G75" s="175"/>
      <c r="H75" s="184" t="s">
        <v>242</v>
      </c>
      <c r="I75" s="176">
        <f>+I73+I74</f>
        <v>179036</v>
      </c>
      <c r="J75" s="175"/>
      <c r="K75" s="175"/>
      <c r="L75" s="176">
        <v>180812</v>
      </c>
      <c r="M75" s="175"/>
      <c r="N75" s="175"/>
      <c r="O75" s="175"/>
      <c r="P75" s="175">
        <f t="shared" si="21"/>
        <v>0</v>
      </c>
      <c r="Q75" s="175">
        <v>244506</v>
      </c>
      <c r="R75" s="176"/>
      <c r="S75" s="175">
        <f t="shared" si="17"/>
        <v>0</v>
      </c>
      <c r="T75" s="175">
        <v>222449</v>
      </c>
      <c r="U75" s="175"/>
      <c r="V75" s="175"/>
      <c r="W75" s="175"/>
      <c r="X75" s="175"/>
      <c r="Y75" s="175">
        <v>216775</v>
      </c>
      <c r="Z75" s="175"/>
    </row>
    <row r="76" spans="1:26" x14ac:dyDescent="0.3">
      <c r="A76" s="175"/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6"/>
      <c r="S76" s="175"/>
      <c r="T76" s="175"/>
      <c r="U76" s="175"/>
      <c r="V76" s="175"/>
      <c r="W76" s="175"/>
      <c r="X76" s="175"/>
      <c r="Y76" s="175"/>
      <c r="Z76" s="175"/>
    </row>
  </sheetData>
  <autoFilter ref="A1:N1" xr:uid="{0520B335-6D30-4762-9C4F-D400EB1F105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8"/>
  <sheetViews>
    <sheetView topLeftCell="B1" zoomScale="134" zoomScaleNormal="134" workbookViewId="0">
      <pane ySplit="1" topLeftCell="A42" activePane="bottomLeft" state="frozen"/>
      <selection activeCell="B1" sqref="B1"/>
      <selection pane="bottomLeft" activeCell="G44" sqref="G44"/>
    </sheetView>
  </sheetViews>
  <sheetFormatPr defaultColWidth="8.77734375" defaultRowHeight="14.4" x14ac:dyDescent="0.3"/>
  <cols>
    <col min="1" max="1" width="12.77734375" style="53" hidden="1" customWidth="1"/>
    <col min="2" max="2" width="8.5546875" customWidth="1"/>
    <col min="3" max="3" width="25.5546875" style="64" customWidth="1"/>
    <col min="4" max="4" width="12.33203125" style="59" customWidth="1"/>
    <col min="5" max="5" width="6.44140625" style="59" customWidth="1"/>
    <col min="6" max="6" width="6.5546875" style="65" customWidth="1"/>
    <col min="7" max="7" width="8.6640625" style="65" customWidth="1"/>
    <col min="8" max="8" width="8.5546875" style="65" customWidth="1"/>
    <col min="9" max="9" width="7.33203125" style="65" customWidth="1"/>
    <col min="10" max="10" width="7.5546875" style="65" customWidth="1"/>
    <col min="11" max="11" width="8.33203125" customWidth="1"/>
    <col min="12" max="12" width="14.44140625" customWidth="1"/>
  </cols>
  <sheetData>
    <row r="1" spans="1:12" s="74" customFormat="1" ht="57.6" x14ac:dyDescent="0.3">
      <c r="A1" s="66" t="s">
        <v>0</v>
      </c>
      <c r="B1" s="67" t="s">
        <v>214</v>
      </c>
      <c r="C1" s="68" t="s">
        <v>2</v>
      </c>
      <c r="D1" s="69" t="s">
        <v>3</v>
      </c>
      <c r="E1" s="70" t="s">
        <v>4</v>
      </c>
      <c r="F1" s="71" t="s">
        <v>215</v>
      </c>
      <c r="G1" s="71" t="s">
        <v>6</v>
      </c>
      <c r="H1" s="72" t="s">
        <v>216</v>
      </c>
      <c r="I1" s="72" t="s">
        <v>217</v>
      </c>
      <c r="J1" s="71" t="s">
        <v>218</v>
      </c>
      <c r="K1" s="67" t="s">
        <v>219</v>
      </c>
      <c r="L1" s="73" t="s">
        <v>220</v>
      </c>
    </row>
    <row r="2" spans="1:12" x14ac:dyDescent="0.3">
      <c r="A2" s="75">
        <v>1</v>
      </c>
      <c r="B2" s="76" t="s">
        <v>16</v>
      </c>
      <c r="C2" s="76" t="s">
        <v>17</v>
      </c>
      <c r="D2" s="77">
        <v>6303685100</v>
      </c>
      <c r="E2" s="77">
        <v>1414</v>
      </c>
      <c r="F2" s="78">
        <v>4.54</v>
      </c>
      <c r="G2" s="77">
        <f t="shared" ref="G2:G33" si="0">ROUND(E2*F2,0)</f>
        <v>6420</v>
      </c>
      <c r="H2" s="79">
        <v>0</v>
      </c>
      <c r="I2" s="78">
        <v>6420</v>
      </c>
      <c r="J2" s="79">
        <f t="shared" ref="J2:J33" si="1">(H2+I2)</f>
        <v>6420</v>
      </c>
      <c r="K2" s="80">
        <v>6414</v>
      </c>
      <c r="L2">
        <f t="shared" ref="L2:L33" si="2">J2-K2</f>
        <v>6</v>
      </c>
    </row>
    <row r="3" spans="1:12" x14ac:dyDescent="0.3">
      <c r="A3" s="75">
        <v>2</v>
      </c>
      <c r="B3" s="76" t="s">
        <v>21</v>
      </c>
      <c r="C3" s="76" t="s">
        <v>22</v>
      </c>
      <c r="D3" s="77">
        <v>9980555880</v>
      </c>
      <c r="E3" s="77">
        <v>768</v>
      </c>
      <c r="F3" s="78">
        <v>4.54</v>
      </c>
      <c r="G3" s="77">
        <f t="shared" si="0"/>
        <v>3487</v>
      </c>
      <c r="H3" s="79">
        <v>3200</v>
      </c>
      <c r="I3" s="78">
        <v>3487</v>
      </c>
      <c r="J3" s="79">
        <f t="shared" si="1"/>
        <v>6687</v>
      </c>
      <c r="K3" s="80">
        <v>6687</v>
      </c>
      <c r="L3">
        <f t="shared" si="2"/>
        <v>0</v>
      </c>
    </row>
    <row r="4" spans="1:12" ht="28.8" x14ac:dyDescent="0.3">
      <c r="A4" s="75">
        <v>3</v>
      </c>
      <c r="B4" s="76" t="s">
        <v>23</v>
      </c>
      <c r="C4" s="81" t="s">
        <v>24</v>
      </c>
      <c r="D4" s="82" t="s">
        <v>25</v>
      </c>
      <c r="E4" s="77">
        <v>1561</v>
      </c>
      <c r="F4" s="78">
        <v>4.54</v>
      </c>
      <c r="G4" s="77">
        <f t="shared" si="0"/>
        <v>7087</v>
      </c>
      <c r="H4" s="79">
        <v>19512</v>
      </c>
      <c r="I4" s="78">
        <v>7087</v>
      </c>
      <c r="J4" s="79">
        <f t="shared" si="1"/>
        <v>26599</v>
      </c>
      <c r="K4" s="80">
        <v>26599</v>
      </c>
      <c r="L4">
        <f t="shared" si="2"/>
        <v>0</v>
      </c>
    </row>
    <row r="5" spans="1:12" ht="28.8" x14ac:dyDescent="0.3">
      <c r="A5" s="75">
        <v>4</v>
      </c>
      <c r="B5" s="76" t="s">
        <v>28</v>
      </c>
      <c r="C5" s="81" t="s">
        <v>29</v>
      </c>
      <c r="D5" s="77">
        <v>9893513268</v>
      </c>
      <c r="E5" s="77">
        <v>608</v>
      </c>
      <c r="F5" s="78">
        <v>4.54</v>
      </c>
      <c r="G5" s="77">
        <f t="shared" si="0"/>
        <v>2760</v>
      </c>
      <c r="H5" s="79">
        <v>0</v>
      </c>
      <c r="I5" s="78">
        <v>2760</v>
      </c>
      <c r="J5" s="79">
        <f t="shared" si="1"/>
        <v>2760</v>
      </c>
      <c r="K5" s="80">
        <v>2760</v>
      </c>
      <c r="L5">
        <f t="shared" si="2"/>
        <v>0</v>
      </c>
    </row>
    <row r="6" spans="1:12" x14ac:dyDescent="0.3">
      <c r="A6" s="75">
        <v>5</v>
      </c>
      <c r="B6" s="76" t="s">
        <v>32</v>
      </c>
      <c r="C6" s="76" t="s">
        <v>33</v>
      </c>
      <c r="D6" s="77">
        <v>8867244217</v>
      </c>
      <c r="E6" s="77">
        <v>611</v>
      </c>
      <c r="F6" s="78">
        <v>4.54</v>
      </c>
      <c r="G6" s="77">
        <f t="shared" si="0"/>
        <v>2774</v>
      </c>
      <c r="H6" s="79">
        <v>0</v>
      </c>
      <c r="I6" s="78">
        <v>2774</v>
      </c>
      <c r="J6" s="79">
        <f t="shared" si="1"/>
        <v>2774</v>
      </c>
      <c r="K6" s="80">
        <v>2774</v>
      </c>
      <c r="L6">
        <f t="shared" si="2"/>
        <v>0</v>
      </c>
    </row>
    <row r="7" spans="1:12" ht="28.8" x14ac:dyDescent="0.3">
      <c r="A7" s="75">
        <v>6</v>
      </c>
      <c r="B7" s="76" t="s">
        <v>36</v>
      </c>
      <c r="C7" s="76" t="s">
        <v>37</v>
      </c>
      <c r="D7" s="82" t="s">
        <v>38</v>
      </c>
      <c r="E7" s="77">
        <v>1202</v>
      </c>
      <c r="F7" s="78">
        <v>4.54</v>
      </c>
      <c r="G7" s="77">
        <f t="shared" si="0"/>
        <v>5457</v>
      </c>
      <c r="H7" s="79">
        <v>5008</v>
      </c>
      <c r="I7" s="78">
        <v>5457</v>
      </c>
      <c r="J7" s="79">
        <f t="shared" si="1"/>
        <v>10465</v>
      </c>
      <c r="K7" s="80"/>
      <c r="L7">
        <f t="shared" si="2"/>
        <v>10465</v>
      </c>
    </row>
    <row r="8" spans="1:12" ht="43.2" x14ac:dyDescent="0.3">
      <c r="A8" s="75">
        <v>7</v>
      </c>
      <c r="B8" s="76" t="s">
        <v>39</v>
      </c>
      <c r="C8" s="81" t="s">
        <v>40</v>
      </c>
      <c r="D8" s="82" t="s">
        <v>41</v>
      </c>
      <c r="E8" s="77">
        <v>1011</v>
      </c>
      <c r="F8" s="78">
        <v>4.54</v>
      </c>
      <c r="G8" s="77">
        <f t="shared" si="0"/>
        <v>4590</v>
      </c>
      <c r="H8" s="79">
        <v>12636</v>
      </c>
      <c r="I8" s="78">
        <v>4590</v>
      </c>
      <c r="J8" s="79">
        <f t="shared" si="1"/>
        <v>17226</v>
      </c>
      <c r="K8" s="80">
        <v>17726</v>
      </c>
      <c r="L8">
        <f t="shared" si="2"/>
        <v>-500</v>
      </c>
    </row>
    <row r="9" spans="1:12" x14ac:dyDescent="0.3">
      <c r="A9" s="75">
        <v>8</v>
      </c>
      <c r="B9" s="83" t="s">
        <v>43</v>
      </c>
      <c r="C9" s="83" t="s">
        <v>44</v>
      </c>
      <c r="D9" s="79">
        <v>9880217710</v>
      </c>
      <c r="E9" s="77">
        <v>500</v>
      </c>
      <c r="F9" s="78">
        <v>4.54</v>
      </c>
      <c r="G9" s="77">
        <f t="shared" si="0"/>
        <v>2270</v>
      </c>
      <c r="H9" s="79">
        <v>6249</v>
      </c>
      <c r="I9" s="78">
        <v>2270</v>
      </c>
      <c r="J9" s="79">
        <f t="shared" si="1"/>
        <v>8519</v>
      </c>
      <c r="K9" s="80"/>
      <c r="L9">
        <f t="shared" si="2"/>
        <v>8519</v>
      </c>
    </row>
    <row r="10" spans="1:12" x14ac:dyDescent="0.3">
      <c r="A10" s="75">
        <v>9</v>
      </c>
      <c r="B10" s="76" t="s">
        <v>45</v>
      </c>
      <c r="C10" s="76" t="s">
        <v>46</v>
      </c>
      <c r="D10" s="77"/>
      <c r="E10" s="77">
        <v>330</v>
      </c>
      <c r="F10" s="78">
        <v>4.54</v>
      </c>
      <c r="G10" s="77">
        <f t="shared" si="0"/>
        <v>1498</v>
      </c>
      <c r="H10" s="79">
        <v>4125</v>
      </c>
      <c r="I10" s="78">
        <v>1498</v>
      </c>
      <c r="J10" s="79">
        <f t="shared" si="1"/>
        <v>5623</v>
      </c>
      <c r="K10" s="80"/>
      <c r="L10">
        <f t="shared" si="2"/>
        <v>5623</v>
      </c>
    </row>
    <row r="11" spans="1:12" x14ac:dyDescent="0.3">
      <c r="A11" s="75">
        <v>10</v>
      </c>
      <c r="B11" s="76" t="s">
        <v>47</v>
      </c>
      <c r="C11" s="76" t="s">
        <v>48</v>
      </c>
      <c r="D11" s="77">
        <v>9741864071</v>
      </c>
      <c r="E11" s="77">
        <v>593</v>
      </c>
      <c r="F11" s="78">
        <v>4.54</v>
      </c>
      <c r="G11" s="77">
        <f t="shared" si="0"/>
        <v>2692</v>
      </c>
      <c r="H11" s="79">
        <v>2471</v>
      </c>
      <c r="I11" s="78">
        <v>2692</v>
      </c>
      <c r="J11" s="79">
        <f t="shared" si="1"/>
        <v>5163</v>
      </c>
      <c r="K11" s="79">
        <v>5163</v>
      </c>
      <c r="L11">
        <f t="shared" si="2"/>
        <v>0</v>
      </c>
    </row>
    <row r="12" spans="1:12" ht="28.8" x14ac:dyDescent="0.3">
      <c r="A12" s="75">
        <v>11</v>
      </c>
      <c r="B12" s="76" t="s">
        <v>50</v>
      </c>
      <c r="C12" s="76" t="s">
        <v>51</v>
      </c>
      <c r="D12" s="82" t="s">
        <v>52</v>
      </c>
      <c r="E12" s="77">
        <v>663</v>
      </c>
      <c r="F12" s="78">
        <v>4.54</v>
      </c>
      <c r="G12" s="77">
        <f t="shared" si="0"/>
        <v>3010</v>
      </c>
      <c r="H12" s="79">
        <v>0</v>
      </c>
      <c r="I12" s="78">
        <v>3010</v>
      </c>
      <c r="J12" s="79">
        <f t="shared" si="1"/>
        <v>3010</v>
      </c>
      <c r="K12" s="80">
        <v>3010</v>
      </c>
      <c r="L12">
        <f t="shared" si="2"/>
        <v>0</v>
      </c>
    </row>
    <row r="13" spans="1:12" x14ac:dyDescent="0.3">
      <c r="A13" s="75">
        <v>12</v>
      </c>
      <c r="B13" s="76" t="s">
        <v>54</v>
      </c>
      <c r="C13" s="76" t="s">
        <v>55</v>
      </c>
      <c r="D13" s="77">
        <v>8884658111</v>
      </c>
      <c r="E13" s="77">
        <v>801</v>
      </c>
      <c r="F13" s="78">
        <v>4.54</v>
      </c>
      <c r="G13" s="77">
        <f t="shared" si="0"/>
        <v>3637</v>
      </c>
      <c r="H13" s="79">
        <v>0</v>
      </c>
      <c r="I13" s="78">
        <v>3637</v>
      </c>
      <c r="J13" s="79">
        <f t="shared" si="1"/>
        <v>3637</v>
      </c>
      <c r="K13" s="80">
        <v>3637</v>
      </c>
      <c r="L13">
        <f t="shared" si="2"/>
        <v>0</v>
      </c>
    </row>
    <row r="14" spans="1:12" x14ac:dyDescent="0.3">
      <c r="A14" s="75">
        <v>13</v>
      </c>
      <c r="B14" s="76" t="s">
        <v>56</v>
      </c>
      <c r="C14" s="76" t="s">
        <v>57</v>
      </c>
      <c r="D14" s="77">
        <v>8147886171</v>
      </c>
      <c r="E14" s="77">
        <v>541</v>
      </c>
      <c r="F14" s="78">
        <v>4.54</v>
      </c>
      <c r="G14" s="77">
        <f t="shared" si="0"/>
        <v>2456</v>
      </c>
      <c r="H14" s="79">
        <v>0</v>
      </c>
      <c r="I14" s="84">
        <v>2456</v>
      </c>
      <c r="J14" s="79">
        <f t="shared" si="1"/>
        <v>2456</v>
      </c>
      <c r="K14" s="80">
        <v>2456</v>
      </c>
      <c r="L14">
        <f t="shared" si="2"/>
        <v>0</v>
      </c>
    </row>
    <row r="15" spans="1:12" x14ac:dyDescent="0.3">
      <c r="A15" s="75">
        <v>14</v>
      </c>
      <c r="B15" s="76" t="s">
        <v>58</v>
      </c>
      <c r="C15" s="76" t="s">
        <v>59</v>
      </c>
      <c r="D15" s="77">
        <v>9742900576</v>
      </c>
      <c r="E15" s="77">
        <v>382</v>
      </c>
      <c r="F15" s="78">
        <v>4.54</v>
      </c>
      <c r="G15" s="77">
        <f t="shared" si="0"/>
        <v>1734</v>
      </c>
      <c r="H15" s="79">
        <v>0</v>
      </c>
      <c r="I15" s="78">
        <v>1734</v>
      </c>
      <c r="J15" s="79">
        <f t="shared" si="1"/>
        <v>1734</v>
      </c>
      <c r="K15" s="80">
        <v>1734</v>
      </c>
      <c r="L15">
        <f t="shared" si="2"/>
        <v>0</v>
      </c>
    </row>
    <row r="16" spans="1:12" x14ac:dyDescent="0.3">
      <c r="A16" s="75">
        <v>15</v>
      </c>
      <c r="B16" s="76" t="s">
        <v>63</v>
      </c>
      <c r="C16" s="76" t="s">
        <v>64</v>
      </c>
      <c r="D16" s="77">
        <v>9845452118</v>
      </c>
      <c r="E16" s="77">
        <v>900</v>
      </c>
      <c r="F16" s="78">
        <v>4.54</v>
      </c>
      <c r="G16" s="77">
        <f t="shared" si="0"/>
        <v>4086</v>
      </c>
      <c r="H16" s="79">
        <v>0</v>
      </c>
      <c r="I16" s="78">
        <v>4086</v>
      </c>
      <c r="J16" s="79">
        <f t="shared" si="1"/>
        <v>4086</v>
      </c>
      <c r="K16" s="80">
        <v>4086</v>
      </c>
      <c r="L16">
        <f t="shared" si="2"/>
        <v>0</v>
      </c>
    </row>
    <row r="17" spans="1:12" x14ac:dyDescent="0.3">
      <c r="A17" s="75">
        <v>16</v>
      </c>
      <c r="B17" s="76" t="s">
        <v>66</v>
      </c>
      <c r="C17" s="76" t="s">
        <v>34</v>
      </c>
      <c r="D17" s="77">
        <v>7349351129</v>
      </c>
      <c r="E17" s="77">
        <v>719</v>
      </c>
      <c r="F17" s="78">
        <v>4.54</v>
      </c>
      <c r="G17" s="77">
        <f t="shared" si="0"/>
        <v>3264</v>
      </c>
      <c r="H17" s="79">
        <v>0</v>
      </c>
      <c r="I17" s="78">
        <v>3264</v>
      </c>
      <c r="J17" s="79">
        <f t="shared" si="1"/>
        <v>3264</v>
      </c>
      <c r="K17" s="80">
        <v>3264</v>
      </c>
      <c r="L17">
        <f t="shared" si="2"/>
        <v>0</v>
      </c>
    </row>
    <row r="18" spans="1:12" x14ac:dyDescent="0.3">
      <c r="A18" s="75">
        <v>17</v>
      </c>
      <c r="B18" s="76" t="s">
        <v>68</v>
      </c>
      <c r="C18" s="76" t="s">
        <v>69</v>
      </c>
      <c r="D18" s="77">
        <v>9986383466</v>
      </c>
      <c r="E18" s="77">
        <v>595</v>
      </c>
      <c r="F18" s="78">
        <v>4.54</v>
      </c>
      <c r="G18" s="77">
        <f t="shared" si="0"/>
        <v>2701</v>
      </c>
      <c r="H18" s="79">
        <v>0</v>
      </c>
      <c r="I18" s="78">
        <v>2701</v>
      </c>
      <c r="J18" s="79">
        <f t="shared" si="1"/>
        <v>2701</v>
      </c>
      <c r="K18" s="80">
        <v>2700</v>
      </c>
      <c r="L18">
        <f t="shared" si="2"/>
        <v>1</v>
      </c>
    </row>
    <row r="19" spans="1:12" x14ac:dyDescent="0.3">
      <c r="A19" s="75">
        <v>18</v>
      </c>
      <c r="B19" s="76" t="s">
        <v>70</v>
      </c>
      <c r="C19" s="76" t="s">
        <v>71</v>
      </c>
      <c r="D19" s="77">
        <v>9948557568</v>
      </c>
      <c r="E19" s="77">
        <v>625</v>
      </c>
      <c r="F19" s="78">
        <v>4.54</v>
      </c>
      <c r="G19" s="77">
        <f t="shared" si="0"/>
        <v>2838</v>
      </c>
      <c r="H19" s="79">
        <v>7812</v>
      </c>
      <c r="I19" s="78">
        <v>2838</v>
      </c>
      <c r="J19" s="79">
        <f t="shared" si="1"/>
        <v>10650</v>
      </c>
      <c r="K19" s="80">
        <v>10650</v>
      </c>
      <c r="L19">
        <f t="shared" si="2"/>
        <v>0</v>
      </c>
    </row>
    <row r="20" spans="1:12" ht="28.8" x14ac:dyDescent="0.3">
      <c r="A20" s="75">
        <v>19</v>
      </c>
      <c r="B20" s="76" t="s">
        <v>72</v>
      </c>
      <c r="C20" s="76" t="s">
        <v>73</v>
      </c>
      <c r="D20" s="82" t="s">
        <v>74</v>
      </c>
      <c r="E20" s="77">
        <v>562</v>
      </c>
      <c r="F20" s="78">
        <v>4.54</v>
      </c>
      <c r="G20" s="77">
        <f t="shared" si="0"/>
        <v>2551</v>
      </c>
      <c r="H20" s="79">
        <v>0</v>
      </c>
      <c r="I20" s="78">
        <v>2551</v>
      </c>
      <c r="J20" s="79">
        <f t="shared" si="1"/>
        <v>2551</v>
      </c>
      <c r="K20" s="80">
        <v>2522</v>
      </c>
      <c r="L20">
        <f t="shared" si="2"/>
        <v>29</v>
      </c>
    </row>
    <row r="21" spans="1:12" ht="28.8" x14ac:dyDescent="0.3">
      <c r="A21" s="75">
        <v>20</v>
      </c>
      <c r="B21" s="76" t="s">
        <v>76</v>
      </c>
      <c r="C21" s="76" t="s">
        <v>77</v>
      </c>
      <c r="D21" s="82" t="s">
        <v>78</v>
      </c>
      <c r="E21" s="77">
        <v>416</v>
      </c>
      <c r="F21" s="78">
        <v>4.54</v>
      </c>
      <c r="G21" s="77">
        <f t="shared" si="0"/>
        <v>1889</v>
      </c>
      <c r="H21" s="79">
        <v>0</v>
      </c>
      <c r="I21" s="78">
        <v>1889</v>
      </c>
      <c r="J21" s="79">
        <f t="shared" si="1"/>
        <v>1889</v>
      </c>
      <c r="K21" s="80">
        <v>1889</v>
      </c>
      <c r="L21">
        <f t="shared" si="2"/>
        <v>0</v>
      </c>
    </row>
    <row r="22" spans="1:12" ht="43.2" x14ac:dyDescent="0.3">
      <c r="A22" s="75">
        <v>21</v>
      </c>
      <c r="B22" s="76" t="s">
        <v>80</v>
      </c>
      <c r="C22" s="76" t="s">
        <v>81</v>
      </c>
      <c r="D22" s="82" t="s">
        <v>82</v>
      </c>
      <c r="E22" s="77">
        <v>693</v>
      </c>
      <c r="F22" s="78">
        <v>4.54</v>
      </c>
      <c r="G22" s="77">
        <f t="shared" si="0"/>
        <v>3146</v>
      </c>
      <c r="H22" s="79">
        <v>0</v>
      </c>
      <c r="I22" s="78">
        <v>3146</v>
      </c>
      <c r="J22" s="79">
        <f t="shared" si="1"/>
        <v>3146</v>
      </c>
      <c r="K22" s="80">
        <v>3146</v>
      </c>
      <c r="L22">
        <f t="shared" si="2"/>
        <v>0</v>
      </c>
    </row>
    <row r="23" spans="1:12" x14ac:dyDescent="0.3">
      <c r="A23" s="75">
        <v>22</v>
      </c>
      <c r="B23" s="83" t="s">
        <v>83</v>
      </c>
      <c r="C23" s="83" t="s">
        <v>84</v>
      </c>
      <c r="D23" s="79">
        <v>9739176074</v>
      </c>
      <c r="E23" s="79">
        <v>788</v>
      </c>
      <c r="F23" s="78">
        <v>4.54</v>
      </c>
      <c r="G23" s="77">
        <f t="shared" si="0"/>
        <v>3578</v>
      </c>
      <c r="H23" s="79">
        <v>9849</v>
      </c>
      <c r="I23" s="84">
        <v>3578</v>
      </c>
      <c r="J23" s="79">
        <f t="shared" si="1"/>
        <v>13427</v>
      </c>
      <c r="K23" s="80"/>
      <c r="L23">
        <f t="shared" si="2"/>
        <v>13427</v>
      </c>
    </row>
    <row r="24" spans="1:12" x14ac:dyDescent="0.3">
      <c r="A24" s="75">
        <v>23</v>
      </c>
      <c r="B24" s="76" t="s">
        <v>85</v>
      </c>
      <c r="C24" s="76" t="s">
        <v>86</v>
      </c>
      <c r="D24" s="77">
        <v>8884993246</v>
      </c>
      <c r="E24" s="77">
        <v>456</v>
      </c>
      <c r="F24" s="78">
        <v>4.54</v>
      </c>
      <c r="G24" s="77">
        <f t="shared" si="0"/>
        <v>2070</v>
      </c>
      <c r="H24" s="79">
        <v>5700</v>
      </c>
      <c r="I24" s="78">
        <v>2070</v>
      </c>
      <c r="J24" s="79">
        <f t="shared" si="1"/>
        <v>7770</v>
      </c>
      <c r="K24" s="80">
        <v>7770</v>
      </c>
      <c r="L24">
        <f t="shared" si="2"/>
        <v>0</v>
      </c>
    </row>
    <row r="25" spans="1:12" x14ac:dyDescent="0.3">
      <c r="A25" s="75">
        <v>24</v>
      </c>
      <c r="B25" s="76" t="s">
        <v>87</v>
      </c>
      <c r="C25" s="76" t="s">
        <v>88</v>
      </c>
      <c r="D25" s="77">
        <v>9945801000</v>
      </c>
      <c r="E25" s="77">
        <v>813</v>
      </c>
      <c r="F25" s="78">
        <v>4.54</v>
      </c>
      <c r="G25" s="77">
        <f t="shared" si="0"/>
        <v>3691</v>
      </c>
      <c r="H25" s="79">
        <v>0</v>
      </c>
      <c r="I25" s="78">
        <v>3691</v>
      </c>
      <c r="J25" s="79">
        <f t="shared" si="1"/>
        <v>3691</v>
      </c>
      <c r="K25" s="80">
        <v>3691</v>
      </c>
      <c r="L25">
        <f t="shared" si="2"/>
        <v>0</v>
      </c>
    </row>
    <row r="26" spans="1:12" x14ac:dyDescent="0.3">
      <c r="A26" s="75">
        <v>25</v>
      </c>
      <c r="B26" s="76" t="s">
        <v>89</v>
      </c>
      <c r="C26" s="76" t="s">
        <v>90</v>
      </c>
      <c r="D26" s="77">
        <v>9448238539</v>
      </c>
      <c r="E26" s="77">
        <v>813</v>
      </c>
      <c r="F26" s="78">
        <v>4.54</v>
      </c>
      <c r="G26" s="77">
        <f t="shared" si="0"/>
        <v>3691</v>
      </c>
      <c r="H26" s="79">
        <v>10161</v>
      </c>
      <c r="I26" s="78">
        <v>3691</v>
      </c>
      <c r="J26" s="79">
        <f t="shared" si="1"/>
        <v>13852</v>
      </c>
      <c r="K26" s="80">
        <v>13852</v>
      </c>
      <c r="L26">
        <f t="shared" si="2"/>
        <v>0</v>
      </c>
    </row>
    <row r="27" spans="1:12" x14ac:dyDescent="0.3">
      <c r="A27" s="75">
        <v>26</v>
      </c>
      <c r="B27" s="76" t="s">
        <v>92</v>
      </c>
      <c r="C27" s="76" t="s">
        <v>93</v>
      </c>
      <c r="D27" s="77">
        <v>9885675864</v>
      </c>
      <c r="E27" s="77">
        <v>831</v>
      </c>
      <c r="F27" s="78">
        <v>4.54</v>
      </c>
      <c r="G27" s="77">
        <f t="shared" si="0"/>
        <v>3773</v>
      </c>
      <c r="H27" s="79">
        <v>0</v>
      </c>
      <c r="I27" s="78">
        <v>3773</v>
      </c>
      <c r="J27" s="79">
        <f t="shared" si="1"/>
        <v>3773</v>
      </c>
      <c r="K27" s="80">
        <v>4203</v>
      </c>
      <c r="L27">
        <f t="shared" si="2"/>
        <v>-430</v>
      </c>
    </row>
    <row r="28" spans="1:12" x14ac:dyDescent="0.3">
      <c r="A28" s="75">
        <v>27</v>
      </c>
      <c r="B28" s="76" t="s">
        <v>94</v>
      </c>
      <c r="C28" s="76" t="s">
        <v>95</v>
      </c>
      <c r="D28" s="77">
        <v>9731727227</v>
      </c>
      <c r="E28" s="77">
        <v>724</v>
      </c>
      <c r="F28" s="78">
        <v>4.54</v>
      </c>
      <c r="G28" s="77">
        <f t="shared" si="0"/>
        <v>3287</v>
      </c>
      <c r="H28" s="79">
        <v>9051</v>
      </c>
      <c r="I28" s="78">
        <v>3287</v>
      </c>
      <c r="J28" s="79">
        <f t="shared" si="1"/>
        <v>12338</v>
      </c>
      <c r="K28" s="80"/>
      <c r="L28">
        <f t="shared" si="2"/>
        <v>12338</v>
      </c>
    </row>
    <row r="29" spans="1:12" ht="28.8" x14ac:dyDescent="0.3">
      <c r="A29" s="75">
        <v>28</v>
      </c>
      <c r="B29" s="76" t="s">
        <v>96</v>
      </c>
      <c r="C29" s="81" t="s">
        <v>97</v>
      </c>
      <c r="D29" s="82" t="s">
        <v>98</v>
      </c>
      <c r="E29" s="77">
        <v>375</v>
      </c>
      <c r="F29" s="78">
        <v>4.54</v>
      </c>
      <c r="G29" s="77">
        <f t="shared" si="0"/>
        <v>1703</v>
      </c>
      <c r="H29" s="79">
        <v>4686</v>
      </c>
      <c r="I29" s="78">
        <v>1703</v>
      </c>
      <c r="J29" s="79">
        <f t="shared" si="1"/>
        <v>6389</v>
      </c>
      <c r="K29" s="80"/>
      <c r="L29">
        <f t="shared" si="2"/>
        <v>6389</v>
      </c>
    </row>
    <row r="30" spans="1:12" x14ac:dyDescent="0.3">
      <c r="A30" s="75">
        <v>29</v>
      </c>
      <c r="B30" s="76" t="s">
        <v>99</v>
      </c>
      <c r="C30" s="76" t="s">
        <v>100</v>
      </c>
      <c r="D30" s="77">
        <v>9985073712</v>
      </c>
      <c r="E30" s="77">
        <v>838</v>
      </c>
      <c r="F30" s="78">
        <v>4.54</v>
      </c>
      <c r="G30" s="77">
        <f t="shared" si="0"/>
        <v>3805</v>
      </c>
      <c r="H30" s="79">
        <v>3492</v>
      </c>
      <c r="I30" s="78">
        <v>3805</v>
      </c>
      <c r="J30" s="79">
        <f t="shared" si="1"/>
        <v>7297</v>
      </c>
      <c r="K30" s="80">
        <v>7297</v>
      </c>
      <c r="L30">
        <f t="shared" si="2"/>
        <v>0</v>
      </c>
    </row>
    <row r="31" spans="1:12" x14ac:dyDescent="0.3">
      <c r="A31" s="75">
        <v>30</v>
      </c>
      <c r="B31" s="76" t="s">
        <v>101</v>
      </c>
      <c r="C31" s="76" t="s">
        <v>59</v>
      </c>
      <c r="D31" s="77">
        <v>9742900576</v>
      </c>
      <c r="E31" s="77">
        <v>382</v>
      </c>
      <c r="F31" s="78">
        <v>4.54</v>
      </c>
      <c r="G31" s="77">
        <f t="shared" si="0"/>
        <v>1734</v>
      </c>
      <c r="H31" s="79">
        <v>0</v>
      </c>
      <c r="I31" s="78">
        <v>1734</v>
      </c>
      <c r="J31" s="79">
        <f t="shared" si="1"/>
        <v>1734</v>
      </c>
      <c r="K31" s="80">
        <v>1734</v>
      </c>
      <c r="L31">
        <f t="shared" si="2"/>
        <v>0</v>
      </c>
    </row>
    <row r="32" spans="1:12" x14ac:dyDescent="0.3">
      <c r="A32" s="75">
        <v>31</v>
      </c>
      <c r="B32" s="76" t="s">
        <v>102</v>
      </c>
      <c r="C32" s="76" t="s">
        <v>100</v>
      </c>
      <c r="D32" s="77">
        <v>9985073712</v>
      </c>
      <c r="E32" s="77">
        <v>541</v>
      </c>
      <c r="F32" s="78">
        <v>4.54</v>
      </c>
      <c r="G32" s="77">
        <f t="shared" si="0"/>
        <v>2456</v>
      </c>
      <c r="H32" s="79">
        <v>2254</v>
      </c>
      <c r="I32" s="78">
        <v>2456</v>
      </c>
      <c r="J32" s="79">
        <f t="shared" si="1"/>
        <v>4710</v>
      </c>
      <c r="K32" s="80">
        <v>4710</v>
      </c>
      <c r="L32">
        <f t="shared" si="2"/>
        <v>0</v>
      </c>
    </row>
    <row r="33" spans="1:13" x14ac:dyDescent="0.3">
      <c r="A33" s="75">
        <v>32</v>
      </c>
      <c r="B33" s="76" t="s">
        <v>103</v>
      </c>
      <c r="C33" s="76" t="s">
        <v>100</v>
      </c>
      <c r="D33" s="77">
        <v>9985073712</v>
      </c>
      <c r="E33" s="77">
        <v>809</v>
      </c>
      <c r="F33" s="78">
        <v>4.54</v>
      </c>
      <c r="G33" s="77">
        <f t="shared" si="0"/>
        <v>3673</v>
      </c>
      <c r="H33" s="79">
        <v>3371</v>
      </c>
      <c r="I33" s="78">
        <v>3673</v>
      </c>
      <c r="J33" s="79">
        <f t="shared" si="1"/>
        <v>7044</v>
      </c>
      <c r="K33" s="80">
        <v>7044</v>
      </c>
      <c r="L33">
        <f t="shared" si="2"/>
        <v>0</v>
      </c>
    </row>
    <row r="34" spans="1:13" ht="28.8" x14ac:dyDescent="0.3">
      <c r="A34" s="75">
        <v>33</v>
      </c>
      <c r="B34" s="76" t="s">
        <v>104</v>
      </c>
      <c r="C34" s="81" t="s">
        <v>105</v>
      </c>
      <c r="D34" s="82" t="s">
        <v>106</v>
      </c>
      <c r="E34" s="77">
        <v>1290</v>
      </c>
      <c r="F34" s="78">
        <v>4.54</v>
      </c>
      <c r="G34" s="77">
        <f t="shared" ref="G34:G65" si="3">ROUND(E34*F34,0)</f>
        <v>5857</v>
      </c>
      <c r="H34" s="79">
        <v>16125</v>
      </c>
      <c r="I34" s="78">
        <v>5857</v>
      </c>
      <c r="J34" s="79">
        <f t="shared" ref="J34:J65" si="4">(H34+I34)</f>
        <v>21982</v>
      </c>
      <c r="K34" s="80">
        <v>21982</v>
      </c>
      <c r="L34">
        <f t="shared" ref="L34:L65" si="5">J34-K34</f>
        <v>0</v>
      </c>
    </row>
    <row r="35" spans="1:13" ht="43.2" x14ac:dyDescent="0.3">
      <c r="A35" s="75">
        <v>34</v>
      </c>
      <c r="B35" s="76" t="s">
        <v>107</v>
      </c>
      <c r="C35" s="81" t="s">
        <v>108</v>
      </c>
      <c r="D35" s="77">
        <v>9686390722</v>
      </c>
      <c r="E35" s="77">
        <v>783</v>
      </c>
      <c r="F35" s="78">
        <v>4.54</v>
      </c>
      <c r="G35" s="77">
        <f t="shared" si="3"/>
        <v>3555</v>
      </c>
      <c r="H35" s="79">
        <v>0</v>
      </c>
      <c r="I35" s="78">
        <v>3555</v>
      </c>
      <c r="J35" s="79">
        <f t="shared" si="4"/>
        <v>3555</v>
      </c>
      <c r="K35" s="80"/>
      <c r="L35">
        <f t="shared" si="5"/>
        <v>3555</v>
      </c>
    </row>
    <row r="36" spans="1:13" ht="21" customHeight="1" x14ac:dyDescent="0.3">
      <c r="A36" s="75">
        <v>35</v>
      </c>
      <c r="B36" s="83" t="s">
        <v>109</v>
      </c>
      <c r="C36" s="85" t="s">
        <v>110</v>
      </c>
      <c r="D36" s="79">
        <v>9916425350</v>
      </c>
      <c r="E36" s="79">
        <v>872</v>
      </c>
      <c r="F36" s="78">
        <v>4.54</v>
      </c>
      <c r="G36" s="77">
        <f t="shared" si="3"/>
        <v>3959</v>
      </c>
      <c r="H36" s="79">
        <v>10899</v>
      </c>
      <c r="I36" s="84">
        <v>3959</v>
      </c>
      <c r="J36" s="79">
        <f t="shared" si="4"/>
        <v>14858</v>
      </c>
      <c r="K36" s="80">
        <v>14858</v>
      </c>
      <c r="L36">
        <f t="shared" si="5"/>
        <v>0</v>
      </c>
    </row>
    <row r="37" spans="1:13" ht="28.8" x14ac:dyDescent="0.3">
      <c r="A37" s="75">
        <v>36</v>
      </c>
      <c r="B37" s="76" t="s">
        <v>111</v>
      </c>
      <c r="C37" s="81" t="s">
        <v>112</v>
      </c>
      <c r="D37" s="82" t="s">
        <v>113</v>
      </c>
      <c r="E37" s="77">
        <v>698</v>
      </c>
      <c r="F37" s="78">
        <v>4.54</v>
      </c>
      <c r="G37" s="77">
        <f t="shared" si="3"/>
        <v>3169</v>
      </c>
      <c r="H37" s="79">
        <v>2908</v>
      </c>
      <c r="I37" s="78">
        <v>3169</v>
      </c>
      <c r="J37" s="79">
        <f t="shared" si="4"/>
        <v>6077</v>
      </c>
      <c r="K37" s="80">
        <v>6077</v>
      </c>
      <c r="L37">
        <f t="shared" si="5"/>
        <v>0</v>
      </c>
    </row>
    <row r="38" spans="1:13" ht="28.8" x14ac:dyDescent="0.3">
      <c r="A38" s="75">
        <v>37</v>
      </c>
      <c r="B38" s="76" t="s">
        <v>114</v>
      </c>
      <c r="C38" s="76" t="s">
        <v>115</v>
      </c>
      <c r="D38" s="82" t="s">
        <v>116</v>
      </c>
      <c r="E38" s="77">
        <v>617</v>
      </c>
      <c r="F38" s="78">
        <v>4.54</v>
      </c>
      <c r="G38" s="77">
        <f t="shared" si="3"/>
        <v>2801</v>
      </c>
      <c r="H38" s="79">
        <v>0</v>
      </c>
      <c r="I38" s="78">
        <v>2801</v>
      </c>
      <c r="J38" s="79">
        <f t="shared" si="4"/>
        <v>2801</v>
      </c>
      <c r="K38" s="80">
        <v>2801</v>
      </c>
      <c r="L38">
        <f t="shared" si="5"/>
        <v>0</v>
      </c>
    </row>
    <row r="39" spans="1:13" x14ac:dyDescent="0.3">
      <c r="A39" s="75">
        <v>38</v>
      </c>
      <c r="B39" s="76" t="s">
        <v>117</v>
      </c>
      <c r="C39" s="76" t="s">
        <v>118</v>
      </c>
      <c r="D39" s="77">
        <v>9886828851</v>
      </c>
      <c r="E39" s="77">
        <v>768</v>
      </c>
      <c r="F39" s="78">
        <v>4.54</v>
      </c>
      <c r="G39" s="77">
        <f t="shared" si="3"/>
        <v>3487</v>
      </c>
      <c r="H39" s="79">
        <v>9600</v>
      </c>
      <c r="I39" s="78">
        <v>3487</v>
      </c>
      <c r="J39" s="79">
        <f t="shared" si="4"/>
        <v>13087</v>
      </c>
      <c r="K39" s="80">
        <v>13087</v>
      </c>
      <c r="L39">
        <f t="shared" si="5"/>
        <v>0</v>
      </c>
    </row>
    <row r="40" spans="1:13" x14ac:dyDescent="0.3">
      <c r="A40" s="75">
        <v>39</v>
      </c>
      <c r="B40" s="76" t="s">
        <v>119</v>
      </c>
      <c r="C40" s="76" t="s">
        <v>120</v>
      </c>
      <c r="D40" s="77">
        <v>9945617283</v>
      </c>
      <c r="E40" s="77">
        <v>813</v>
      </c>
      <c r="F40" s="78">
        <v>4.54</v>
      </c>
      <c r="G40" s="77">
        <f t="shared" si="3"/>
        <v>3691</v>
      </c>
      <c r="H40" s="79">
        <v>0</v>
      </c>
      <c r="I40" s="78">
        <v>3691</v>
      </c>
      <c r="J40" s="79">
        <f t="shared" si="4"/>
        <v>3691</v>
      </c>
      <c r="K40" s="80"/>
      <c r="L40">
        <f t="shared" si="5"/>
        <v>3691</v>
      </c>
    </row>
    <row r="41" spans="1:13" ht="57.6" x14ac:dyDescent="0.3">
      <c r="A41" s="75">
        <v>40</v>
      </c>
      <c r="B41" s="76" t="s">
        <v>121</v>
      </c>
      <c r="C41" s="76" t="s">
        <v>122</v>
      </c>
      <c r="D41" s="82" t="s">
        <v>123</v>
      </c>
      <c r="E41" s="77">
        <v>761</v>
      </c>
      <c r="F41" s="78">
        <v>4.54</v>
      </c>
      <c r="G41" s="77">
        <f t="shared" si="3"/>
        <v>3455</v>
      </c>
      <c r="H41" s="79">
        <v>0</v>
      </c>
      <c r="I41" s="78">
        <v>3455</v>
      </c>
      <c r="J41" s="79">
        <f t="shared" si="4"/>
        <v>3455</v>
      </c>
      <c r="K41" s="80">
        <v>3455</v>
      </c>
      <c r="L41">
        <f t="shared" si="5"/>
        <v>0</v>
      </c>
    </row>
    <row r="42" spans="1:13" ht="28.8" x14ac:dyDescent="0.3">
      <c r="A42" s="75">
        <v>41</v>
      </c>
      <c r="B42" s="76">
        <v>101</v>
      </c>
      <c r="C42" s="81" t="s">
        <v>124</v>
      </c>
      <c r="D42" s="77">
        <v>9731284284</v>
      </c>
      <c r="E42" s="77">
        <v>448</v>
      </c>
      <c r="F42" s="78">
        <v>4.54</v>
      </c>
      <c r="G42" s="77">
        <f t="shared" si="3"/>
        <v>2034</v>
      </c>
      <c r="H42" s="79">
        <v>0</v>
      </c>
      <c r="I42" s="84">
        <v>2034</v>
      </c>
      <c r="J42" s="79">
        <f t="shared" si="4"/>
        <v>2034</v>
      </c>
      <c r="K42" s="80">
        <v>2034</v>
      </c>
      <c r="L42">
        <f t="shared" si="5"/>
        <v>0</v>
      </c>
    </row>
    <row r="43" spans="1:13" ht="43.2" x14ac:dyDescent="0.3">
      <c r="A43" s="75">
        <v>42</v>
      </c>
      <c r="B43" s="76" t="s">
        <v>125</v>
      </c>
      <c r="C43" s="81" t="s">
        <v>126</v>
      </c>
      <c r="D43" s="77">
        <v>9886060757</v>
      </c>
      <c r="E43" s="77">
        <v>934</v>
      </c>
      <c r="F43" s="78">
        <v>4.54</v>
      </c>
      <c r="G43" s="77">
        <f t="shared" si="3"/>
        <v>4240</v>
      </c>
      <c r="H43" s="79">
        <v>0</v>
      </c>
      <c r="I43" s="84">
        <v>4240</v>
      </c>
      <c r="J43" s="79">
        <f t="shared" si="4"/>
        <v>4240</v>
      </c>
      <c r="K43" s="80">
        <v>4240</v>
      </c>
      <c r="L43">
        <f t="shared" si="5"/>
        <v>0</v>
      </c>
    </row>
    <row r="44" spans="1:13" x14ac:dyDescent="0.3">
      <c r="A44" s="75">
        <v>43</v>
      </c>
      <c r="B44" s="76">
        <v>102</v>
      </c>
      <c r="C44" s="76" t="s">
        <v>127</v>
      </c>
      <c r="D44" s="77">
        <v>9611639570</v>
      </c>
      <c r="E44" s="77">
        <v>1984</v>
      </c>
      <c r="F44" s="78">
        <v>4.54</v>
      </c>
      <c r="G44" s="77">
        <f t="shared" si="3"/>
        <v>9007</v>
      </c>
      <c r="H44" s="79">
        <v>24798</v>
      </c>
      <c r="I44" s="78">
        <v>9007</v>
      </c>
      <c r="J44" s="79">
        <f t="shared" si="4"/>
        <v>33805</v>
      </c>
      <c r="K44" s="80">
        <v>24798</v>
      </c>
      <c r="L44">
        <f t="shared" si="5"/>
        <v>9007</v>
      </c>
    </row>
    <row r="45" spans="1:13" x14ac:dyDescent="0.3">
      <c r="A45" s="75">
        <v>44</v>
      </c>
      <c r="B45" s="76">
        <v>103</v>
      </c>
      <c r="C45" s="76" t="s">
        <v>128</v>
      </c>
      <c r="D45" s="77">
        <v>8310325448</v>
      </c>
      <c r="E45" s="77">
        <v>707</v>
      </c>
      <c r="F45" s="78">
        <v>4.54</v>
      </c>
      <c r="G45" s="77">
        <f t="shared" si="3"/>
        <v>3210</v>
      </c>
      <c r="H45" s="79">
        <v>0</v>
      </c>
      <c r="I45" s="78">
        <v>3210</v>
      </c>
      <c r="J45" s="79">
        <f t="shared" si="4"/>
        <v>3210</v>
      </c>
      <c r="K45" s="80"/>
      <c r="L45">
        <f t="shared" si="5"/>
        <v>3210</v>
      </c>
    </row>
    <row r="46" spans="1:13" x14ac:dyDescent="0.3">
      <c r="A46" s="75">
        <v>45</v>
      </c>
      <c r="B46" s="76">
        <v>104</v>
      </c>
      <c r="C46" s="76" t="s">
        <v>129</v>
      </c>
      <c r="D46" s="77">
        <v>7406509485</v>
      </c>
      <c r="E46" s="77">
        <v>702</v>
      </c>
      <c r="F46" s="78">
        <v>4.54</v>
      </c>
      <c r="G46" s="77">
        <f t="shared" si="3"/>
        <v>3187</v>
      </c>
      <c r="H46" s="79">
        <v>2746</v>
      </c>
      <c r="I46" s="78">
        <v>3187</v>
      </c>
      <c r="J46" s="79">
        <f t="shared" si="4"/>
        <v>5933</v>
      </c>
      <c r="K46" s="80"/>
      <c r="L46">
        <f t="shared" si="5"/>
        <v>5933</v>
      </c>
    </row>
    <row r="47" spans="1:13" x14ac:dyDescent="0.3">
      <c r="A47" s="75">
        <v>46</v>
      </c>
      <c r="B47" s="83">
        <v>105</v>
      </c>
      <c r="C47" s="83" t="s">
        <v>130</v>
      </c>
      <c r="D47" s="79">
        <v>9345059439</v>
      </c>
      <c r="E47" s="79">
        <v>702</v>
      </c>
      <c r="F47" s="78">
        <v>4.54</v>
      </c>
      <c r="G47" s="77">
        <f t="shared" si="3"/>
        <v>3187</v>
      </c>
      <c r="H47" s="79">
        <v>0</v>
      </c>
      <c r="I47" s="84">
        <v>3187</v>
      </c>
      <c r="J47" s="79">
        <f t="shared" si="4"/>
        <v>3187</v>
      </c>
      <c r="K47" s="86">
        <v>3187</v>
      </c>
      <c r="L47">
        <f t="shared" si="5"/>
        <v>0</v>
      </c>
      <c r="M47" s="87"/>
    </row>
    <row r="48" spans="1:13" x14ac:dyDescent="0.3">
      <c r="A48" s="75">
        <v>47</v>
      </c>
      <c r="B48" s="76">
        <v>106</v>
      </c>
      <c r="C48" s="76" t="s">
        <v>131</v>
      </c>
      <c r="D48" s="77">
        <v>9739801299</v>
      </c>
      <c r="E48" s="77">
        <v>701</v>
      </c>
      <c r="F48" s="78">
        <v>4.54</v>
      </c>
      <c r="G48" s="77">
        <f t="shared" si="3"/>
        <v>3183</v>
      </c>
      <c r="H48" s="79">
        <v>0</v>
      </c>
      <c r="I48" s="84">
        <v>3183</v>
      </c>
      <c r="J48" s="79">
        <f t="shared" si="4"/>
        <v>3183</v>
      </c>
      <c r="K48" s="80"/>
      <c r="L48">
        <f t="shared" si="5"/>
        <v>3183</v>
      </c>
    </row>
    <row r="49" spans="1:12" x14ac:dyDescent="0.3">
      <c r="A49" s="75">
        <v>48</v>
      </c>
      <c r="B49" s="76" t="s">
        <v>132</v>
      </c>
      <c r="C49" s="76" t="s">
        <v>133</v>
      </c>
      <c r="D49" s="77">
        <v>9845165039</v>
      </c>
      <c r="E49" s="77">
        <v>649</v>
      </c>
      <c r="F49" s="78">
        <v>4.54</v>
      </c>
      <c r="G49" s="77">
        <f t="shared" si="3"/>
        <v>2946</v>
      </c>
      <c r="H49" s="79">
        <v>8112</v>
      </c>
      <c r="I49" s="78">
        <v>2946</v>
      </c>
      <c r="J49" s="79">
        <f t="shared" si="4"/>
        <v>11058</v>
      </c>
      <c r="K49" s="80"/>
      <c r="L49">
        <f t="shared" si="5"/>
        <v>11058</v>
      </c>
    </row>
    <row r="50" spans="1:12" ht="28.8" x14ac:dyDescent="0.3">
      <c r="A50" s="75">
        <v>49</v>
      </c>
      <c r="B50" s="76">
        <v>107</v>
      </c>
      <c r="C50" s="81" t="s">
        <v>134</v>
      </c>
      <c r="D50" s="77">
        <v>9816270535</v>
      </c>
      <c r="E50" s="77">
        <v>714</v>
      </c>
      <c r="F50" s="78">
        <v>4.54</v>
      </c>
      <c r="G50" s="77">
        <f t="shared" si="3"/>
        <v>3242</v>
      </c>
      <c r="H50" s="79">
        <v>0</v>
      </c>
      <c r="I50" s="78">
        <v>3242</v>
      </c>
      <c r="J50" s="79">
        <f t="shared" si="4"/>
        <v>3242</v>
      </c>
      <c r="K50" s="80">
        <v>3242</v>
      </c>
      <c r="L50">
        <f t="shared" si="5"/>
        <v>0</v>
      </c>
    </row>
    <row r="51" spans="1:12" x14ac:dyDescent="0.3">
      <c r="A51" s="75">
        <v>50</v>
      </c>
      <c r="B51" s="76">
        <v>108</v>
      </c>
      <c r="C51" s="76" t="s">
        <v>135</v>
      </c>
      <c r="D51" s="77">
        <v>9886769790</v>
      </c>
      <c r="E51" s="77">
        <v>1037</v>
      </c>
      <c r="F51" s="78">
        <v>4.54</v>
      </c>
      <c r="G51" s="77">
        <f t="shared" si="3"/>
        <v>4708</v>
      </c>
      <c r="H51" s="79">
        <v>4321</v>
      </c>
      <c r="I51" s="78">
        <v>4708</v>
      </c>
      <c r="J51" s="79">
        <f t="shared" si="4"/>
        <v>9029</v>
      </c>
      <c r="K51" s="80"/>
      <c r="L51">
        <f t="shared" si="5"/>
        <v>9029</v>
      </c>
    </row>
    <row r="52" spans="1:12" x14ac:dyDescent="0.3">
      <c r="A52" s="75">
        <v>51</v>
      </c>
      <c r="B52" s="76" t="s">
        <v>136</v>
      </c>
      <c r="C52" s="76" t="s">
        <v>137</v>
      </c>
      <c r="D52" s="77">
        <v>9019205919</v>
      </c>
      <c r="E52" s="77">
        <v>900</v>
      </c>
      <c r="F52" s="78">
        <v>4.54</v>
      </c>
      <c r="G52" s="77">
        <f t="shared" si="3"/>
        <v>4086</v>
      </c>
      <c r="H52" s="79">
        <v>3750</v>
      </c>
      <c r="I52" s="78">
        <v>4086</v>
      </c>
      <c r="J52" s="79">
        <f t="shared" si="4"/>
        <v>7836</v>
      </c>
      <c r="K52" s="80">
        <v>7836</v>
      </c>
      <c r="L52">
        <f t="shared" si="5"/>
        <v>0</v>
      </c>
    </row>
    <row r="53" spans="1:12" x14ac:dyDescent="0.3">
      <c r="A53" s="75">
        <v>52</v>
      </c>
      <c r="B53" s="76">
        <v>109</v>
      </c>
      <c r="C53" s="76" t="s">
        <v>139</v>
      </c>
      <c r="D53" s="77">
        <v>9632546005</v>
      </c>
      <c r="E53" s="77">
        <v>1008</v>
      </c>
      <c r="F53" s="78">
        <v>4.54</v>
      </c>
      <c r="G53" s="77">
        <f t="shared" si="3"/>
        <v>4576</v>
      </c>
      <c r="H53" s="79">
        <v>0</v>
      </c>
      <c r="I53" s="78">
        <v>4576</v>
      </c>
      <c r="J53" s="79">
        <f t="shared" si="4"/>
        <v>4576</v>
      </c>
      <c r="K53" s="80">
        <v>4576</v>
      </c>
      <c r="L53">
        <f t="shared" si="5"/>
        <v>0</v>
      </c>
    </row>
    <row r="54" spans="1:12" ht="43.2" x14ac:dyDescent="0.3">
      <c r="A54" s="75">
        <v>53</v>
      </c>
      <c r="B54" s="76">
        <v>110</v>
      </c>
      <c r="C54" s="76" t="s">
        <v>140</v>
      </c>
      <c r="D54" s="82" t="s">
        <v>141</v>
      </c>
      <c r="E54" s="77">
        <v>1069</v>
      </c>
      <c r="F54" s="78">
        <v>4.54</v>
      </c>
      <c r="G54" s="77">
        <f t="shared" si="3"/>
        <v>4853</v>
      </c>
      <c r="H54" s="79">
        <v>4454</v>
      </c>
      <c r="I54" s="84">
        <v>4853</v>
      </c>
      <c r="J54" s="79">
        <f t="shared" si="4"/>
        <v>9307</v>
      </c>
      <c r="K54" s="80"/>
      <c r="L54">
        <f t="shared" si="5"/>
        <v>9307</v>
      </c>
    </row>
    <row r="55" spans="1:12" x14ac:dyDescent="0.3">
      <c r="A55" s="75">
        <v>54</v>
      </c>
      <c r="B55" s="76">
        <v>111</v>
      </c>
      <c r="C55" s="76" t="s">
        <v>142</v>
      </c>
      <c r="D55" s="77">
        <v>9822138742</v>
      </c>
      <c r="E55" s="77">
        <v>796</v>
      </c>
      <c r="F55" s="78">
        <v>4.54</v>
      </c>
      <c r="G55" s="77">
        <f t="shared" si="3"/>
        <v>3614</v>
      </c>
      <c r="H55" s="79">
        <v>0</v>
      </c>
      <c r="I55" s="84">
        <v>3614</v>
      </c>
      <c r="J55" s="79">
        <f t="shared" si="4"/>
        <v>3614</v>
      </c>
      <c r="K55" s="80">
        <v>3614</v>
      </c>
      <c r="L55">
        <f t="shared" si="5"/>
        <v>0</v>
      </c>
    </row>
    <row r="56" spans="1:12" ht="43.2" x14ac:dyDescent="0.3">
      <c r="A56" s="75">
        <v>55</v>
      </c>
      <c r="B56" s="76">
        <v>112</v>
      </c>
      <c r="C56" s="76" t="s">
        <v>140</v>
      </c>
      <c r="D56" s="82" t="s">
        <v>141</v>
      </c>
      <c r="E56" s="77">
        <v>1293</v>
      </c>
      <c r="F56" s="78">
        <v>4.54</v>
      </c>
      <c r="G56" s="77">
        <f t="shared" si="3"/>
        <v>5870</v>
      </c>
      <c r="H56" s="79">
        <v>5387</v>
      </c>
      <c r="I56" s="84">
        <v>5870</v>
      </c>
      <c r="J56" s="79">
        <f t="shared" si="4"/>
        <v>11257</v>
      </c>
      <c r="K56" s="80"/>
      <c r="L56">
        <f t="shared" si="5"/>
        <v>11257</v>
      </c>
    </row>
    <row r="57" spans="1:12" ht="28.8" x14ac:dyDescent="0.3">
      <c r="A57" s="75">
        <v>56</v>
      </c>
      <c r="B57" s="76" t="s">
        <v>143</v>
      </c>
      <c r="C57" s="81" t="s">
        <v>144</v>
      </c>
      <c r="D57" s="77">
        <v>9886363614</v>
      </c>
      <c r="E57" s="77">
        <v>752</v>
      </c>
      <c r="F57" s="78">
        <v>4.54</v>
      </c>
      <c r="G57" s="77">
        <f t="shared" si="3"/>
        <v>3414</v>
      </c>
      <c r="H57" s="79">
        <v>9399</v>
      </c>
      <c r="I57" s="84">
        <v>3414</v>
      </c>
      <c r="J57" s="79">
        <f t="shared" si="4"/>
        <v>12813</v>
      </c>
      <c r="K57" s="80">
        <v>10113</v>
      </c>
      <c r="L57">
        <f t="shared" si="5"/>
        <v>2700</v>
      </c>
    </row>
    <row r="58" spans="1:12" x14ac:dyDescent="0.3">
      <c r="A58" s="75">
        <v>57</v>
      </c>
      <c r="B58" s="83">
        <v>114</v>
      </c>
      <c r="C58" s="83" t="s">
        <v>145</v>
      </c>
      <c r="D58" s="79">
        <v>782906001</v>
      </c>
      <c r="E58" s="79">
        <v>785</v>
      </c>
      <c r="F58" s="78">
        <v>4.54</v>
      </c>
      <c r="G58" s="77">
        <f t="shared" si="3"/>
        <v>3564</v>
      </c>
      <c r="H58" s="79">
        <v>9813</v>
      </c>
      <c r="I58" s="88">
        <v>3564</v>
      </c>
      <c r="J58" s="79">
        <f t="shared" si="4"/>
        <v>13377</v>
      </c>
      <c r="K58" s="80"/>
      <c r="L58">
        <f t="shared" si="5"/>
        <v>13377</v>
      </c>
    </row>
    <row r="59" spans="1:12" ht="28.8" x14ac:dyDescent="0.3">
      <c r="A59" s="75">
        <v>58</v>
      </c>
      <c r="B59" s="76" t="s">
        <v>146</v>
      </c>
      <c r="C59" s="81" t="s">
        <v>147</v>
      </c>
      <c r="D59" s="82" t="s">
        <v>148</v>
      </c>
      <c r="E59" s="77">
        <v>305</v>
      </c>
      <c r="F59" s="78">
        <v>4.54</v>
      </c>
      <c r="G59" s="77">
        <f t="shared" si="3"/>
        <v>1385</v>
      </c>
      <c r="H59" s="79">
        <v>1271</v>
      </c>
      <c r="I59" s="78">
        <v>1385</v>
      </c>
      <c r="J59" s="79">
        <f t="shared" si="4"/>
        <v>2656</v>
      </c>
      <c r="K59" s="80">
        <v>2656</v>
      </c>
      <c r="L59">
        <f t="shared" si="5"/>
        <v>0</v>
      </c>
    </row>
    <row r="60" spans="1:12" x14ac:dyDescent="0.3">
      <c r="A60" s="75">
        <v>59</v>
      </c>
      <c r="B60" s="76" t="s">
        <v>149</v>
      </c>
      <c r="C60" s="76" t="s">
        <v>150</v>
      </c>
      <c r="D60" s="77">
        <v>9986704060</v>
      </c>
      <c r="E60" s="77">
        <v>745</v>
      </c>
      <c r="F60" s="78">
        <v>4.54</v>
      </c>
      <c r="G60" s="77">
        <f t="shared" si="3"/>
        <v>3382</v>
      </c>
      <c r="H60" s="79">
        <v>0</v>
      </c>
      <c r="I60" s="78">
        <v>3382</v>
      </c>
      <c r="J60" s="79">
        <f t="shared" si="4"/>
        <v>3382</v>
      </c>
      <c r="K60" s="80">
        <v>3382</v>
      </c>
      <c r="L60">
        <f t="shared" si="5"/>
        <v>0</v>
      </c>
    </row>
    <row r="61" spans="1:12" x14ac:dyDescent="0.3">
      <c r="A61" s="75">
        <v>60</v>
      </c>
      <c r="B61" s="76">
        <v>115</v>
      </c>
      <c r="C61" s="76" t="s">
        <v>152</v>
      </c>
      <c r="D61" s="77">
        <v>9916137661</v>
      </c>
      <c r="E61" s="77">
        <v>1239</v>
      </c>
      <c r="F61" s="78">
        <v>4.54</v>
      </c>
      <c r="G61" s="77">
        <f t="shared" si="3"/>
        <v>5625</v>
      </c>
      <c r="H61" s="79">
        <v>15486</v>
      </c>
      <c r="I61" s="78">
        <v>5625</v>
      </c>
      <c r="J61" s="79">
        <f t="shared" si="4"/>
        <v>21111</v>
      </c>
      <c r="K61" s="80"/>
      <c r="L61">
        <f t="shared" si="5"/>
        <v>21111</v>
      </c>
    </row>
    <row r="62" spans="1:12" x14ac:dyDescent="0.3">
      <c r="A62" s="75">
        <v>61</v>
      </c>
      <c r="B62" s="76">
        <v>116</v>
      </c>
      <c r="C62" s="76" t="s">
        <v>153</v>
      </c>
      <c r="D62" s="77">
        <v>9620075302</v>
      </c>
      <c r="E62" s="77">
        <v>375</v>
      </c>
      <c r="F62" s="78">
        <v>4.54</v>
      </c>
      <c r="G62" s="77">
        <f t="shared" si="3"/>
        <v>1703</v>
      </c>
      <c r="H62" s="79">
        <v>4686</v>
      </c>
      <c r="I62" s="78">
        <v>1703</v>
      </c>
      <c r="J62" s="79">
        <f t="shared" si="4"/>
        <v>6389</v>
      </c>
      <c r="K62" s="80">
        <v>6389</v>
      </c>
      <c r="L62">
        <f t="shared" si="5"/>
        <v>0</v>
      </c>
    </row>
    <row r="63" spans="1:12" ht="28.8" x14ac:dyDescent="0.3">
      <c r="A63" s="75">
        <v>62</v>
      </c>
      <c r="B63" s="76">
        <v>117</v>
      </c>
      <c r="C63" s="76" t="s">
        <v>154</v>
      </c>
      <c r="D63" s="82" t="s">
        <v>155</v>
      </c>
      <c r="E63" s="77">
        <v>606</v>
      </c>
      <c r="F63" s="78">
        <v>4.54</v>
      </c>
      <c r="G63" s="77">
        <f t="shared" si="3"/>
        <v>2751</v>
      </c>
      <c r="H63" s="79">
        <v>7575</v>
      </c>
      <c r="I63" s="78">
        <v>2751</v>
      </c>
      <c r="J63" s="79">
        <f t="shared" si="4"/>
        <v>10326</v>
      </c>
      <c r="K63" s="80"/>
      <c r="L63">
        <f t="shared" si="5"/>
        <v>10326</v>
      </c>
    </row>
    <row r="64" spans="1:12" ht="28.8" x14ac:dyDescent="0.3">
      <c r="A64" s="75">
        <v>63</v>
      </c>
      <c r="B64" s="76">
        <v>118</v>
      </c>
      <c r="C64" s="76" t="s">
        <v>156</v>
      </c>
      <c r="D64" s="82" t="s">
        <v>157</v>
      </c>
      <c r="E64" s="77">
        <v>694</v>
      </c>
      <c r="F64" s="78">
        <v>4.54</v>
      </c>
      <c r="G64" s="77">
        <f t="shared" si="3"/>
        <v>3151</v>
      </c>
      <c r="H64" s="79">
        <v>0</v>
      </c>
      <c r="I64" s="78">
        <v>3151</v>
      </c>
      <c r="J64" s="79">
        <f t="shared" si="4"/>
        <v>3151</v>
      </c>
      <c r="K64" s="80">
        <v>3151</v>
      </c>
      <c r="L64">
        <f t="shared" si="5"/>
        <v>0</v>
      </c>
    </row>
    <row r="65" spans="1:12" x14ac:dyDescent="0.3">
      <c r="A65" s="75">
        <v>64</v>
      </c>
      <c r="B65" s="76">
        <v>119</v>
      </c>
      <c r="C65" s="76" t="s">
        <v>159</v>
      </c>
      <c r="D65" s="77">
        <v>9686794010</v>
      </c>
      <c r="E65" s="77">
        <v>694</v>
      </c>
      <c r="F65" s="78">
        <v>4.54</v>
      </c>
      <c r="G65" s="77">
        <f t="shared" si="3"/>
        <v>3151</v>
      </c>
      <c r="H65" s="79">
        <v>8676</v>
      </c>
      <c r="I65" s="78">
        <v>3151</v>
      </c>
      <c r="J65" s="79">
        <f t="shared" si="4"/>
        <v>11827</v>
      </c>
      <c r="K65" s="80">
        <v>11827</v>
      </c>
      <c r="L65">
        <f t="shared" si="5"/>
        <v>0</v>
      </c>
    </row>
    <row r="66" spans="1:12" x14ac:dyDescent="0.3">
      <c r="A66" s="75">
        <v>65</v>
      </c>
      <c r="B66" s="76">
        <v>120</v>
      </c>
      <c r="C66" s="76" t="s">
        <v>160</v>
      </c>
      <c r="D66" s="77">
        <v>8884726789</v>
      </c>
      <c r="E66" s="77">
        <v>698</v>
      </c>
      <c r="F66" s="78">
        <v>4.54</v>
      </c>
      <c r="G66" s="77">
        <f t="shared" ref="G66:G73" si="6">ROUND(E66*F66,0)</f>
        <v>3169</v>
      </c>
      <c r="H66" s="79">
        <v>8724</v>
      </c>
      <c r="I66" s="78">
        <v>3169</v>
      </c>
      <c r="J66" s="79">
        <f t="shared" ref="J66:J73" si="7">(H66+I66)</f>
        <v>11893</v>
      </c>
      <c r="K66" s="80">
        <v>11893</v>
      </c>
      <c r="L66">
        <f t="shared" ref="L66:L74" si="8">J66-K66</f>
        <v>0</v>
      </c>
    </row>
    <row r="67" spans="1:12" x14ac:dyDescent="0.3">
      <c r="A67" s="75">
        <v>66</v>
      </c>
      <c r="B67" s="76">
        <v>121</v>
      </c>
      <c r="C67" s="76" t="s">
        <v>161</v>
      </c>
      <c r="D67" s="77">
        <v>9886948790</v>
      </c>
      <c r="E67" s="77">
        <v>702</v>
      </c>
      <c r="F67" s="78">
        <v>4.54</v>
      </c>
      <c r="G67" s="77">
        <f t="shared" si="6"/>
        <v>3187</v>
      </c>
      <c r="H67" s="79">
        <v>0</v>
      </c>
      <c r="I67" s="78">
        <v>3187</v>
      </c>
      <c r="J67" s="79">
        <f t="shared" si="7"/>
        <v>3187</v>
      </c>
      <c r="K67" s="80"/>
      <c r="L67">
        <f t="shared" si="8"/>
        <v>3187</v>
      </c>
    </row>
    <row r="68" spans="1:12" ht="43.2" x14ac:dyDescent="0.3">
      <c r="A68" s="75">
        <v>67</v>
      </c>
      <c r="B68" s="76">
        <v>122</v>
      </c>
      <c r="C68" s="81" t="s">
        <v>162</v>
      </c>
      <c r="D68" s="77">
        <v>9962593443</v>
      </c>
      <c r="E68" s="77">
        <v>1643</v>
      </c>
      <c r="F68" s="78">
        <v>4.54</v>
      </c>
      <c r="G68" s="77">
        <f t="shared" si="6"/>
        <v>7459</v>
      </c>
      <c r="H68" s="79">
        <v>0</v>
      </c>
      <c r="I68" s="84">
        <v>7459</v>
      </c>
      <c r="J68" s="79">
        <f t="shared" si="7"/>
        <v>7459</v>
      </c>
      <c r="K68" s="80">
        <v>7459</v>
      </c>
      <c r="L68">
        <f t="shared" si="8"/>
        <v>0</v>
      </c>
    </row>
    <row r="69" spans="1:12" ht="28.8" x14ac:dyDescent="0.3">
      <c r="A69" s="75">
        <v>68</v>
      </c>
      <c r="B69" s="76" t="s">
        <v>163</v>
      </c>
      <c r="C69" s="89" t="s">
        <v>164</v>
      </c>
      <c r="D69" s="90"/>
      <c r="E69" s="77">
        <v>802</v>
      </c>
      <c r="F69" s="78">
        <v>4.54</v>
      </c>
      <c r="G69" s="77">
        <f t="shared" si="6"/>
        <v>3641</v>
      </c>
      <c r="H69" s="79">
        <v>0</v>
      </c>
      <c r="I69" s="84">
        <v>3641</v>
      </c>
      <c r="J69" s="79">
        <f t="shared" si="7"/>
        <v>3641</v>
      </c>
      <c r="K69" s="80">
        <v>3641</v>
      </c>
      <c r="L69">
        <f t="shared" si="8"/>
        <v>0</v>
      </c>
    </row>
    <row r="70" spans="1:12" ht="43.2" x14ac:dyDescent="0.3">
      <c r="A70" s="75">
        <v>69</v>
      </c>
      <c r="B70" s="76">
        <v>123</v>
      </c>
      <c r="C70" s="81" t="s">
        <v>165</v>
      </c>
      <c r="D70" s="77">
        <v>9962593443</v>
      </c>
      <c r="E70" s="77">
        <v>3011</v>
      </c>
      <c r="F70" s="78">
        <v>4.54</v>
      </c>
      <c r="G70" s="77">
        <f t="shared" si="6"/>
        <v>13670</v>
      </c>
      <c r="H70" s="79">
        <v>12546</v>
      </c>
      <c r="I70" s="91">
        <v>13670</v>
      </c>
      <c r="J70" s="79">
        <f t="shared" si="7"/>
        <v>26216</v>
      </c>
      <c r="K70" s="80">
        <v>25092</v>
      </c>
      <c r="L70">
        <f t="shared" si="8"/>
        <v>1124</v>
      </c>
    </row>
    <row r="71" spans="1:12" ht="28.8" x14ac:dyDescent="0.3">
      <c r="A71" s="75">
        <v>70</v>
      </c>
      <c r="B71" s="76">
        <v>124</v>
      </c>
      <c r="C71" s="76" t="s">
        <v>166</v>
      </c>
      <c r="D71" s="82" t="s">
        <v>167</v>
      </c>
      <c r="E71" s="77">
        <v>579</v>
      </c>
      <c r="F71" s="78">
        <v>4.54</v>
      </c>
      <c r="G71" s="77">
        <f t="shared" si="6"/>
        <v>2629</v>
      </c>
      <c r="H71" s="79">
        <v>0</v>
      </c>
      <c r="I71" s="78">
        <v>2629</v>
      </c>
      <c r="J71" s="79">
        <f t="shared" si="7"/>
        <v>2629</v>
      </c>
      <c r="K71" s="80">
        <v>2629</v>
      </c>
      <c r="L71">
        <f t="shared" si="8"/>
        <v>0</v>
      </c>
    </row>
    <row r="72" spans="1:12" ht="28.8" x14ac:dyDescent="0.3">
      <c r="A72" s="75">
        <v>71</v>
      </c>
      <c r="B72" s="76">
        <v>125</v>
      </c>
      <c r="C72" s="76" t="s">
        <v>169</v>
      </c>
      <c r="D72" s="82" t="s">
        <v>221</v>
      </c>
      <c r="E72" s="77">
        <v>626</v>
      </c>
      <c r="F72" s="78">
        <v>4.54</v>
      </c>
      <c r="G72" s="77">
        <f t="shared" si="6"/>
        <v>2842</v>
      </c>
      <c r="H72" s="79">
        <v>0</v>
      </c>
      <c r="I72" s="78">
        <v>2842</v>
      </c>
      <c r="J72" s="79">
        <f t="shared" si="7"/>
        <v>2842</v>
      </c>
      <c r="K72" s="80">
        <v>2842</v>
      </c>
      <c r="L72">
        <f t="shared" si="8"/>
        <v>0</v>
      </c>
    </row>
    <row r="73" spans="1:12" x14ac:dyDescent="0.3">
      <c r="A73" s="75">
        <v>72</v>
      </c>
      <c r="B73" s="76">
        <v>126</v>
      </c>
      <c r="C73" s="76" t="s">
        <v>170</v>
      </c>
      <c r="D73" s="77">
        <v>9663877957</v>
      </c>
      <c r="E73" s="77">
        <v>626</v>
      </c>
      <c r="F73" s="78">
        <v>4.54</v>
      </c>
      <c r="G73" s="77">
        <f t="shared" si="6"/>
        <v>2842</v>
      </c>
      <c r="H73" s="79">
        <v>7824</v>
      </c>
      <c r="I73" s="78">
        <v>2842</v>
      </c>
      <c r="J73" s="79">
        <f t="shared" si="7"/>
        <v>10666</v>
      </c>
      <c r="K73" s="80">
        <v>10666</v>
      </c>
      <c r="L73">
        <f t="shared" si="8"/>
        <v>0</v>
      </c>
    </row>
    <row r="74" spans="1:12" x14ac:dyDescent="0.3">
      <c r="E74" s="59">
        <f>SUM(E2:E73)</f>
        <v>57993</v>
      </c>
      <c r="G74" s="92"/>
      <c r="H74" s="93">
        <f>SUM(H2:H73)</f>
        <v>288677</v>
      </c>
      <c r="J74" s="94">
        <f>SUM(J2:J73)</f>
        <v>551967</v>
      </c>
      <c r="K74">
        <f>SUM(K2:K73)</f>
        <v>375045</v>
      </c>
      <c r="L74">
        <f t="shared" si="8"/>
        <v>176922</v>
      </c>
    </row>
    <row r="77" spans="1:12" x14ac:dyDescent="0.3">
      <c r="E77" s="65"/>
    </row>
    <row r="78" spans="1:12" x14ac:dyDescent="0.3">
      <c r="C78" s="59"/>
    </row>
    <row r="84" spans="4:6" x14ac:dyDescent="0.3">
      <c r="E84" s="65"/>
      <c r="F84" s="95"/>
    </row>
    <row r="85" spans="4:6" x14ac:dyDescent="0.3">
      <c r="E85" s="65"/>
    </row>
    <row r="86" spans="4:6" x14ac:dyDescent="0.3">
      <c r="D86" s="58"/>
      <c r="E86" s="65"/>
      <c r="F86" s="95"/>
    </row>
    <row r="87" spans="4:6" x14ac:dyDescent="0.3">
      <c r="E87" s="65"/>
    </row>
    <row r="88" spans="4:6" x14ac:dyDescent="0.3">
      <c r="E88" s="65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5"/>
  <sheetViews>
    <sheetView zoomScaleNormal="100" workbookViewId="0">
      <pane ySplit="1" topLeftCell="A37" activePane="bottomLeft" state="frozen"/>
      <selection pane="bottomLeft" activeCell="A44" sqref="A44:XFD44"/>
    </sheetView>
  </sheetViews>
  <sheetFormatPr defaultColWidth="8.77734375" defaultRowHeight="14.4" x14ac:dyDescent="0.3"/>
  <cols>
    <col min="20" max="20" width="11.33203125" customWidth="1"/>
  </cols>
  <sheetData>
    <row r="1" spans="1:21" ht="57.6" x14ac:dyDescent="0.3">
      <c r="A1" s="66" t="s">
        <v>171</v>
      </c>
      <c r="B1" s="96" t="s">
        <v>222</v>
      </c>
      <c r="C1" s="96" t="s">
        <v>223</v>
      </c>
      <c r="D1" s="96" t="s">
        <v>224</v>
      </c>
      <c r="E1" s="96" t="s">
        <v>225</v>
      </c>
      <c r="F1" s="96" t="s">
        <v>226</v>
      </c>
      <c r="G1" s="96" t="s">
        <v>227</v>
      </c>
      <c r="H1" s="96" t="s">
        <v>228</v>
      </c>
      <c r="I1" s="96" t="s">
        <v>229</v>
      </c>
      <c r="J1" s="96" t="s">
        <v>230</v>
      </c>
      <c r="K1" s="96" t="s">
        <v>231</v>
      </c>
      <c r="L1" s="96" t="s">
        <v>232</v>
      </c>
      <c r="M1" s="96" t="s">
        <v>233</v>
      </c>
      <c r="N1" s="96" t="s">
        <v>234</v>
      </c>
      <c r="O1" s="96" t="s">
        <v>216</v>
      </c>
      <c r="P1" s="96" t="s">
        <v>235</v>
      </c>
      <c r="Q1" s="96" t="s">
        <v>236</v>
      </c>
      <c r="R1" s="96" t="s">
        <v>237</v>
      </c>
      <c r="S1" s="96" t="s">
        <v>238</v>
      </c>
      <c r="T1" s="96" t="s">
        <v>239</v>
      </c>
      <c r="U1" s="96" t="s">
        <v>234</v>
      </c>
    </row>
    <row r="2" spans="1:21" x14ac:dyDescent="0.3">
      <c r="A2" s="97" t="s">
        <v>16</v>
      </c>
      <c r="B2" s="80">
        <v>902</v>
      </c>
      <c r="C2" s="80">
        <v>115</v>
      </c>
      <c r="D2" s="80">
        <v>254</v>
      </c>
      <c r="E2" s="80">
        <v>200</v>
      </c>
      <c r="F2" s="80">
        <v>298.60000000000002</v>
      </c>
      <c r="G2" s="80">
        <f t="shared" ref="G2:G15" si="0">+E2-C2</f>
        <v>85</v>
      </c>
      <c r="H2" s="80">
        <v>10</v>
      </c>
      <c r="I2" s="80">
        <f t="shared" ref="I2:I33" si="1">B2+G2*H2</f>
        <v>1752</v>
      </c>
      <c r="J2" s="80"/>
      <c r="K2" s="80">
        <f t="shared" ref="K2:K15" si="2">F2-E2</f>
        <v>98.600000000000023</v>
      </c>
      <c r="L2" s="80">
        <f>902+K2*10</f>
        <v>1888.0000000000002</v>
      </c>
      <c r="M2" s="80">
        <f t="shared" ref="M2:M33" si="3">I2+L2</f>
        <v>3640</v>
      </c>
      <c r="N2" s="86">
        <v>3640</v>
      </c>
      <c r="O2" s="80">
        <f t="shared" ref="O2:O33" si="4">M2-N2</f>
        <v>0</v>
      </c>
      <c r="P2" s="80">
        <f t="shared" ref="P2:P33" si="5">(49275+3731)/71</f>
        <v>746.56338028169012</v>
      </c>
      <c r="Q2" s="80">
        <v>437.5</v>
      </c>
      <c r="R2" s="80">
        <f t="shared" ref="R2:R33" si="6">Q2-F2</f>
        <v>138.89999999999998</v>
      </c>
      <c r="S2" s="80">
        <f t="shared" ref="S2:S33" si="7">P2+(R2*10)</f>
        <v>2135.5633802816901</v>
      </c>
      <c r="T2" s="80">
        <f t="shared" ref="T2:T33" si="8">ROUND(O2+S2,0)</f>
        <v>2136</v>
      </c>
      <c r="U2" s="80">
        <v>2136</v>
      </c>
    </row>
    <row r="3" spans="1:21" x14ac:dyDescent="0.3">
      <c r="A3" s="97" t="s">
        <v>21</v>
      </c>
      <c r="B3" s="80">
        <v>902</v>
      </c>
      <c r="C3" s="80">
        <v>398</v>
      </c>
      <c r="D3" s="80">
        <v>1199</v>
      </c>
      <c r="E3" s="80">
        <v>990</v>
      </c>
      <c r="F3" s="80">
        <v>1453</v>
      </c>
      <c r="G3" s="80">
        <f t="shared" si="0"/>
        <v>592</v>
      </c>
      <c r="H3" s="80">
        <v>10</v>
      </c>
      <c r="I3" s="80">
        <f t="shared" si="1"/>
        <v>6822</v>
      </c>
      <c r="J3" s="80"/>
      <c r="K3" s="80">
        <f t="shared" si="2"/>
        <v>463</v>
      </c>
      <c r="L3" s="80">
        <f>902+K3*10</f>
        <v>5532</v>
      </c>
      <c r="M3" s="80">
        <f t="shared" si="3"/>
        <v>12354</v>
      </c>
      <c r="N3" s="86"/>
      <c r="O3" s="80">
        <f t="shared" si="4"/>
        <v>12354</v>
      </c>
      <c r="P3" s="80">
        <f t="shared" si="5"/>
        <v>746.56338028169012</v>
      </c>
      <c r="Q3" s="80">
        <v>2106.5</v>
      </c>
      <c r="R3" s="80">
        <f t="shared" si="6"/>
        <v>653.5</v>
      </c>
      <c r="S3" s="80">
        <f t="shared" si="7"/>
        <v>7281.5633802816901</v>
      </c>
      <c r="T3" s="80">
        <f t="shared" si="8"/>
        <v>19636</v>
      </c>
      <c r="U3" s="80"/>
    </row>
    <row r="4" spans="1:21" x14ac:dyDescent="0.3">
      <c r="A4" s="97" t="s">
        <v>23</v>
      </c>
      <c r="B4" s="80">
        <v>902</v>
      </c>
      <c r="C4" s="80">
        <v>64</v>
      </c>
      <c r="D4" s="80">
        <v>0</v>
      </c>
      <c r="E4" s="80">
        <v>64</v>
      </c>
      <c r="F4" s="80">
        <v>97.7</v>
      </c>
      <c r="G4" s="80">
        <f t="shared" si="0"/>
        <v>0</v>
      </c>
      <c r="H4" s="80">
        <v>10</v>
      </c>
      <c r="I4" s="80">
        <f t="shared" si="1"/>
        <v>902</v>
      </c>
      <c r="J4" s="80"/>
      <c r="K4" s="80">
        <f t="shared" si="2"/>
        <v>33.700000000000003</v>
      </c>
      <c r="L4" s="80">
        <v>902</v>
      </c>
      <c r="M4" s="80">
        <f t="shared" si="3"/>
        <v>1804</v>
      </c>
      <c r="N4" s="80"/>
      <c r="O4" s="80">
        <f t="shared" si="4"/>
        <v>1804</v>
      </c>
      <c r="P4" s="80">
        <f t="shared" si="5"/>
        <v>746.56338028169012</v>
      </c>
      <c r="Q4" s="80">
        <v>97.7</v>
      </c>
      <c r="R4" s="80">
        <f t="shared" si="6"/>
        <v>0</v>
      </c>
      <c r="S4" s="80">
        <f t="shared" si="7"/>
        <v>746.56338028169012</v>
      </c>
      <c r="T4" s="80">
        <f t="shared" si="8"/>
        <v>2551</v>
      </c>
      <c r="U4" s="80">
        <v>2551</v>
      </c>
    </row>
    <row r="5" spans="1:21" x14ac:dyDescent="0.3">
      <c r="A5" s="97" t="s">
        <v>28</v>
      </c>
      <c r="B5" s="80">
        <v>902</v>
      </c>
      <c r="C5" s="80">
        <v>1240</v>
      </c>
      <c r="D5" s="98">
        <v>2152</v>
      </c>
      <c r="E5" s="98">
        <v>1940</v>
      </c>
      <c r="F5" s="98">
        <v>2596.2600000000002</v>
      </c>
      <c r="G5" s="80">
        <f t="shared" si="0"/>
        <v>700</v>
      </c>
      <c r="H5" s="80">
        <v>10</v>
      </c>
      <c r="I5" s="80">
        <f t="shared" si="1"/>
        <v>7902</v>
      </c>
      <c r="J5" s="80"/>
      <c r="K5" s="80">
        <f t="shared" si="2"/>
        <v>656.26000000000022</v>
      </c>
      <c r="L5" s="80">
        <f t="shared" ref="L5:L36" si="9">902+K5*10</f>
        <v>7464.6000000000022</v>
      </c>
      <c r="M5" s="80">
        <f t="shared" si="3"/>
        <v>15366.600000000002</v>
      </c>
      <c r="N5" s="80">
        <v>15367</v>
      </c>
      <c r="O5" s="80">
        <f t="shared" si="4"/>
        <v>-0.39999999999781721</v>
      </c>
      <c r="P5" s="80">
        <f t="shared" si="5"/>
        <v>746.56338028169012</v>
      </c>
      <c r="Q5" s="80">
        <v>3357</v>
      </c>
      <c r="R5" s="80">
        <f t="shared" si="6"/>
        <v>760.73999999999978</v>
      </c>
      <c r="S5" s="80">
        <f t="shared" si="7"/>
        <v>8353.9633802816879</v>
      </c>
      <c r="T5" s="80">
        <f t="shared" si="8"/>
        <v>8354</v>
      </c>
      <c r="U5" s="80">
        <v>8354</v>
      </c>
    </row>
    <row r="6" spans="1:21" x14ac:dyDescent="0.3">
      <c r="A6" s="97" t="s">
        <v>32</v>
      </c>
      <c r="B6" s="80">
        <v>902</v>
      </c>
      <c r="C6" s="80">
        <v>4580</v>
      </c>
      <c r="D6" s="80">
        <v>5347</v>
      </c>
      <c r="E6" s="80">
        <v>5140</v>
      </c>
      <c r="F6" s="80">
        <v>5649.3</v>
      </c>
      <c r="G6" s="80">
        <f t="shared" si="0"/>
        <v>560</v>
      </c>
      <c r="H6" s="80">
        <v>10</v>
      </c>
      <c r="I6" s="80">
        <f t="shared" si="1"/>
        <v>6502</v>
      </c>
      <c r="J6" s="80"/>
      <c r="K6" s="80">
        <f t="shared" si="2"/>
        <v>509.30000000000018</v>
      </c>
      <c r="L6" s="80">
        <f t="shared" si="9"/>
        <v>5995.0000000000018</v>
      </c>
      <c r="M6" s="80">
        <f t="shared" si="3"/>
        <v>12497.000000000002</v>
      </c>
      <c r="N6" s="80">
        <v>12497</v>
      </c>
      <c r="O6" s="80">
        <f t="shared" si="4"/>
        <v>0</v>
      </c>
      <c r="P6" s="80">
        <f t="shared" si="5"/>
        <v>746.56338028169012</v>
      </c>
      <c r="Q6" s="80">
        <v>6594.9</v>
      </c>
      <c r="R6" s="80">
        <f t="shared" si="6"/>
        <v>945.59999999999945</v>
      </c>
      <c r="S6" s="80">
        <f t="shared" si="7"/>
        <v>10202.563380281685</v>
      </c>
      <c r="T6" s="80">
        <f t="shared" si="8"/>
        <v>10203</v>
      </c>
      <c r="U6" s="80">
        <v>10203</v>
      </c>
    </row>
    <row r="7" spans="1:21" x14ac:dyDescent="0.3">
      <c r="A7" s="97" t="s">
        <v>36</v>
      </c>
      <c r="B7" s="80">
        <v>902</v>
      </c>
      <c r="C7" s="80">
        <v>45</v>
      </c>
      <c r="D7" s="80">
        <v>88</v>
      </c>
      <c r="E7" s="80">
        <v>88</v>
      </c>
      <c r="F7" s="80">
        <v>106.1</v>
      </c>
      <c r="G7" s="80">
        <f t="shared" si="0"/>
        <v>43</v>
      </c>
      <c r="H7" s="80">
        <v>10</v>
      </c>
      <c r="I7" s="80">
        <f t="shared" si="1"/>
        <v>1332</v>
      </c>
      <c r="J7" s="80"/>
      <c r="K7" s="80">
        <f t="shared" si="2"/>
        <v>18.099999999999994</v>
      </c>
      <c r="L7" s="80">
        <f t="shared" si="9"/>
        <v>1083</v>
      </c>
      <c r="M7" s="80">
        <f t="shared" si="3"/>
        <v>2415</v>
      </c>
      <c r="N7" s="80"/>
      <c r="O7" s="80">
        <f t="shared" si="4"/>
        <v>2415</v>
      </c>
      <c r="P7" s="80">
        <f t="shared" si="5"/>
        <v>746.56338028169012</v>
      </c>
      <c r="Q7" s="80">
        <v>178.2</v>
      </c>
      <c r="R7" s="80">
        <f t="shared" si="6"/>
        <v>72.099999999999994</v>
      </c>
      <c r="S7" s="80">
        <f t="shared" si="7"/>
        <v>1467.5633802816901</v>
      </c>
      <c r="T7" s="80">
        <f t="shared" si="8"/>
        <v>3883</v>
      </c>
      <c r="U7" s="80"/>
    </row>
    <row r="8" spans="1:21" x14ac:dyDescent="0.3">
      <c r="A8" s="97" t="s">
        <v>39</v>
      </c>
      <c r="B8" s="80">
        <v>902</v>
      </c>
      <c r="C8" s="80">
        <v>775</v>
      </c>
      <c r="D8" s="80">
        <v>911</v>
      </c>
      <c r="E8" s="80">
        <v>840</v>
      </c>
      <c r="F8" s="80">
        <v>912.8</v>
      </c>
      <c r="G8" s="80">
        <f t="shared" si="0"/>
        <v>65</v>
      </c>
      <c r="H8" s="80">
        <v>10</v>
      </c>
      <c r="I8" s="80">
        <f t="shared" si="1"/>
        <v>1552</v>
      </c>
      <c r="J8" s="80"/>
      <c r="K8" s="80">
        <f t="shared" si="2"/>
        <v>72.799999999999955</v>
      </c>
      <c r="L8" s="80">
        <f t="shared" si="9"/>
        <v>1629.9999999999995</v>
      </c>
      <c r="M8" s="80">
        <f t="shared" si="3"/>
        <v>3181.9999999999995</v>
      </c>
      <c r="N8" s="80"/>
      <c r="O8" s="80">
        <f t="shared" si="4"/>
        <v>3181.9999999999995</v>
      </c>
      <c r="P8" s="80">
        <f t="shared" si="5"/>
        <v>746.56338028169012</v>
      </c>
      <c r="Q8" s="80">
        <v>917.2</v>
      </c>
      <c r="R8" s="80">
        <f t="shared" si="6"/>
        <v>4.4000000000000909</v>
      </c>
      <c r="S8" s="80">
        <f t="shared" si="7"/>
        <v>790.56338028169102</v>
      </c>
      <c r="T8" s="80">
        <f t="shared" si="8"/>
        <v>3973</v>
      </c>
      <c r="U8" s="80">
        <v>3973</v>
      </c>
    </row>
    <row r="9" spans="1:21" x14ac:dyDescent="0.3">
      <c r="A9" s="97" t="s">
        <v>43</v>
      </c>
      <c r="B9" s="80">
        <v>902</v>
      </c>
      <c r="C9" s="80">
        <v>56</v>
      </c>
      <c r="D9" s="80">
        <v>0</v>
      </c>
      <c r="E9" s="80">
        <v>56</v>
      </c>
      <c r="F9" s="80">
        <v>76.599999999999994</v>
      </c>
      <c r="G9" s="80">
        <f t="shared" si="0"/>
        <v>0</v>
      </c>
      <c r="H9" s="80">
        <v>10</v>
      </c>
      <c r="I9" s="80">
        <f t="shared" si="1"/>
        <v>902</v>
      </c>
      <c r="J9" s="80"/>
      <c r="K9" s="80">
        <f t="shared" si="2"/>
        <v>20.599999999999994</v>
      </c>
      <c r="L9" s="80">
        <f t="shared" si="9"/>
        <v>1108</v>
      </c>
      <c r="M9" s="80">
        <f t="shared" si="3"/>
        <v>2010</v>
      </c>
      <c r="N9" s="80"/>
      <c r="O9" s="80">
        <f t="shared" si="4"/>
        <v>2010</v>
      </c>
      <c r="P9" s="80">
        <f t="shared" si="5"/>
        <v>746.56338028169012</v>
      </c>
      <c r="Q9" s="80">
        <v>80.900000000000006</v>
      </c>
      <c r="R9" s="80">
        <f t="shared" si="6"/>
        <v>4.3000000000000114</v>
      </c>
      <c r="S9" s="80">
        <f t="shared" si="7"/>
        <v>789.56338028169023</v>
      </c>
      <c r="T9" s="80">
        <f t="shared" si="8"/>
        <v>2800</v>
      </c>
      <c r="U9" s="80"/>
    </row>
    <row r="10" spans="1:21" x14ac:dyDescent="0.3">
      <c r="A10" s="97" t="s">
        <v>45</v>
      </c>
      <c r="B10" s="80">
        <v>902</v>
      </c>
      <c r="C10" s="80">
        <v>45</v>
      </c>
      <c r="D10" s="80">
        <v>0</v>
      </c>
      <c r="E10" s="80">
        <v>45</v>
      </c>
      <c r="F10" s="80">
        <v>45</v>
      </c>
      <c r="G10" s="80">
        <f t="shared" si="0"/>
        <v>0</v>
      </c>
      <c r="H10" s="80">
        <v>10</v>
      </c>
      <c r="I10" s="80">
        <f t="shared" si="1"/>
        <v>902</v>
      </c>
      <c r="J10" s="80"/>
      <c r="K10" s="80">
        <f t="shared" si="2"/>
        <v>0</v>
      </c>
      <c r="L10" s="80">
        <f t="shared" si="9"/>
        <v>902</v>
      </c>
      <c r="M10" s="80">
        <f t="shared" si="3"/>
        <v>1804</v>
      </c>
      <c r="N10" s="86"/>
      <c r="O10" s="80">
        <f t="shared" si="4"/>
        <v>1804</v>
      </c>
      <c r="P10" s="80">
        <f t="shared" si="5"/>
        <v>746.56338028169012</v>
      </c>
      <c r="Q10" s="80">
        <v>917.6</v>
      </c>
      <c r="R10" s="80">
        <f t="shared" si="6"/>
        <v>872.6</v>
      </c>
      <c r="S10" s="80">
        <f t="shared" si="7"/>
        <v>9472.5633802816901</v>
      </c>
      <c r="T10" s="80">
        <f t="shared" si="8"/>
        <v>11277</v>
      </c>
      <c r="U10" s="80"/>
    </row>
    <row r="11" spans="1:21" x14ac:dyDescent="0.3">
      <c r="A11" s="97" t="s">
        <v>47</v>
      </c>
      <c r="B11" s="80">
        <v>902</v>
      </c>
      <c r="C11" s="80">
        <v>10010</v>
      </c>
      <c r="D11" s="80">
        <v>11160</v>
      </c>
      <c r="E11" s="80">
        <v>10740</v>
      </c>
      <c r="F11" s="80">
        <v>11538.3</v>
      </c>
      <c r="G11" s="80">
        <f t="shared" si="0"/>
        <v>730</v>
      </c>
      <c r="H11" s="80">
        <v>10</v>
      </c>
      <c r="I11" s="80">
        <f t="shared" si="1"/>
        <v>8202</v>
      </c>
      <c r="J11" s="80"/>
      <c r="K11" s="80">
        <f t="shared" si="2"/>
        <v>798.29999999999927</v>
      </c>
      <c r="L11" s="80">
        <f t="shared" si="9"/>
        <v>8884.9999999999927</v>
      </c>
      <c r="M11" s="80">
        <f t="shared" si="3"/>
        <v>17086.999999999993</v>
      </c>
      <c r="N11" s="80">
        <v>17087</v>
      </c>
      <c r="O11" s="80">
        <f t="shared" si="4"/>
        <v>0</v>
      </c>
      <c r="P11" s="80">
        <f t="shared" si="5"/>
        <v>746.56338028169012</v>
      </c>
      <c r="Q11" s="80">
        <v>12695.7</v>
      </c>
      <c r="R11" s="80">
        <f t="shared" si="6"/>
        <v>1157.4000000000015</v>
      </c>
      <c r="S11" s="80">
        <f t="shared" si="7"/>
        <v>12320.563380281705</v>
      </c>
      <c r="T11" s="80">
        <f t="shared" si="8"/>
        <v>12321</v>
      </c>
      <c r="U11" s="80">
        <v>12321</v>
      </c>
    </row>
    <row r="12" spans="1:21" x14ac:dyDescent="0.3">
      <c r="A12" s="97" t="s">
        <v>50</v>
      </c>
      <c r="B12" s="80">
        <v>902</v>
      </c>
      <c r="C12" s="80">
        <v>8830</v>
      </c>
      <c r="D12" s="80">
        <v>10350</v>
      </c>
      <c r="E12" s="80">
        <v>10040</v>
      </c>
      <c r="F12" s="80">
        <v>10796.94</v>
      </c>
      <c r="G12" s="80">
        <f t="shared" si="0"/>
        <v>1210</v>
      </c>
      <c r="H12" s="80">
        <v>10</v>
      </c>
      <c r="I12" s="80">
        <f t="shared" si="1"/>
        <v>13002</v>
      </c>
      <c r="J12" s="80"/>
      <c r="K12" s="80">
        <f t="shared" si="2"/>
        <v>756.94000000000051</v>
      </c>
      <c r="L12" s="80">
        <f t="shared" si="9"/>
        <v>8471.4000000000051</v>
      </c>
      <c r="M12" s="80">
        <f t="shared" si="3"/>
        <v>21473.400000000005</v>
      </c>
      <c r="N12" s="80">
        <v>21474</v>
      </c>
      <c r="O12" s="80">
        <f t="shared" si="4"/>
        <v>-0.59999999999490683</v>
      </c>
      <c r="P12" s="80">
        <f t="shared" si="5"/>
        <v>746.56338028169012</v>
      </c>
      <c r="Q12" s="99">
        <v>12400</v>
      </c>
      <c r="R12" s="80">
        <f t="shared" si="6"/>
        <v>1603.0599999999995</v>
      </c>
      <c r="S12" s="80">
        <f t="shared" si="7"/>
        <v>16777.163380281687</v>
      </c>
      <c r="T12" s="80">
        <f t="shared" si="8"/>
        <v>16777</v>
      </c>
      <c r="U12" s="80">
        <v>16777</v>
      </c>
    </row>
    <row r="13" spans="1:21" x14ac:dyDescent="0.3">
      <c r="A13" s="97" t="s">
        <v>54</v>
      </c>
      <c r="B13" s="80">
        <v>902</v>
      </c>
      <c r="C13" s="80">
        <v>7051</v>
      </c>
      <c r="D13" s="80">
        <v>8491</v>
      </c>
      <c r="E13" s="80">
        <v>8040</v>
      </c>
      <c r="F13" s="80">
        <v>8923.1990000000005</v>
      </c>
      <c r="G13" s="80">
        <f t="shared" si="0"/>
        <v>989</v>
      </c>
      <c r="H13" s="80">
        <v>10</v>
      </c>
      <c r="I13" s="80">
        <f t="shared" si="1"/>
        <v>10792</v>
      </c>
      <c r="J13" s="80"/>
      <c r="K13" s="80">
        <f t="shared" si="2"/>
        <v>883.19900000000052</v>
      </c>
      <c r="L13" s="80">
        <f t="shared" si="9"/>
        <v>9733.9900000000052</v>
      </c>
      <c r="M13" s="80">
        <f t="shared" si="3"/>
        <v>20525.990000000005</v>
      </c>
      <c r="N13" s="80">
        <v>20526</v>
      </c>
      <c r="O13" s="80">
        <f t="shared" si="4"/>
        <v>-9.9999999947613105E-3</v>
      </c>
      <c r="P13" s="80">
        <f t="shared" si="5"/>
        <v>746.56338028169012</v>
      </c>
      <c r="Q13" s="80">
        <v>10662</v>
      </c>
      <c r="R13" s="80">
        <f t="shared" si="6"/>
        <v>1738.8009999999995</v>
      </c>
      <c r="S13" s="80">
        <f t="shared" si="7"/>
        <v>18134.573380281683</v>
      </c>
      <c r="T13" s="80">
        <f t="shared" si="8"/>
        <v>18135</v>
      </c>
      <c r="U13" s="80">
        <v>18135</v>
      </c>
    </row>
    <row r="14" spans="1:21" x14ac:dyDescent="0.3">
      <c r="A14" s="97" t="s">
        <v>56</v>
      </c>
      <c r="B14" s="80">
        <v>902</v>
      </c>
      <c r="C14" s="80">
        <v>2315</v>
      </c>
      <c r="D14" s="80">
        <v>2910</v>
      </c>
      <c r="E14" s="80">
        <v>2640</v>
      </c>
      <c r="F14" s="80">
        <v>3132</v>
      </c>
      <c r="G14" s="80">
        <f t="shared" si="0"/>
        <v>325</v>
      </c>
      <c r="H14" s="80">
        <v>10</v>
      </c>
      <c r="I14" s="80">
        <f t="shared" si="1"/>
        <v>4152</v>
      </c>
      <c r="J14" s="80"/>
      <c r="K14" s="80">
        <f t="shared" si="2"/>
        <v>492</v>
      </c>
      <c r="L14" s="80">
        <f t="shared" si="9"/>
        <v>5822</v>
      </c>
      <c r="M14" s="80">
        <f t="shared" si="3"/>
        <v>9974</v>
      </c>
      <c r="N14" s="80">
        <v>9974</v>
      </c>
      <c r="O14" s="80">
        <f t="shared" si="4"/>
        <v>0</v>
      </c>
      <c r="P14" s="80">
        <f t="shared" si="5"/>
        <v>746.56338028169012</v>
      </c>
      <c r="Q14" s="80">
        <v>3837.2</v>
      </c>
      <c r="R14" s="80">
        <f t="shared" si="6"/>
        <v>705.19999999999982</v>
      </c>
      <c r="S14" s="80">
        <f t="shared" si="7"/>
        <v>7798.5633802816883</v>
      </c>
      <c r="T14" s="80">
        <f t="shared" si="8"/>
        <v>7799</v>
      </c>
      <c r="U14" s="80">
        <v>7799</v>
      </c>
    </row>
    <row r="15" spans="1:21" x14ac:dyDescent="0.3">
      <c r="A15" s="97" t="s">
        <v>58</v>
      </c>
      <c r="B15" s="80">
        <v>902</v>
      </c>
      <c r="C15" s="80">
        <v>920</v>
      </c>
      <c r="D15" s="80">
        <v>1303</v>
      </c>
      <c r="E15" s="80">
        <v>1220</v>
      </c>
      <c r="F15" s="80">
        <v>1457.5</v>
      </c>
      <c r="G15" s="80">
        <f t="shared" si="0"/>
        <v>300</v>
      </c>
      <c r="H15" s="80">
        <v>10</v>
      </c>
      <c r="I15" s="80">
        <f t="shared" si="1"/>
        <v>3902</v>
      </c>
      <c r="J15" s="80"/>
      <c r="K15" s="80">
        <f t="shared" si="2"/>
        <v>237.5</v>
      </c>
      <c r="L15" s="80">
        <f t="shared" si="9"/>
        <v>3277</v>
      </c>
      <c r="M15" s="80">
        <f t="shared" si="3"/>
        <v>7179</v>
      </c>
      <c r="N15" s="80">
        <v>7179</v>
      </c>
      <c r="O15" s="80">
        <f t="shared" si="4"/>
        <v>0</v>
      </c>
      <c r="P15" s="80">
        <f t="shared" si="5"/>
        <v>746.56338028169012</v>
      </c>
      <c r="Q15" s="80">
        <v>1695.2</v>
      </c>
      <c r="R15" s="80">
        <f t="shared" si="6"/>
        <v>237.70000000000005</v>
      </c>
      <c r="S15" s="80">
        <f t="shared" si="7"/>
        <v>3123.5633802816906</v>
      </c>
      <c r="T15" s="80">
        <f t="shared" si="8"/>
        <v>3124</v>
      </c>
      <c r="U15" s="80">
        <v>3124</v>
      </c>
    </row>
    <row r="16" spans="1:21" x14ac:dyDescent="0.3">
      <c r="A16" s="97" t="s">
        <v>63</v>
      </c>
      <c r="B16" s="80">
        <v>902</v>
      </c>
      <c r="C16" s="80">
        <v>27</v>
      </c>
      <c r="D16" s="80">
        <v>27</v>
      </c>
      <c r="E16" s="80">
        <v>27</v>
      </c>
      <c r="F16" s="80">
        <v>57.2</v>
      </c>
      <c r="G16" s="80">
        <v>0</v>
      </c>
      <c r="H16" s="80">
        <v>10</v>
      </c>
      <c r="I16" s="80">
        <f t="shared" si="1"/>
        <v>902</v>
      </c>
      <c r="J16" s="80"/>
      <c r="K16" s="80">
        <v>0</v>
      </c>
      <c r="L16" s="80">
        <f t="shared" si="9"/>
        <v>902</v>
      </c>
      <c r="M16" s="80">
        <f t="shared" si="3"/>
        <v>1804</v>
      </c>
      <c r="N16" s="80">
        <v>1804</v>
      </c>
      <c r="O16" s="80">
        <f t="shared" si="4"/>
        <v>0</v>
      </c>
      <c r="P16" s="80">
        <f t="shared" si="5"/>
        <v>746.56338028169012</v>
      </c>
      <c r="Q16" s="80">
        <v>60.3</v>
      </c>
      <c r="R16" s="80">
        <f t="shared" si="6"/>
        <v>3.0999999999999943</v>
      </c>
      <c r="S16" s="80">
        <f t="shared" si="7"/>
        <v>777.56338028169012</v>
      </c>
      <c r="T16" s="80">
        <f t="shared" si="8"/>
        <v>778</v>
      </c>
      <c r="U16" s="80">
        <v>778</v>
      </c>
    </row>
    <row r="17" spans="1:21" x14ac:dyDescent="0.3">
      <c r="A17" s="97" t="s">
        <v>66</v>
      </c>
      <c r="B17" s="80">
        <v>902</v>
      </c>
      <c r="C17" s="80">
        <v>425</v>
      </c>
      <c r="D17" s="80">
        <v>497</v>
      </c>
      <c r="E17" s="80">
        <v>460</v>
      </c>
      <c r="F17" s="80">
        <v>520.6</v>
      </c>
      <c r="G17" s="80">
        <f t="shared" ref="G17:G31" si="10">+E17-C17</f>
        <v>35</v>
      </c>
      <c r="H17" s="80">
        <v>10</v>
      </c>
      <c r="I17" s="80">
        <f t="shared" si="1"/>
        <v>1252</v>
      </c>
      <c r="J17" s="80"/>
      <c r="K17" s="80">
        <f>F17-E17</f>
        <v>60.600000000000023</v>
      </c>
      <c r="L17" s="80">
        <f t="shared" si="9"/>
        <v>1508.0000000000002</v>
      </c>
      <c r="M17" s="80">
        <f t="shared" si="3"/>
        <v>2760</v>
      </c>
      <c r="N17" s="80">
        <v>2760</v>
      </c>
      <c r="O17" s="80">
        <f t="shared" si="4"/>
        <v>0</v>
      </c>
      <c r="P17" s="80">
        <f t="shared" si="5"/>
        <v>746.56338028169012</v>
      </c>
      <c r="Q17" s="80">
        <v>578</v>
      </c>
      <c r="R17" s="80">
        <f t="shared" si="6"/>
        <v>57.399999999999977</v>
      </c>
      <c r="S17" s="80">
        <f t="shared" si="7"/>
        <v>1320.5633802816899</v>
      </c>
      <c r="T17" s="80">
        <f t="shared" si="8"/>
        <v>1321</v>
      </c>
      <c r="U17" s="80">
        <v>1321</v>
      </c>
    </row>
    <row r="18" spans="1:21" x14ac:dyDescent="0.3">
      <c r="A18" s="97" t="s">
        <v>68</v>
      </c>
      <c r="B18" s="80">
        <v>902</v>
      </c>
      <c r="C18" s="80">
        <v>4.5</v>
      </c>
      <c r="D18" s="80">
        <v>15</v>
      </c>
      <c r="E18" s="80">
        <v>4.5</v>
      </c>
      <c r="F18" s="80">
        <v>17.2</v>
      </c>
      <c r="G18" s="80">
        <f t="shared" si="10"/>
        <v>0</v>
      </c>
      <c r="H18" s="80">
        <v>10</v>
      </c>
      <c r="I18" s="80">
        <f t="shared" si="1"/>
        <v>902</v>
      </c>
      <c r="J18" s="80"/>
      <c r="K18" s="80">
        <f>F18-E18</f>
        <v>12.7</v>
      </c>
      <c r="L18" s="80">
        <f t="shared" si="9"/>
        <v>1029</v>
      </c>
      <c r="M18" s="80">
        <f t="shared" si="3"/>
        <v>1931</v>
      </c>
      <c r="N18" s="80">
        <v>1931</v>
      </c>
      <c r="O18" s="80">
        <f t="shared" si="4"/>
        <v>0</v>
      </c>
      <c r="P18" s="80">
        <f t="shared" si="5"/>
        <v>746.56338028169012</v>
      </c>
      <c r="Q18" s="80">
        <v>94.8</v>
      </c>
      <c r="R18" s="80">
        <f t="shared" si="6"/>
        <v>77.599999999999994</v>
      </c>
      <c r="S18" s="80">
        <f t="shared" si="7"/>
        <v>1522.5633802816901</v>
      </c>
      <c r="T18" s="80">
        <f t="shared" si="8"/>
        <v>1523</v>
      </c>
      <c r="U18" s="80"/>
    </row>
    <row r="19" spans="1:21" x14ac:dyDescent="0.3">
      <c r="A19" s="97" t="s">
        <v>70</v>
      </c>
      <c r="B19" s="80">
        <v>902</v>
      </c>
      <c r="C19" s="80">
        <v>31</v>
      </c>
      <c r="D19" s="80">
        <v>54</v>
      </c>
      <c r="E19" s="80">
        <v>45</v>
      </c>
      <c r="F19" s="80">
        <v>55.8</v>
      </c>
      <c r="G19" s="80">
        <f t="shared" si="10"/>
        <v>14</v>
      </c>
      <c r="H19" s="80">
        <v>10</v>
      </c>
      <c r="I19" s="80">
        <f t="shared" si="1"/>
        <v>1042</v>
      </c>
      <c r="J19" s="80"/>
      <c r="K19" s="80">
        <f>F19-E19</f>
        <v>10.799999999999997</v>
      </c>
      <c r="L19" s="80">
        <f t="shared" si="9"/>
        <v>1010</v>
      </c>
      <c r="M19" s="80">
        <f t="shared" si="3"/>
        <v>2052</v>
      </c>
      <c r="N19" s="80"/>
      <c r="O19" s="80">
        <f t="shared" si="4"/>
        <v>2052</v>
      </c>
      <c r="P19" s="80">
        <f t="shared" si="5"/>
        <v>746.56338028169012</v>
      </c>
      <c r="Q19" s="80">
        <v>59.5</v>
      </c>
      <c r="R19" s="80">
        <f t="shared" si="6"/>
        <v>3.7000000000000028</v>
      </c>
      <c r="S19" s="80">
        <f t="shared" si="7"/>
        <v>783.56338028169012</v>
      </c>
      <c r="T19" s="80">
        <f t="shared" si="8"/>
        <v>2836</v>
      </c>
      <c r="U19" s="80">
        <v>2836</v>
      </c>
    </row>
    <row r="20" spans="1:21" x14ac:dyDescent="0.3">
      <c r="A20" s="97" t="s">
        <v>72</v>
      </c>
      <c r="B20" s="80">
        <v>902</v>
      </c>
      <c r="C20" s="80">
        <v>27</v>
      </c>
      <c r="D20" s="80">
        <v>27</v>
      </c>
      <c r="E20" s="80">
        <v>27</v>
      </c>
      <c r="F20" s="80">
        <v>52</v>
      </c>
      <c r="G20" s="80">
        <f t="shared" si="10"/>
        <v>0</v>
      </c>
      <c r="H20" s="80">
        <v>10</v>
      </c>
      <c r="I20" s="80">
        <f t="shared" si="1"/>
        <v>902</v>
      </c>
      <c r="J20" s="80"/>
      <c r="K20" s="80">
        <v>0</v>
      </c>
      <c r="L20" s="80">
        <f t="shared" si="9"/>
        <v>902</v>
      </c>
      <c r="M20" s="80">
        <f t="shared" si="3"/>
        <v>1804</v>
      </c>
      <c r="N20" s="80">
        <v>1804</v>
      </c>
      <c r="O20" s="80">
        <f t="shared" si="4"/>
        <v>0</v>
      </c>
      <c r="P20" s="80">
        <f t="shared" si="5"/>
        <v>746.56338028169012</v>
      </c>
      <c r="Q20" s="80">
        <v>55.7</v>
      </c>
      <c r="R20" s="80">
        <f t="shared" si="6"/>
        <v>3.7000000000000028</v>
      </c>
      <c r="S20" s="80">
        <f t="shared" si="7"/>
        <v>783.56338028169012</v>
      </c>
      <c r="T20" s="80">
        <f t="shared" si="8"/>
        <v>784</v>
      </c>
      <c r="U20" s="80">
        <v>784</v>
      </c>
    </row>
    <row r="21" spans="1:21" x14ac:dyDescent="0.3">
      <c r="A21" s="97" t="s">
        <v>76</v>
      </c>
      <c r="B21" s="80">
        <v>902</v>
      </c>
      <c r="C21" s="80">
        <v>2930</v>
      </c>
      <c r="D21" s="80">
        <v>3153</v>
      </c>
      <c r="E21" s="80">
        <v>3050</v>
      </c>
      <c r="F21" s="80">
        <v>3243.2</v>
      </c>
      <c r="G21" s="80">
        <f t="shared" si="10"/>
        <v>120</v>
      </c>
      <c r="H21" s="80">
        <v>10</v>
      </c>
      <c r="I21" s="80">
        <f t="shared" si="1"/>
        <v>2102</v>
      </c>
      <c r="J21" s="80"/>
      <c r="K21" s="80">
        <f>F21-E21</f>
        <v>193.19999999999982</v>
      </c>
      <c r="L21" s="80">
        <f t="shared" si="9"/>
        <v>2833.9999999999982</v>
      </c>
      <c r="M21" s="80">
        <f t="shared" si="3"/>
        <v>4935.9999999999982</v>
      </c>
      <c r="N21" s="80">
        <v>2102</v>
      </c>
      <c r="O21" s="80">
        <f t="shared" si="4"/>
        <v>2833.9999999999982</v>
      </c>
      <c r="P21" s="80">
        <f t="shared" si="5"/>
        <v>746.56338028169012</v>
      </c>
      <c r="Q21" s="80">
        <v>3508.9</v>
      </c>
      <c r="R21" s="80">
        <f t="shared" si="6"/>
        <v>265.70000000000027</v>
      </c>
      <c r="S21" s="80">
        <f t="shared" si="7"/>
        <v>3403.5633802816928</v>
      </c>
      <c r="T21" s="80">
        <f t="shared" si="8"/>
        <v>6238</v>
      </c>
      <c r="U21" s="80"/>
    </row>
    <row r="22" spans="1:21" x14ac:dyDescent="0.3">
      <c r="A22" s="97" t="s">
        <v>80</v>
      </c>
      <c r="B22" s="80">
        <v>902</v>
      </c>
      <c r="C22" s="80">
        <v>12</v>
      </c>
      <c r="D22" s="80">
        <v>12</v>
      </c>
      <c r="E22" s="80">
        <v>12</v>
      </c>
      <c r="F22" s="80">
        <v>22.9</v>
      </c>
      <c r="G22" s="80">
        <f t="shared" si="10"/>
        <v>0</v>
      </c>
      <c r="H22" s="80">
        <v>10</v>
      </c>
      <c r="I22" s="80">
        <f t="shared" si="1"/>
        <v>902</v>
      </c>
      <c r="J22" s="80"/>
      <c r="K22" s="80">
        <f>F22-E22</f>
        <v>10.899999999999999</v>
      </c>
      <c r="L22" s="80">
        <f t="shared" si="9"/>
        <v>1011</v>
      </c>
      <c r="M22" s="80">
        <f t="shared" si="3"/>
        <v>1913</v>
      </c>
      <c r="N22" s="80">
        <v>1913</v>
      </c>
      <c r="O22" s="80">
        <f t="shared" si="4"/>
        <v>0</v>
      </c>
      <c r="P22" s="80">
        <f t="shared" si="5"/>
        <v>746.56338028169012</v>
      </c>
      <c r="Q22" s="80">
        <v>31.5</v>
      </c>
      <c r="R22" s="80">
        <f t="shared" si="6"/>
        <v>8.6000000000000014</v>
      </c>
      <c r="S22" s="80">
        <f t="shared" si="7"/>
        <v>832.56338028169012</v>
      </c>
      <c r="T22" s="80">
        <f t="shared" si="8"/>
        <v>833</v>
      </c>
      <c r="U22" s="80">
        <v>833</v>
      </c>
    </row>
    <row r="23" spans="1:21" x14ac:dyDescent="0.3">
      <c r="A23" s="97" t="s">
        <v>83</v>
      </c>
      <c r="B23" s="80">
        <v>902</v>
      </c>
      <c r="C23" s="80">
        <v>665</v>
      </c>
      <c r="D23" s="80">
        <v>821</v>
      </c>
      <c r="E23" s="80">
        <v>780</v>
      </c>
      <c r="F23" s="80">
        <v>882</v>
      </c>
      <c r="G23" s="80">
        <f t="shared" si="10"/>
        <v>115</v>
      </c>
      <c r="H23" s="80">
        <v>10</v>
      </c>
      <c r="I23" s="80">
        <f t="shared" si="1"/>
        <v>2052</v>
      </c>
      <c r="J23" s="80"/>
      <c r="K23" s="80">
        <f>F23-E23</f>
        <v>102</v>
      </c>
      <c r="L23" s="80">
        <f t="shared" si="9"/>
        <v>1922</v>
      </c>
      <c r="M23" s="80">
        <f t="shared" si="3"/>
        <v>3974</v>
      </c>
      <c r="N23" s="80"/>
      <c r="O23" s="80">
        <f t="shared" si="4"/>
        <v>3974</v>
      </c>
      <c r="P23" s="80">
        <f t="shared" si="5"/>
        <v>746.56338028169012</v>
      </c>
      <c r="Q23" s="80">
        <v>1054.3</v>
      </c>
      <c r="R23" s="80">
        <f t="shared" si="6"/>
        <v>172.29999999999995</v>
      </c>
      <c r="S23" s="80">
        <f t="shared" si="7"/>
        <v>2469.5633802816897</v>
      </c>
      <c r="T23" s="80">
        <f t="shared" si="8"/>
        <v>6444</v>
      </c>
      <c r="U23" s="80"/>
    </row>
    <row r="24" spans="1:21" x14ac:dyDescent="0.3">
      <c r="A24" s="97" t="s">
        <v>85</v>
      </c>
      <c r="B24" s="80">
        <v>902</v>
      </c>
      <c r="C24" s="80">
        <v>14</v>
      </c>
      <c r="D24" s="80">
        <v>14</v>
      </c>
      <c r="E24" s="80">
        <v>14</v>
      </c>
      <c r="F24" s="80">
        <v>24.1</v>
      </c>
      <c r="G24" s="80">
        <f t="shared" si="10"/>
        <v>0</v>
      </c>
      <c r="H24" s="80">
        <v>10</v>
      </c>
      <c r="I24" s="80">
        <f t="shared" si="1"/>
        <v>902</v>
      </c>
      <c r="J24" s="80"/>
      <c r="K24" s="80">
        <v>0</v>
      </c>
      <c r="L24" s="80">
        <f t="shared" si="9"/>
        <v>902</v>
      </c>
      <c r="M24" s="80">
        <f t="shared" si="3"/>
        <v>1804</v>
      </c>
      <c r="N24" s="80"/>
      <c r="O24" s="80">
        <f t="shared" si="4"/>
        <v>1804</v>
      </c>
      <c r="P24" s="80">
        <f t="shared" si="5"/>
        <v>746.56338028169012</v>
      </c>
      <c r="Q24" s="80">
        <v>25.6</v>
      </c>
      <c r="R24" s="80">
        <f t="shared" si="6"/>
        <v>1.5</v>
      </c>
      <c r="S24" s="80">
        <f t="shared" si="7"/>
        <v>761.56338028169012</v>
      </c>
      <c r="T24" s="80">
        <f t="shared" si="8"/>
        <v>2566</v>
      </c>
      <c r="U24" s="80">
        <v>2566</v>
      </c>
    </row>
    <row r="25" spans="1:21" x14ac:dyDescent="0.3">
      <c r="A25" s="97" t="s">
        <v>87</v>
      </c>
      <c r="B25" s="80">
        <v>902</v>
      </c>
      <c r="C25" s="80">
        <v>4360</v>
      </c>
      <c r="D25" s="80">
        <v>4738</v>
      </c>
      <c r="E25" s="80">
        <v>4600</v>
      </c>
      <c r="F25" s="80">
        <v>4859.6000000000004</v>
      </c>
      <c r="G25" s="80">
        <f t="shared" si="10"/>
        <v>240</v>
      </c>
      <c r="H25" s="80">
        <v>10</v>
      </c>
      <c r="I25" s="80">
        <f t="shared" si="1"/>
        <v>3302</v>
      </c>
      <c r="J25" s="80"/>
      <c r="K25" s="80">
        <f t="shared" ref="K25:K30" si="11">F25-E25</f>
        <v>259.60000000000036</v>
      </c>
      <c r="L25" s="80">
        <f t="shared" si="9"/>
        <v>3498.0000000000036</v>
      </c>
      <c r="M25" s="80">
        <f t="shared" si="3"/>
        <v>6800.0000000000036</v>
      </c>
      <c r="N25" s="80">
        <v>6800</v>
      </c>
      <c r="O25" s="80">
        <f t="shared" si="4"/>
        <v>0</v>
      </c>
      <c r="P25" s="80">
        <f t="shared" si="5"/>
        <v>746.56338028169012</v>
      </c>
      <c r="Q25" s="80">
        <v>5314.8</v>
      </c>
      <c r="R25" s="80">
        <f t="shared" si="6"/>
        <v>455.19999999999982</v>
      </c>
      <c r="S25" s="80">
        <f t="shared" si="7"/>
        <v>5298.5633802816883</v>
      </c>
      <c r="T25" s="80">
        <f t="shared" si="8"/>
        <v>5299</v>
      </c>
      <c r="U25" s="80">
        <v>5299</v>
      </c>
    </row>
    <row r="26" spans="1:21" x14ac:dyDescent="0.3">
      <c r="A26" s="97" t="s">
        <v>89</v>
      </c>
      <c r="B26" s="80">
        <v>902</v>
      </c>
      <c r="C26" s="80">
        <v>32</v>
      </c>
      <c r="D26" s="80">
        <v>34</v>
      </c>
      <c r="E26" s="80">
        <v>32</v>
      </c>
      <c r="F26" s="80">
        <v>34</v>
      </c>
      <c r="G26" s="80">
        <f t="shared" si="10"/>
        <v>0</v>
      </c>
      <c r="H26" s="80">
        <v>10</v>
      </c>
      <c r="I26" s="80">
        <f t="shared" si="1"/>
        <v>902</v>
      </c>
      <c r="J26" s="80"/>
      <c r="K26" s="80">
        <f t="shared" si="11"/>
        <v>2</v>
      </c>
      <c r="L26" s="80">
        <f t="shared" si="9"/>
        <v>922</v>
      </c>
      <c r="M26" s="80">
        <f t="shared" si="3"/>
        <v>1824</v>
      </c>
      <c r="N26" s="80"/>
      <c r="O26" s="80">
        <f t="shared" si="4"/>
        <v>1824</v>
      </c>
      <c r="P26" s="80">
        <f t="shared" si="5"/>
        <v>746.56338028169012</v>
      </c>
      <c r="Q26" s="80">
        <v>29.9</v>
      </c>
      <c r="R26" s="80">
        <f t="shared" si="6"/>
        <v>-4.1000000000000014</v>
      </c>
      <c r="S26" s="80">
        <f t="shared" si="7"/>
        <v>705.56338028169012</v>
      </c>
      <c r="T26" s="80">
        <f t="shared" si="8"/>
        <v>2530</v>
      </c>
      <c r="U26" s="80">
        <v>2530</v>
      </c>
    </row>
    <row r="27" spans="1:21" x14ac:dyDescent="0.3">
      <c r="A27" s="97" t="s">
        <v>92</v>
      </c>
      <c r="B27" s="80">
        <v>902</v>
      </c>
      <c r="C27" s="80">
        <v>14</v>
      </c>
      <c r="D27" s="80">
        <v>26</v>
      </c>
      <c r="E27" s="80">
        <v>20</v>
      </c>
      <c r="F27" s="80">
        <v>30.2</v>
      </c>
      <c r="G27" s="80">
        <f t="shared" si="10"/>
        <v>6</v>
      </c>
      <c r="H27" s="80">
        <v>10</v>
      </c>
      <c r="I27" s="80">
        <f t="shared" si="1"/>
        <v>962</v>
      </c>
      <c r="J27" s="80"/>
      <c r="K27" s="80">
        <f t="shared" si="11"/>
        <v>10.199999999999999</v>
      </c>
      <c r="L27" s="80">
        <f t="shared" si="9"/>
        <v>1004</v>
      </c>
      <c r="M27" s="80">
        <f t="shared" si="3"/>
        <v>1966</v>
      </c>
      <c r="N27" s="80">
        <v>1966</v>
      </c>
      <c r="O27" s="80">
        <f t="shared" si="4"/>
        <v>0</v>
      </c>
      <c r="P27" s="80">
        <f t="shared" si="5"/>
        <v>746.56338028169012</v>
      </c>
      <c r="Q27" s="80">
        <v>35.200000000000003</v>
      </c>
      <c r="R27" s="80">
        <f t="shared" si="6"/>
        <v>5.0000000000000036</v>
      </c>
      <c r="S27" s="80">
        <f t="shared" si="7"/>
        <v>796.56338028169012</v>
      </c>
      <c r="T27" s="80">
        <f t="shared" si="8"/>
        <v>797</v>
      </c>
      <c r="U27" s="80">
        <v>797</v>
      </c>
    </row>
    <row r="28" spans="1:21" x14ac:dyDescent="0.3">
      <c r="A28" s="97" t="s">
        <v>94</v>
      </c>
      <c r="B28" s="80">
        <v>902</v>
      </c>
      <c r="C28" s="80">
        <v>550</v>
      </c>
      <c r="D28" s="80">
        <v>924</v>
      </c>
      <c r="E28" s="80">
        <v>825</v>
      </c>
      <c r="F28" s="80">
        <v>1028.5999999999999</v>
      </c>
      <c r="G28" s="80">
        <f t="shared" si="10"/>
        <v>275</v>
      </c>
      <c r="H28" s="80">
        <v>10</v>
      </c>
      <c r="I28" s="80">
        <f t="shared" si="1"/>
        <v>3652</v>
      </c>
      <c r="J28" s="80"/>
      <c r="K28" s="80">
        <f t="shared" si="11"/>
        <v>203.59999999999991</v>
      </c>
      <c r="L28" s="80">
        <f t="shared" si="9"/>
        <v>2937.9999999999991</v>
      </c>
      <c r="M28" s="80">
        <f t="shared" si="3"/>
        <v>6589.9999999999991</v>
      </c>
      <c r="N28" s="80"/>
      <c r="O28" s="80">
        <f t="shared" si="4"/>
        <v>6589.9999999999991</v>
      </c>
      <c r="P28" s="80">
        <f t="shared" si="5"/>
        <v>746.56338028169012</v>
      </c>
      <c r="Q28" s="80">
        <v>1400.5</v>
      </c>
      <c r="R28" s="80">
        <f t="shared" si="6"/>
        <v>371.90000000000009</v>
      </c>
      <c r="S28" s="80">
        <f t="shared" si="7"/>
        <v>4465.563380281691</v>
      </c>
      <c r="T28" s="80">
        <f t="shared" si="8"/>
        <v>11056</v>
      </c>
      <c r="U28" s="80"/>
    </row>
    <row r="29" spans="1:21" x14ac:dyDescent="0.3">
      <c r="A29" s="97" t="s">
        <v>96</v>
      </c>
      <c r="B29" s="80">
        <v>902</v>
      </c>
      <c r="C29" s="80">
        <v>27</v>
      </c>
      <c r="D29" s="80">
        <v>48</v>
      </c>
      <c r="E29" s="80">
        <v>38</v>
      </c>
      <c r="F29" s="80">
        <v>194.8</v>
      </c>
      <c r="G29" s="80">
        <f t="shared" si="10"/>
        <v>11</v>
      </c>
      <c r="H29" s="80">
        <v>10</v>
      </c>
      <c r="I29" s="80">
        <f t="shared" si="1"/>
        <v>1012</v>
      </c>
      <c r="J29" s="80"/>
      <c r="K29" s="80">
        <f t="shared" si="11"/>
        <v>156.80000000000001</v>
      </c>
      <c r="L29" s="80">
        <f t="shared" si="9"/>
        <v>2470</v>
      </c>
      <c r="M29" s="80">
        <f t="shared" si="3"/>
        <v>3482</v>
      </c>
      <c r="N29" s="80">
        <v>3482</v>
      </c>
      <c r="O29" s="80">
        <f t="shared" si="4"/>
        <v>0</v>
      </c>
      <c r="P29" s="80">
        <f t="shared" si="5"/>
        <v>746.56338028169012</v>
      </c>
      <c r="Q29" s="100">
        <v>1228</v>
      </c>
      <c r="R29" s="80">
        <f t="shared" si="6"/>
        <v>1033.2</v>
      </c>
      <c r="S29" s="80">
        <f t="shared" si="7"/>
        <v>11078.56338028169</v>
      </c>
      <c r="T29" s="80">
        <f t="shared" si="8"/>
        <v>11079</v>
      </c>
      <c r="U29" s="80">
        <v>11079</v>
      </c>
    </row>
    <row r="30" spans="1:21" x14ac:dyDescent="0.3">
      <c r="A30" s="97" t="s">
        <v>99</v>
      </c>
      <c r="B30" s="80">
        <v>902</v>
      </c>
      <c r="C30" s="80">
        <v>2125</v>
      </c>
      <c r="D30" s="80">
        <v>2498</v>
      </c>
      <c r="E30" s="80">
        <v>2350</v>
      </c>
      <c r="F30" s="80">
        <v>2600.6</v>
      </c>
      <c r="G30" s="80">
        <f t="shared" si="10"/>
        <v>225</v>
      </c>
      <c r="H30" s="80">
        <v>10</v>
      </c>
      <c r="I30" s="80">
        <f t="shared" si="1"/>
        <v>3152</v>
      </c>
      <c r="J30" s="80"/>
      <c r="K30" s="80">
        <f t="shared" si="11"/>
        <v>250.59999999999991</v>
      </c>
      <c r="L30" s="80">
        <f t="shared" si="9"/>
        <v>3407.9999999999991</v>
      </c>
      <c r="M30" s="80">
        <f t="shared" si="3"/>
        <v>6559.9999999999991</v>
      </c>
      <c r="N30" s="80">
        <v>6560</v>
      </c>
      <c r="O30" s="80">
        <f t="shared" si="4"/>
        <v>0</v>
      </c>
      <c r="P30" s="80">
        <f t="shared" si="5"/>
        <v>746.56338028169012</v>
      </c>
      <c r="Q30" s="80">
        <v>2885.6</v>
      </c>
      <c r="R30" s="80">
        <f t="shared" si="6"/>
        <v>285</v>
      </c>
      <c r="S30" s="80">
        <f t="shared" si="7"/>
        <v>3596.5633802816901</v>
      </c>
      <c r="T30" s="80">
        <f t="shared" si="8"/>
        <v>3597</v>
      </c>
      <c r="U30" s="80">
        <v>3597</v>
      </c>
    </row>
    <row r="31" spans="1:21" x14ac:dyDescent="0.3">
      <c r="A31" s="97" t="s">
        <v>101</v>
      </c>
      <c r="B31" s="80">
        <v>902</v>
      </c>
      <c r="C31" s="80">
        <v>25</v>
      </c>
      <c r="D31" s="80">
        <v>25</v>
      </c>
      <c r="E31" s="80">
        <v>25</v>
      </c>
      <c r="F31" s="80">
        <v>128.9</v>
      </c>
      <c r="G31" s="80">
        <f t="shared" si="10"/>
        <v>0</v>
      </c>
      <c r="H31" s="80">
        <v>10</v>
      </c>
      <c r="I31" s="80">
        <f t="shared" si="1"/>
        <v>902</v>
      </c>
      <c r="J31" s="80"/>
      <c r="K31" s="80">
        <v>0</v>
      </c>
      <c r="L31" s="80">
        <f t="shared" si="9"/>
        <v>902</v>
      </c>
      <c r="M31" s="80">
        <f t="shared" si="3"/>
        <v>1804</v>
      </c>
      <c r="N31" s="80"/>
      <c r="O31" s="80">
        <f t="shared" si="4"/>
        <v>1804</v>
      </c>
      <c r="P31" s="80">
        <f t="shared" si="5"/>
        <v>746.56338028169012</v>
      </c>
      <c r="Q31" s="80">
        <v>128.9</v>
      </c>
      <c r="R31" s="80">
        <f t="shared" si="6"/>
        <v>0</v>
      </c>
      <c r="S31" s="80">
        <f t="shared" si="7"/>
        <v>746.56338028169012</v>
      </c>
      <c r="T31" s="80">
        <f t="shared" si="8"/>
        <v>2551</v>
      </c>
      <c r="U31" s="80">
        <v>2551</v>
      </c>
    </row>
    <row r="32" spans="1:21" x14ac:dyDescent="0.3">
      <c r="A32" s="97" t="s">
        <v>102</v>
      </c>
      <c r="B32" s="80">
        <v>902</v>
      </c>
      <c r="C32" s="80">
        <v>0</v>
      </c>
      <c r="D32" s="80">
        <v>0</v>
      </c>
      <c r="E32" s="80">
        <v>0</v>
      </c>
      <c r="F32" s="80">
        <v>6.1</v>
      </c>
      <c r="G32" s="80">
        <v>0</v>
      </c>
      <c r="H32" s="80">
        <v>10</v>
      </c>
      <c r="I32" s="80">
        <f t="shared" si="1"/>
        <v>902</v>
      </c>
      <c r="J32" s="80"/>
      <c r="K32" s="80">
        <f>F32-E32</f>
        <v>6.1</v>
      </c>
      <c r="L32" s="80">
        <f t="shared" si="9"/>
        <v>963</v>
      </c>
      <c r="M32" s="80">
        <f t="shared" si="3"/>
        <v>1865</v>
      </c>
      <c r="N32" s="80"/>
      <c r="O32" s="80">
        <f t="shared" si="4"/>
        <v>1865</v>
      </c>
      <c r="P32" s="80">
        <f t="shared" si="5"/>
        <v>746.56338028169012</v>
      </c>
      <c r="Q32" s="80">
        <v>6.1</v>
      </c>
      <c r="R32" s="80">
        <f t="shared" si="6"/>
        <v>0</v>
      </c>
      <c r="S32" s="80">
        <f t="shared" si="7"/>
        <v>746.56338028169012</v>
      </c>
      <c r="T32" s="80">
        <f t="shared" si="8"/>
        <v>2612</v>
      </c>
      <c r="U32" s="80">
        <v>2612</v>
      </c>
    </row>
    <row r="33" spans="1:22" x14ac:dyDescent="0.3">
      <c r="A33" s="97" t="s">
        <v>103</v>
      </c>
      <c r="B33" s="80">
        <v>902</v>
      </c>
      <c r="C33" s="80">
        <v>0</v>
      </c>
      <c r="D33" s="80">
        <v>0</v>
      </c>
      <c r="E33" s="80">
        <v>0</v>
      </c>
      <c r="F33" s="80">
        <v>73.900000000000006</v>
      </c>
      <c r="G33" s="80">
        <v>0</v>
      </c>
      <c r="H33" s="80">
        <v>10</v>
      </c>
      <c r="I33" s="80">
        <f t="shared" si="1"/>
        <v>902</v>
      </c>
      <c r="J33" s="80"/>
      <c r="K33" s="80">
        <v>0</v>
      </c>
      <c r="L33" s="80">
        <f t="shared" si="9"/>
        <v>902</v>
      </c>
      <c r="M33" s="80">
        <f t="shared" si="3"/>
        <v>1804</v>
      </c>
      <c r="N33" s="80"/>
      <c r="O33" s="80">
        <f t="shared" si="4"/>
        <v>1804</v>
      </c>
      <c r="P33" s="80">
        <f t="shared" si="5"/>
        <v>746.56338028169012</v>
      </c>
      <c r="Q33" s="80">
        <v>75.2</v>
      </c>
      <c r="R33" s="80">
        <f t="shared" si="6"/>
        <v>1.2999999999999972</v>
      </c>
      <c r="S33" s="80">
        <f t="shared" si="7"/>
        <v>759.56338028169012</v>
      </c>
      <c r="T33" s="80">
        <f t="shared" si="8"/>
        <v>2564</v>
      </c>
      <c r="U33" s="80">
        <v>2564</v>
      </c>
    </row>
    <row r="34" spans="1:22" x14ac:dyDescent="0.3">
      <c r="A34" s="97" t="s">
        <v>104</v>
      </c>
      <c r="B34" s="80">
        <v>902</v>
      </c>
      <c r="C34" s="80">
        <v>18</v>
      </c>
      <c r="D34" s="80">
        <v>18</v>
      </c>
      <c r="E34" s="80">
        <v>18</v>
      </c>
      <c r="F34" s="80">
        <v>18</v>
      </c>
      <c r="G34" s="80">
        <v>0</v>
      </c>
      <c r="H34" s="80">
        <v>10</v>
      </c>
      <c r="I34" s="80">
        <f t="shared" ref="I34:I65" si="12">B34+G34*H34</f>
        <v>902</v>
      </c>
      <c r="J34" s="80"/>
      <c r="K34" s="80">
        <f>F34-E34</f>
        <v>0</v>
      </c>
      <c r="L34" s="80">
        <f t="shared" si="9"/>
        <v>902</v>
      </c>
      <c r="M34" s="80">
        <f t="shared" ref="M34:M65" si="13">I34+L34</f>
        <v>1804</v>
      </c>
      <c r="N34" s="80"/>
      <c r="O34" s="80">
        <f t="shared" ref="O34:O65" si="14">M34-N34</f>
        <v>1804</v>
      </c>
      <c r="P34" s="80">
        <f t="shared" ref="P34:P65" si="15">(49275+3731)/71</f>
        <v>746.56338028169012</v>
      </c>
      <c r="Q34" s="80">
        <v>7</v>
      </c>
      <c r="R34" s="80">
        <f t="shared" ref="R34:R65" si="16">Q34-F34</f>
        <v>-11</v>
      </c>
      <c r="S34" s="80">
        <f t="shared" ref="S34:S65" si="17">P34+(R34*10)</f>
        <v>636.56338028169012</v>
      </c>
      <c r="T34" s="80">
        <f t="shared" ref="T34:T65" si="18">ROUND(O34+S34,0)</f>
        <v>2441</v>
      </c>
      <c r="U34" s="80">
        <v>2441</v>
      </c>
    </row>
    <row r="35" spans="1:22" x14ac:dyDescent="0.3">
      <c r="A35" s="97" t="s">
        <v>107</v>
      </c>
      <c r="B35" s="80">
        <v>902</v>
      </c>
      <c r="C35" s="80">
        <v>490</v>
      </c>
      <c r="D35" s="80">
        <v>810</v>
      </c>
      <c r="E35" s="80">
        <v>700</v>
      </c>
      <c r="F35" s="80">
        <v>920.8</v>
      </c>
      <c r="G35" s="80">
        <f t="shared" ref="G35:G72" si="19">+E35-C35</f>
        <v>210</v>
      </c>
      <c r="H35" s="80">
        <v>10</v>
      </c>
      <c r="I35" s="80">
        <f t="shared" si="12"/>
        <v>3002</v>
      </c>
      <c r="J35" s="80"/>
      <c r="K35" s="80">
        <f>F35-E35</f>
        <v>220.79999999999995</v>
      </c>
      <c r="L35" s="80">
        <f t="shared" si="9"/>
        <v>3109.9999999999995</v>
      </c>
      <c r="M35" s="80">
        <f t="shared" si="13"/>
        <v>6112</v>
      </c>
      <c r="N35" s="80">
        <v>6112</v>
      </c>
      <c r="O35" s="80">
        <f t="shared" si="14"/>
        <v>0</v>
      </c>
      <c r="P35" s="80">
        <f t="shared" si="15"/>
        <v>746.56338028169012</v>
      </c>
      <c r="Q35" s="80">
        <v>1145.0999999999999</v>
      </c>
      <c r="R35" s="80">
        <f t="shared" si="16"/>
        <v>224.29999999999995</v>
      </c>
      <c r="S35" s="80">
        <f t="shared" si="17"/>
        <v>2989.5633802816897</v>
      </c>
      <c r="T35" s="80">
        <f t="shared" si="18"/>
        <v>2990</v>
      </c>
      <c r="U35" s="80"/>
    </row>
    <row r="36" spans="1:22" x14ac:dyDescent="0.3">
      <c r="A36" s="97" t="s">
        <v>109</v>
      </c>
      <c r="B36" s="80">
        <v>902</v>
      </c>
      <c r="C36" s="80">
        <v>1</v>
      </c>
      <c r="D36" s="80">
        <v>1</v>
      </c>
      <c r="E36" s="80">
        <v>1</v>
      </c>
      <c r="F36" s="80">
        <v>1.5</v>
      </c>
      <c r="G36" s="80">
        <f t="shared" si="19"/>
        <v>0</v>
      </c>
      <c r="H36" s="80">
        <v>10</v>
      </c>
      <c r="I36" s="80">
        <f t="shared" si="12"/>
        <v>902</v>
      </c>
      <c r="J36" s="80"/>
      <c r="K36" s="80">
        <f>F36-E36</f>
        <v>0.5</v>
      </c>
      <c r="L36" s="80">
        <f t="shared" si="9"/>
        <v>907</v>
      </c>
      <c r="M36" s="80">
        <f t="shared" si="13"/>
        <v>1809</v>
      </c>
      <c r="N36" s="80"/>
      <c r="O36" s="80">
        <f t="shared" si="14"/>
        <v>1809</v>
      </c>
      <c r="P36" s="80">
        <f t="shared" si="15"/>
        <v>746.56338028169012</v>
      </c>
      <c r="Q36" s="80">
        <v>1.5</v>
      </c>
      <c r="R36" s="80">
        <f t="shared" si="16"/>
        <v>0</v>
      </c>
      <c r="S36" s="80">
        <f t="shared" si="17"/>
        <v>746.56338028169012</v>
      </c>
      <c r="T36" s="80">
        <f t="shared" si="18"/>
        <v>2556</v>
      </c>
      <c r="U36" s="80">
        <v>2556</v>
      </c>
    </row>
    <row r="37" spans="1:22" x14ac:dyDescent="0.3">
      <c r="A37" s="97" t="s">
        <v>111</v>
      </c>
      <c r="B37" s="80">
        <v>902</v>
      </c>
      <c r="C37" s="80">
        <v>1</v>
      </c>
      <c r="D37" s="80">
        <v>1</v>
      </c>
      <c r="E37" s="80">
        <v>1</v>
      </c>
      <c r="F37" s="80">
        <v>6.3</v>
      </c>
      <c r="G37" s="80">
        <f t="shared" si="19"/>
        <v>0</v>
      </c>
      <c r="H37" s="80">
        <v>10</v>
      </c>
      <c r="I37" s="80">
        <f t="shared" si="12"/>
        <v>902</v>
      </c>
      <c r="J37" s="80"/>
      <c r="K37" s="80">
        <f>F37-E37</f>
        <v>5.3</v>
      </c>
      <c r="L37" s="80">
        <f t="shared" ref="L37:L68" si="20">902+K37*10</f>
        <v>955</v>
      </c>
      <c r="M37" s="80">
        <f t="shared" si="13"/>
        <v>1857</v>
      </c>
      <c r="N37" s="80"/>
      <c r="O37" s="80">
        <f t="shared" si="14"/>
        <v>1857</v>
      </c>
      <c r="P37" s="80">
        <f t="shared" si="15"/>
        <v>746.56338028169012</v>
      </c>
      <c r="Q37" s="80">
        <v>6.3</v>
      </c>
      <c r="R37" s="80">
        <f t="shared" si="16"/>
        <v>0</v>
      </c>
      <c r="S37" s="80">
        <f t="shared" si="17"/>
        <v>746.56338028169012</v>
      </c>
      <c r="T37" s="80">
        <f t="shared" si="18"/>
        <v>2604</v>
      </c>
      <c r="U37" s="80"/>
    </row>
    <row r="38" spans="1:22" x14ac:dyDescent="0.3">
      <c r="A38" s="97" t="s">
        <v>114</v>
      </c>
      <c r="B38" s="80">
        <v>902</v>
      </c>
      <c r="C38" s="80">
        <v>1</v>
      </c>
      <c r="D38" s="80">
        <v>1</v>
      </c>
      <c r="E38" s="80">
        <v>1</v>
      </c>
      <c r="F38" s="80">
        <v>1.2</v>
      </c>
      <c r="G38" s="80">
        <f t="shared" si="19"/>
        <v>0</v>
      </c>
      <c r="H38" s="80">
        <v>10</v>
      </c>
      <c r="I38" s="80">
        <f t="shared" si="12"/>
        <v>902</v>
      </c>
      <c r="J38" s="80"/>
      <c r="K38" s="80">
        <f>F38-E38</f>
        <v>0.19999999999999996</v>
      </c>
      <c r="L38" s="80">
        <f t="shared" si="20"/>
        <v>904</v>
      </c>
      <c r="M38" s="80">
        <f t="shared" si="13"/>
        <v>1806</v>
      </c>
      <c r="N38" s="80">
        <v>1806</v>
      </c>
      <c r="O38" s="80">
        <f t="shared" si="14"/>
        <v>0</v>
      </c>
      <c r="P38" s="80">
        <f t="shared" si="15"/>
        <v>746.56338028169012</v>
      </c>
      <c r="Q38" s="80">
        <v>1.2</v>
      </c>
      <c r="R38" s="80">
        <f t="shared" si="16"/>
        <v>0</v>
      </c>
      <c r="S38" s="80">
        <f t="shared" si="17"/>
        <v>746.56338028169012</v>
      </c>
      <c r="T38" s="80">
        <f t="shared" si="18"/>
        <v>747</v>
      </c>
      <c r="U38" s="80">
        <v>747</v>
      </c>
    </row>
    <row r="39" spans="1:22" x14ac:dyDescent="0.3">
      <c r="A39" s="97" t="s">
        <v>117</v>
      </c>
      <c r="B39" s="80">
        <v>902</v>
      </c>
      <c r="C39" s="80">
        <v>0</v>
      </c>
      <c r="D39" s="98">
        <v>0</v>
      </c>
      <c r="E39" s="98">
        <v>0</v>
      </c>
      <c r="F39" s="98">
        <v>132.6</v>
      </c>
      <c r="G39" s="80">
        <f t="shared" si="19"/>
        <v>0</v>
      </c>
      <c r="H39" s="80">
        <v>10</v>
      </c>
      <c r="I39" s="80">
        <f t="shared" si="12"/>
        <v>902</v>
      </c>
      <c r="J39" s="80"/>
      <c r="K39" s="80">
        <v>0</v>
      </c>
      <c r="L39" s="80">
        <f t="shared" si="20"/>
        <v>902</v>
      </c>
      <c r="M39" s="80">
        <f t="shared" si="13"/>
        <v>1804</v>
      </c>
      <c r="N39" s="80"/>
      <c r="O39" s="80">
        <f t="shared" si="14"/>
        <v>1804</v>
      </c>
      <c r="P39" s="80">
        <f t="shared" si="15"/>
        <v>746.56338028169012</v>
      </c>
      <c r="Q39" s="80">
        <v>132.6</v>
      </c>
      <c r="R39" s="80">
        <f t="shared" si="16"/>
        <v>0</v>
      </c>
      <c r="S39" s="80">
        <f t="shared" si="17"/>
        <v>746.56338028169012</v>
      </c>
      <c r="T39" s="80">
        <f t="shared" si="18"/>
        <v>2551</v>
      </c>
      <c r="U39" s="80">
        <v>2551</v>
      </c>
    </row>
    <row r="40" spans="1:22" x14ac:dyDescent="0.3">
      <c r="A40" s="97" t="s">
        <v>119</v>
      </c>
      <c r="B40" s="80">
        <v>902</v>
      </c>
      <c r="C40" s="80">
        <v>0</v>
      </c>
      <c r="D40" s="80">
        <v>48</v>
      </c>
      <c r="E40" s="80">
        <v>0</v>
      </c>
      <c r="F40" s="80">
        <v>49.5</v>
      </c>
      <c r="G40" s="80">
        <f t="shared" si="19"/>
        <v>0</v>
      </c>
      <c r="H40" s="80">
        <v>10</v>
      </c>
      <c r="I40" s="80">
        <f t="shared" si="12"/>
        <v>902</v>
      </c>
      <c r="J40" s="80"/>
      <c r="K40" s="80">
        <v>0</v>
      </c>
      <c r="L40" s="80">
        <f t="shared" si="20"/>
        <v>902</v>
      </c>
      <c r="M40" s="80">
        <f t="shared" si="13"/>
        <v>1804</v>
      </c>
      <c r="N40" s="80">
        <v>1804</v>
      </c>
      <c r="O40" s="80">
        <f t="shared" si="14"/>
        <v>0</v>
      </c>
      <c r="P40" s="80">
        <f t="shared" si="15"/>
        <v>746.56338028169012</v>
      </c>
      <c r="Q40" s="80">
        <v>53.5</v>
      </c>
      <c r="R40" s="80">
        <f t="shared" si="16"/>
        <v>4</v>
      </c>
      <c r="S40" s="80">
        <f t="shared" si="17"/>
        <v>786.56338028169012</v>
      </c>
      <c r="T40" s="80">
        <f t="shared" si="18"/>
        <v>787</v>
      </c>
      <c r="U40" s="80"/>
    </row>
    <row r="41" spans="1:22" x14ac:dyDescent="0.3">
      <c r="A41" s="97" t="s">
        <v>121</v>
      </c>
      <c r="B41" s="80">
        <v>902</v>
      </c>
      <c r="C41" s="80">
        <v>19</v>
      </c>
      <c r="D41" s="80">
        <v>28</v>
      </c>
      <c r="E41" s="80">
        <v>19</v>
      </c>
      <c r="F41" s="80">
        <v>29.5</v>
      </c>
      <c r="G41" s="80">
        <f t="shared" si="19"/>
        <v>0</v>
      </c>
      <c r="H41" s="80">
        <v>10</v>
      </c>
      <c r="I41" s="80">
        <f t="shared" si="12"/>
        <v>902</v>
      </c>
      <c r="J41" s="80"/>
      <c r="K41" s="80">
        <f t="shared" ref="K41:K57" si="21">F41-E41</f>
        <v>10.5</v>
      </c>
      <c r="L41" s="80">
        <f t="shared" si="20"/>
        <v>1007</v>
      </c>
      <c r="M41" s="80">
        <f t="shared" si="13"/>
        <v>1909</v>
      </c>
      <c r="N41" s="80">
        <v>1909</v>
      </c>
      <c r="O41" s="80">
        <f t="shared" si="14"/>
        <v>0</v>
      </c>
      <c r="P41" s="80">
        <f t="shared" si="15"/>
        <v>746.56338028169012</v>
      </c>
      <c r="Q41" s="80">
        <v>30.8</v>
      </c>
      <c r="R41" s="80">
        <f t="shared" si="16"/>
        <v>1.3000000000000007</v>
      </c>
      <c r="S41" s="80">
        <f t="shared" si="17"/>
        <v>759.56338028169012</v>
      </c>
      <c r="T41" s="80">
        <f t="shared" si="18"/>
        <v>760</v>
      </c>
      <c r="U41" s="80">
        <v>760</v>
      </c>
    </row>
    <row r="42" spans="1:22" x14ac:dyDescent="0.3">
      <c r="A42" s="101">
        <v>101</v>
      </c>
      <c r="B42" s="80">
        <v>902</v>
      </c>
      <c r="C42" s="80">
        <v>1045</v>
      </c>
      <c r="D42" s="80">
        <v>1184</v>
      </c>
      <c r="E42" s="80">
        <v>1100</v>
      </c>
      <c r="F42" s="80">
        <v>1228.2</v>
      </c>
      <c r="G42" s="80">
        <f t="shared" si="19"/>
        <v>55</v>
      </c>
      <c r="H42" s="80">
        <v>10</v>
      </c>
      <c r="I42" s="80">
        <f t="shared" si="12"/>
        <v>1452</v>
      </c>
      <c r="J42" s="80"/>
      <c r="K42" s="80">
        <f t="shared" si="21"/>
        <v>128.20000000000005</v>
      </c>
      <c r="L42" s="80">
        <f t="shared" si="20"/>
        <v>2184.0000000000005</v>
      </c>
      <c r="M42" s="80">
        <f t="shared" si="13"/>
        <v>3636.0000000000005</v>
      </c>
      <c r="N42" s="80">
        <v>3636</v>
      </c>
      <c r="O42" s="80">
        <f t="shared" si="14"/>
        <v>0</v>
      </c>
      <c r="P42" s="80">
        <f t="shared" si="15"/>
        <v>746.56338028169012</v>
      </c>
      <c r="Q42" s="80">
        <v>1341.6</v>
      </c>
      <c r="R42" s="80">
        <f t="shared" si="16"/>
        <v>113.39999999999986</v>
      </c>
      <c r="S42" s="80">
        <f t="shared" si="17"/>
        <v>1880.5633802816888</v>
      </c>
      <c r="T42" s="80">
        <f t="shared" si="18"/>
        <v>1881</v>
      </c>
      <c r="U42" s="80">
        <v>1881</v>
      </c>
    </row>
    <row r="43" spans="1:22" x14ac:dyDescent="0.3">
      <c r="A43" s="101" t="s">
        <v>125</v>
      </c>
      <c r="B43" s="80">
        <v>902</v>
      </c>
      <c r="C43" s="80">
        <v>965</v>
      </c>
      <c r="D43" s="80">
        <v>1083</v>
      </c>
      <c r="E43" s="80">
        <v>1030</v>
      </c>
      <c r="F43" s="80">
        <v>1121.8</v>
      </c>
      <c r="G43" s="80">
        <f t="shared" si="19"/>
        <v>65</v>
      </c>
      <c r="H43" s="80">
        <v>10</v>
      </c>
      <c r="I43" s="80">
        <f t="shared" si="12"/>
        <v>1552</v>
      </c>
      <c r="J43" s="80"/>
      <c r="K43" s="80">
        <f t="shared" si="21"/>
        <v>91.799999999999955</v>
      </c>
      <c r="L43" s="80">
        <f t="shared" si="20"/>
        <v>1819.9999999999995</v>
      </c>
      <c r="M43" s="80">
        <f t="shared" si="13"/>
        <v>3371.9999999999995</v>
      </c>
      <c r="N43" s="80">
        <v>3372</v>
      </c>
      <c r="O43" s="80">
        <f t="shared" si="14"/>
        <v>0</v>
      </c>
      <c r="P43" s="80">
        <f t="shared" si="15"/>
        <v>746.56338028169012</v>
      </c>
      <c r="Q43" s="80">
        <v>1230</v>
      </c>
      <c r="R43" s="80">
        <f t="shared" si="16"/>
        <v>108.20000000000005</v>
      </c>
      <c r="S43" s="80">
        <f t="shared" si="17"/>
        <v>1828.5633802816906</v>
      </c>
      <c r="T43" s="80">
        <f t="shared" si="18"/>
        <v>1829</v>
      </c>
      <c r="U43" s="80">
        <v>1829</v>
      </c>
    </row>
    <row r="44" spans="1:22" x14ac:dyDescent="0.3">
      <c r="A44" s="101">
        <v>102</v>
      </c>
      <c r="B44" s="80">
        <v>902</v>
      </c>
      <c r="C44" s="80">
        <v>84</v>
      </c>
      <c r="D44" s="80">
        <v>157</v>
      </c>
      <c r="E44" s="80">
        <v>125</v>
      </c>
      <c r="F44" s="80">
        <v>198.6</v>
      </c>
      <c r="G44" s="80">
        <f t="shared" si="19"/>
        <v>41</v>
      </c>
      <c r="H44" s="80">
        <v>10</v>
      </c>
      <c r="I44" s="80">
        <f t="shared" si="12"/>
        <v>1312</v>
      </c>
      <c r="J44" s="80"/>
      <c r="K44" s="80">
        <f t="shared" si="21"/>
        <v>73.599999999999994</v>
      </c>
      <c r="L44" s="80">
        <f t="shared" si="20"/>
        <v>1638</v>
      </c>
      <c r="M44" s="80">
        <f t="shared" si="13"/>
        <v>2950</v>
      </c>
      <c r="N44" s="80"/>
      <c r="O44" s="80">
        <f t="shared" si="14"/>
        <v>2950</v>
      </c>
      <c r="P44" s="80">
        <f t="shared" si="15"/>
        <v>746.56338028169012</v>
      </c>
      <c r="Q44" s="80">
        <v>346</v>
      </c>
      <c r="R44" s="80">
        <f t="shared" si="16"/>
        <v>147.4</v>
      </c>
      <c r="S44" s="80">
        <f t="shared" si="17"/>
        <v>2220.5633802816901</v>
      </c>
      <c r="T44" s="80">
        <f t="shared" si="18"/>
        <v>5171</v>
      </c>
      <c r="U44" s="80">
        <v>2950</v>
      </c>
      <c r="V44">
        <f>T44-U44</f>
        <v>2221</v>
      </c>
    </row>
    <row r="45" spans="1:22" x14ac:dyDescent="0.3">
      <c r="A45" s="101">
        <v>103</v>
      </c>
      <c r="B45" s="80">
        <v>902</v>
      </c>
      <c r="C45" s="80">
        <v>55</v>
      </c>
      <c r="D45" s="80">
        <v>516</v>
      </c>
      <c r="E45" s="80">
        <v>300</v>
      </c>
      <c r="F45" s="80">
        <v>634.9</v>
      </c>
      <c r="G45" s="80">
        <f t="shared" si="19"/>
        <v>245</v>
      </c>
      <c r="H45" s="80">
        <v>10</v>
      </c>
      <c r="I45" s="80">
        <f t="shared" si="12"/>
        <v>3352</v>
      </c>
      <c r="J45" s="80"/>
      <c r="K45" s="80">
        <f t="shared" si="21"/>
        <v>334.9</v>
      </c>
      <c r="L45" s="80">
        <f t="shared" si="20"/>
        <v>4251</v>
      </c>
      <c r="M45" s="80">
        <f t="shared" si="13"/>
        <v>7603</v>
      </c>
      <c r="N45" s="80"/>
      <c r="O45" s="80">
        <f t="shared" si="14"/>
        <v>7603</v>
      </c>
      <c r="P45" s="80">
        <f t="shared" si="15"/>
        <v>746.56338028169012</v>
      </c>
      <c r="Q45" s="80">
        <v>1009</v>
      </c>
      <c r="R45" s="80">
        <f t="shared" si="16"/>
        <v>374.1</v>
      </c>
      <c r="S45" s="80">
        <f t="shared" si="17"/>
        <v>4487.5633802816901</v>
      </c>
      <c r="T45" s="80">
        <f t="shared" si="18"/>
        <v>12091</v>
      </c>
      <c r="U45" s="80"/>
    </row>
    <row r="46" spans="1:22" x14ac:dyDescent="0.3">
      <c r="A46" s="101">
        <v>104</v>
      </c>
      <c r="B46" s="80">
        <v>902</v>
      </c>
      <c r="C46" s="80">
        <v>65</v>
      </c>
      <c r="D46" s="80">
        <v>412</v>
      </c>
      <c r="E46" s="80">
        <v>250</v>
      </c>
      <c r="F46" s="80">
        <v>510</v>
      </c>
      <c r="G46" s="80">
        <f t="shared" si="19"/>
        <v>185</v>
      </c>
      <c r="H46" s="80">
        <v>10</v>
      </c>
      <c r="I46" s="80">
        <f t="shared" si="12"/>
        <v>2752</v>
      </c>
      <c r="J46" s="80"/>
      <c r="K46" s="80">
        <f t="shared" si="21"/>
        <v>260</v>
      </c>
      <c r="L46" s="80">
        <f t="shared" si="20"/>
        <v>3502</v>
      </c>
      <c r="M46" s="80">
        <f t="shared" si="13"/>
        <v>6254</v>
      </c>
      <c r="N46" s="80"/>
      <c r="O46" s="80">
        <f t="shared" si="14"/>
        <v>6254</v>
      </c>
      <c r="P46" s="80">
        <f t="shared" si="15"/>
        <v>746.56338028169012</v>
      </c>
      <c r="Q46" s="80">
        <v>827.9</v>
      </c>
      <c r="R46" s="80">
        <f t="shared" si="16"/>
        <v>317.89999999999998</v>
      </c>
      <c r="S46" s="80">
        <f t="shared" si="17"/>
        <v>3925.5633802816901</v>
      </c>
      <c r="T46" s="80">
        <f t="shared" si="18"/>
        <v>10180</v>
      </c>
      <c r="U46" s="80"/>
    </row>
    <row r="47" spans="1:22" x14ac:dyDescent="0.3">
      <c r="A47" s="101">
        <v>105</v>
      </c>
      <c r="B47" s="80">
        <v>902</v>
      </c>
      <c r="C47" s="80">
        <v>1320</v>
      </c>
      <c r="D47" s="80">
        <v>1600</v>
      </c>
      <c r="E47" s="80">
        <v>1450</v>
      </c>
      <c r="F47" s="80">
        <v>1684.7</v>
      </c>
      <c r="G47" s="80">
        <f t="shared" si="19"/>
        <v>130</v>
      </c>
      <c r="H47" s="80">
        <v>10</v>
      </c>
      <c r="I47" s="80">
        <f t="shared" si="12"/>
        <v>2202</v>
      </c>
      <c r="J47" s="80"/>
      <c r="K47" s="80">
        <f t="shared" si="21"/>
        <v>234.70000000000005</v>
      </c>
      <c r="L47" s="80">
        <f t="shared" si="20"/>
        <v>3249.0000000000005</v>
      </c>
      <c r="M47" s="80">
        <f t="shared" si="13"/>
        <v>5451</v>
      </c>
      <c r="N47" s="86">
        <v>1225</v>
      </c>
      <c r="O47" s="80">
        <f t="shared" si="14"/>
        <v>4226</v>
      </c>
      <c r="P47" s="80">
        <f t="shared" si="15"/>
        <v>746.56338028169012</v>
      </c>
      <c r="Q47" s="80">
        <v>1960</v>
      </c>
      <c r="R47" s="80">
        <f t="shared" si="16"/>
        <v>275.29999999999995</v>
      </c>
      <c r="S47" s="80">
        <f t="shared" si="17"/>
        <v>3499.5633802816897</v>
      </c>
      <c r="T47" s="80">
        <f t="shared" si="18"/>
        <v>7726</v>
      </c>
      <c r="U47" s="80">
        <v>7726</v>
      </c>
    </row>
    <row r="48" spans="1:22" x14ac:dyDescent="0.3">
      <c r="A48" s="101">
        <v>106</v>
      </c>
      <c r="B48" s="80">
        <v>902</v>
      </c>
      <c r="C48" s="80">
        <v>0</v>
      </c>
      <c r="D48" s="80">
        <v>6</v>
      </c>
      <c r="E48" s="80">
        <v>6</v>
      </c>
      <c r="F48" s="80">
        <v>6.7</v>
      </c>
      <c r="G48" s="80">
        <f t="shared" si="19"/>
        <v>6</v>
      </c>
      <c r="H48" s="80">
        <v>10</v>
      </c>
      <c r="I48" s="80">
        <f t="shared" si="12"/>
        <v>962</v>
      </c>
      <c r="J48" s="80"/>
      <c r="K48" s="80">
        <f t="shared" si="21"/>
        <v>0.70000000000000018</v>
      </c>
      <c r="L48" s="80">
        <f t="shared" si="20"/>
        <v>909</v>
      </c>
      <c r="M48" s="80">
        <f t="shared" si="13"/>
        <v>1871</v>
      </c>
      <c r="N48" s="80">
        <v>1871</v>
      </c>
      <c r="O48" s="80">
        <f t="shared" si="14"/>
        <v>0</v>
      </c>
      <c r="P48" s="80">
        <f t="shared" si="15"/>
        <v>746.56338028169012</v>
      </c>
      <c r="Q48" s="80">
        <v>8.3000000000000007</v>
      </c>
      <c r="R48" s="80">
        <f t="shared" si="16"/>
        <v>1.6000000000000005</v>
      </c>
      <c r="S48" s="80">
        <f t="shared" si="17"/>
        <v>762.56338028169012</v>
      </c>
      <c r="T48" s="80">
        <f t="shared" si="18"/>
        <v>763</v>
      </c>
      <c r="U48" s="80"/>
    </row>
    <row r="49" spans="1:21" x14ac:dyDescent="0.3">
      <c r="A49" s="101" t="s">
        <v>132</v>
      </c>
      <c r="B49" s="80">
        <v>902</v>
      </c>
      <c r="C49" s="80">
        <v>0</v>
      </c>
      <c r="D49" s="80">
        <v>9</v>
      </c>
      <c r="E49" s="80">
        <v>9</v>
      </c>
      <c r="F49" s="80">
        <v>10.5</v>
      </c>
      <c r="G49" s="80">
        <f t="shared" si="19"/>
        <v>9</v>
      </c>
      <c r="H49" s="80">
        <v>10</v>
      </c>
      <c r="I49" s="80">
        <f t="shared" si="12"/>
        <v>992</v>
      </c>
      <c r="J49" s="80"/>
      <c r="K49" s="80">
        <f t="shared" si="21"/>
        <v>1.5</v>
      </c>
      <c r="L49" s="80">
        <f t="shared" si="20"/>
        <v>917</v>
      </c>
      <c r="M49" s="80">
        <f t="shared" si="13"/>
        <v>1909</v>
      </c>
      <c r="N49" s="80"/>
      <c r="O49" s="80">
        <f t="shared" si="14"/>
        <v>1909</v>
      </c>
      <c r="P49" s="80">
        <f t="shared" si="15"/>
        <v>746.56338028169012</v>
      </c>
      <c r="Q49" s="80">
        <v>12.1</v>
      </c>
      <c r="R49" s="80">
        <f t="shared" si="16"/>
        <v>1.5999999999999996</v>
      </c>
      <c r="S49" s="80">
        <f t="shared" si="17"/>
        <v>762.56338028169012</v>
      </c>
      <c r="T49" s="80">
        <f t="shared" si="18"/>
        <v>2672</v>
      </c>
      <c r="U49" s="80"/>
    </row>
    <row r="50" spans="1:21" x14ac:dyDescent="0.3">
      <c r="A50" s="101">
        <v>107</v>
      </c>
      <c r="B50" s="80">
        <v>902</v>
      </c>
      <c r="C50" s="80">
        <v>0</v>
      </c>
      <c r="D50" s="80">
        <v>0</v>
      </c>
      <c r="E50" s="80">
        <v>0</v>
      </c>
      <c r="F50" s="80">
        <v>7</v>
      </c>
      <c r="G50" s="80">
        <f t="shared" si="19"/>
        <v>0</v>
      </c>
      <c r="H50" s="80">
        <v>10</v>
      </c>
      <c r="I50" s="80">
        <f t="shared" si="12"/>
        <v>902</v>
      </c>
      <c r="J50" s="80"/>
      <c r="K50" s="80">
        <f t="shared" si="21"/>
        <v>7</v>
      </c>
      <c r="L50" s="80">
        <f t="shared" si="20"/>
        <v>972</v>
      </c>
      <c r="M50" s="80">
        <f t="shared" si="13"/>
        <v>1874</v>
      </c>
      <c r="N50" s="80">
        <v>1874</v>
      </c>
      <c r="O50" s="80">
        <f t="shared" si="14"/>
        <v>0</v>
      </c>
      <c r="P50" s="80">
        <f t="shared" si="15"/>
        <v>746.56338028169012</v>
      </c>
      <c r="Q50" s="80">
        <v>8.6999999999999993</v>
      </c>
      <c r="R50" s="80">
        <f t="shared" si="16"/>
        <v>1.6999999999999993</v>
      </c>
      <c r="S50" s="80">
        <f t="shared" si="17"/>
        <v>763.56338028169012</v>
      </c>
      <c r="T50" s="80">
        <f t="shared" si="18"/>
        <v>764</v>
      </c>
      <c r="U50" s="80">
        <v>764</v>
      </c>
    </row>
    <row r="51" spans="1:21" x14ac:dyDescent="0.3">
      <c r="A51" s="101">
        <v>108</v>
      </c>
      <c r="B51" s="80">
        <v>902</v>
      </c>
      <c r="C51" s="80">
        <v>53</v>
      </c>
      <c r="D51" s="80">
        <v>58</v>
      </c>
      <c r="E51" s="80">
        <v>53</v>
      </c>
      <c r="F51" s="80">
        <v>61.6</v>
      </c>
      <c r="G51" s="80">
        <f t="shared" si="19"/>
        <v>0</v>
      </c>
      <c r="H51" s="80">
        <v>10</v>
      </c>
      <c r="I51" s="80">
        <f t="shared" si="12"/>
        <v>902</v>
      </c>
      <c r="J51" s="80"/>
      <c r="K51" s="80">
        <f t="shared" si="21"/>
        <v>8.6000000000000014</v>
      </c>
      <c r="L51" s="80">
        <f t="shared" si="20"/>
        <v>988</v>
      </c>
      <c r="M51" s="80">
        <f t="shared" si="13"/>
        <v>1890</v>
      </c>
      <c r="N51" s="80"/>
      <c r="O51" s="80">
        <f t="shared" si="14"/>
        <v>1890</v>
      </c>
      <c r="P51" s="80">
        <f t="shared" si="15"/>
        <v>746.56338028169012</v>
      </c>
      <c r="Q51" s="80">
        <v>66.099999999999994</v>
      </c>
      <c r="R51" s="80">
        <f t="shared" si="16"/>
        <v>4.4999999999999929</v>
      </c>
      <c r="S51" s="80">
        <f t="shared" si="17"/>
        <v>791.56338028169</v>
      </c>
      <c r="T51" s="80">
        <f t="shared" si="18"/>
        <v>2682</v>
      </c>
      <c r="U51" s="80"/>
    </row>
    <row r="52" spans="1:21" x14ac:dyDescent="0.3">
      <c r="A52" s="101" t="s">
        <v>136</v>
      </c>
      <c r="B52" s="80">
        <v>902</v>
      </c>
      <c r="C52" s="80">
        <v>41</v>
      </c>
      <c r="D52" s="80">
        <v>46</v>
      </c>
      <c r="E52" s="80">
        <v>41</v>
      </c>
      <c r="F52" s="80">
        <v>48</v>
      </c>
      <c r="G52" s="80">
        <f t="shared" si="19"/>
        <v>0</v>
      </c>
      <c r="H52" s="80">
        <v>10</v>
      </c>
      <c r="I52" s="80">
        <f t="shared" si="12"/>
        <v>902</v>
      </c>
      <c r="J52" s="80"/>
      <c r="K52" s="80">
        <f t="shared" si="21"/>
        <v>7</v>
      </c>
      <c r="L52" s="80">
        <f t="shared" si="20"/>
        <v>972</v>
      </c>
      <c r="M52" s="80">
        <f t="shared" si="13"/>
        <v>1874</v>
      </c>
      <c r="N52" s="80"/>
      <c r="O52" s="80">
        <f t="shared" si="14"/>
        <v>1874</v>
      </c>
      <c r="P52" s="80">
        <f t="shared" si="15"/>
        <v>746.56338028169012</v>
      </c>
      <c r="Q52" s="80">
        <v>52.1</v>
      </c>
      <c r="R52" s="80">
        <f t="shared" si="16"/>
        <v>4.1000000000000014</v>
      </c>
      <c r="S52" s="80">
        <f t="shared" si="17"/>
        <v>787.56338028169012</v>
      </c>
      <c r="T52" s="80">
        <f t="shared" si="18"/>
        <v>2662</v>
      </c>
      <c r="U52" s="80">
        <v>2662</v>
      </c>
    </row>
    <row r="53" spans="1:21" x14ac:dyDescent="0.3">
      <c r="A53" s="101">
        <v>109</v>
      </c>
      <c r="B53" s="80">
        <v>902</v>
      </c>
      <c r="C53" s="80">
        <v>0</v>
      </c>
      <c r="D53" s="80">
        <v>0</v>
      </c>
      <c r="E53" s="80">
        <v>0</v>
      </c>
      <c r="F53" s="80">
        <v>8.4</v>
      </c>
      <c r="G53" s="80">
        <f t="shared" si="19"/>
        <v>0</v>
      </c>
      <c r="H53" s="80">
        <v>10</v>
      </c>
      <c r="I53" s="80">
        <f t="shared" si="12"/>
        <v>902</v>
      </c>
      <c r="J53" s="80"/>
      <c r="K53" s="80">
        <f t="shared" si="21"/>
        <v>8.4</v>
      </c>
      <c r="L53" s="80">
        <f t="shared" si="20"/>
        <v>986</v>
      </c>
      <c r="M53" s="80">
        <f t="shared" si="13"/>
        <v>1888</v>
      </c>
      <c r="N53" s="80">
        <v>1888</v>
      </c>
      <c r="O53" s="80">
        <f t="shared" si="14"/>
        <v>0</v>
      </c>
      <c r="P53" s="80">
        <f t="shared" si="15"/>
        <v>746.56338028169012</v>
      </c>
      <c r="Q53" s="80">
        <v>10.1</v>
      </c>
      <c r="R53" s="80">
        <f t="shared" si="16"/>
        <v>1.6999999999999993</v>
      </c>
      <c r="S53" s="80">
        <f t="shared" si="17"/>
        <v>763.56338028169012</v>
      </c>
      <c r="T53" s="80">
        <f t="shared" si="18"/>
        <v>764</v>
      </c>
      <c r="U53" s="80">
        <v>764</v>
      </c>
    </row>
    <row r="54" spans="1:21" x14ac:dyDescent="0.3">
      <c r="A54" s="101">
        <v>110</v>
      </c>
      <c r="B54" s="80">
        <v>902</v>
      </c>
      <c r="C54" s="80">
        <v>6</v>
      </c>
      <c r="D54" s="80">
        <v>6</v>
      </c>
      <c r="E54" s="80">
        <v>6</v>
      </c>
      <c r="F54" s="80">
        <v>7.1</v>
      </c>
      <c r="G54" s="80">
        <f t="shared" si="19"/>
        <v>0</v>
      </c>
      <c r="H54" s="80">
        <v>10</v>
      </c>
      <c r="I54" s="80">
        <f t="shared" si="12"/>
        <v>902</v>
      </c>
      <c r="J54" s="80"/>
      <c r="K54" s="80">
        <f t="shared" si="21"/>
        <v>1.0999999999999996</v>
      </c>
      <c r="L54" s="80">
        <f t="shared" si="20"/>
        <v>913</v>
      </c>
      <c r="M54" s="80">
        <f t="shared" si="13"/>
        <v>1815</v>
      </c>
      <c r="N54" s="80"/>
      <c r="O54" s="80">
        <f t="shared" si="14"/>
        <v>1815</v>
      </c>
      <c r="P54" s="80">
        <f t="shared" si="15"/>
        <v>746.56338028169012</v>
      </c>
      <c r="Q54" s="80">
        <v>8.6999999999999993</v>
      </c>
      <c r="R54" s="80">
        <f t="shared" si="16"/>
        <v>1.5999999999999996</v>
      </c>
      <c r="S54" s="80">
        <f t="shared" si="17"/>
        <v>762.56338028169012</v>
      </c>
      <c r="T54" s="80">
        <f t="shared" si="18"/>
        <v>2578</v>
      </c>
      <c r="U54" s="80"/>
    </row>
    <row r="55" spans="1:21" x14ac:dyDescent="0.3">
      <c r="A55" s="101">
        <v>111</v>
      </c>
      <c r="B55" s="80">
        <v>902</v>
      </c>
      <c r="C55" s="80">
        <v>3</v>
      </c>
      <c r="D55" s="80">
        <v>3</v>
      </c>
      <c r="E55" s="80">
        <v>3</v>
      </c>
      <c r="F55" s="80">
        <v>7.5</v>
      </c>
      <c r="G55" s="80">
        <f t="shared" si="19"/>
        <v>0</v>
      </c>
      <c r="H55" s="80">
        <v>10</v>
      </c>
      <c r="I55" s="80">
        <f t="shared" si="12"/>
        <v>902</v>
      </c>
      <c r="J55" s="80"/>
      <c r="K55" s="80">
        <f t="shared" si="21"/>
        <v>4.5</v>
      </c>
      <c r="L55" s="80">
        <f t="shared" si="20"/>
        <v>947</v>
      </c>
      <c r="M55" s="80">
        <f t="shared" si="13"/>
        <v>1849</v>
      </c>
      <c r="N55" s="80">
        <v>1849</v>
      </c>
      <c r="O55" s="80">
        <f t="shared" si="14"/>
        <v>0</v>
      </c>
      <c r="P55" s="80">
        <f t="shared" si="15"/>
        <v>746.56338028169012</v>
      </c>
      <c r="Q55" s="80">
        <v>9.1999999999999993</v>
      </c>
      <c r="R55" s="80">
        <f t="shared" si="16"/>
        <v>1.6999999999999993</v>
      </c>
      <c r="S55" s="80">
        <f t="shared" si="17"/>
        <v>763.56338028169012</v>
      </c>
      <c r="T55" s="80">
        <f t="shared" si="18"/>
        <v>764</v>
      </c>
      <c r="U55" s="80">
        <v>764</v>
      </c>
    </row>
    <row r="56" spans="1:21" x14ac:dyDescent="0.3">
      <c r="A56" s="101">
        <v>112</v>
      </c>
      <c r="B56" s="80">
        <v>902</v>
      </c>
      <c r="C56" s="80">
        <v>14</v>
      </c>
      <c r="D56" s="80">
        <v>14</v>
      </c>
      <c r="E56" s="80">
        <v>14</v>
      </c>
      <c r="F56" s="80">
        <v>15.5</v>
      </c>
      <c r="G56" s="80">
        <f t="shared" si="19"/>
        <v>0</v>
      </c>
      <c r="H56" s="80">
        <v>10</v>
      </c>
      <c r="I56" s="80">
        <f t="shared" si="12"/>
        <v>902</v>
      </c>
      <c r="J56" s="80"/>
      <c r="K56" s="80">
        <f t="shared" si="21"/>
        <v>1.5</v>
      </c>
      <c r="L56" s="80">
        <f t="shared" si="20"/>
        <v>917</v>
      </c>
      <c r="M56" s="80">
        <f t="shared" si="13"/>
        <v>1819</v>
      </c>
      <c r="N56" s="80"/>
      <c r="O56" s="80">
        <f t="shared" si="14"/>
        <v>1819</v>
      </c>
      <c r="P56" s="80">
        <f t="shared" si="15"/>
        <v>746.56338028169012</v>
      </c>
      <c r="Q56" s="80">
        <v>17</v>
      </c>
      <c r="R56" s="80">
        <f t="shared" si="16"/>
        <v>1.5</v>
      </c>
      <c r="S56" s="80">
        <f t="shared" si="17"/>
        <v>761.56338028169012</v>
      </c>
      <c r="T56" s="80">
        <f t="shared" si="18"/>
        <v>2581</v>
      </c>
      <c r="U56" s="80"/>
    </row>
    <row r="57" spans="1:21" x14ac:dyDescent="0.3">
      <c r="A57" s="101" t="s">
        <v>143</v>
      </c>
      <c r="B57" s="80">
        <v>902</v>
      </c>
      <c r="C57" s="80">
        <v>43</v>
      </c>
      <c r="D57" s="80">
        <v>55</v>
      </c>
      <c r="E57" s="80">
        <v>46</v>
      </c>
      <c r="F57" s="80">
        <v>56.9</v>
      </c>
      <c r="G57" s="80">
        <f t="shared" si="19"/>
        <v>3</v>
      </c>
      <c r="H57" s="80">
        <v>10</v>
      </c>
      <c r="I57" s="80">
        <f t="shared" si="12"/>
        <v>932</v>
      </c>
      <c r="J57" s="80"/>
      <c r="K57" s="80">
        <f t="shared" si="21"/>
        <v>10.899999999999999</v>
      </c>
      <c r="L57" s="80">
        <f t="shared" si="20"/>
        <v>1011</v>
      </c>
      <c r="M57" s="80">
        <f t="shared" si="13"/>
        <v>1943</v>
      </c>
      <c r="N57" s="80"/>
      <c r="O57" s="80">
        <f t="shared" si="14"/>
        <v>1943</v>
      </c>
      <c r="P57" s="80">
        <f t="shared" si="15"/>
        <v>746.56338028169012</v>
      </c>
      <c r="Q57" s="80">
        <v>58.6</v>
      </c>
      <c r="R57" s="80">
        <f t="shared" si="16"/>
        <v>1.7000000000000028</v>
      </c>
      <c r="S57" s="80">
        <f t="shared" si="17"/>
        <v>763.56338028169012</v>
      </c>
      <c r="T57" s="80">
        <f t="shared" si="18"/>
        <v>2707</v>
      </c>
      <c r="U57" s="80">
        <v>2707</v>
      </c>
    </row>
    <row r="58" spans="1:21" x14ac:dyDescent="0.3">
      <c r="A58" s="101">
        <v>114</v>
      </c>
      <c r="B58" s="80">
        <v>902</v>
      </c>
      <c r="C58" s="80">
        <v>5</v>
      </c>
      <c r="D58" s="80">
        <v>41</v>
      </c>
      <c r="E58" s="80">
        <v>27</v>
      </c>
      <c r="F58" s="80">
        <v>42.5</v>
      </c>
      <c r="G58" s="80">
        <f t="shared" si="19"/>
        <v>22</v>
      </c>
      <c r="H58" s="80">
        <v>10</v>
      </c>
      <c r="I58" s="80">
        <f t="shared" si="12"/>
        <v>1122</v>
      </c>
      <c r="J58" s="80"/>
      <c r="K58" s="80">
        <v>0</v>
      </c>
      <c r="L58" s="80">
        <f t="shared" si="20"/>
        <v>902</v>
      </c>
      <c r="M58" s="80">
        <f t="shared" si="13"/>
        <v>2024</v>
      </c>
      <c r="N58" s="80"/>
      <c r="O58" s="80">
        <f t="shared" si="14"/>
        <v>2024</v>
      </c>
      <c r="P58" s="80">
        <f t="shared" si="15"/>
        <v>746.56338028169012</v>
      </c>
      <c r="Q58" s="80">
        <v>44</v>
      </c>
      <c r="R58" s="80">
        <f t="shared" si="16"/>
        <v>1.5</v>
      </c>
      <c r="S58" s="80">
        <f t="shared" si="17"/>
        <v>761.56338028169012</v>
      </c>
      <c r="T58" s="80">
        <f t="shared" si="18"/>
        <v>2786</v>
      </c>
      <c r="U58" s="80"/>
    </row>
    <row r="59" spans="1:21" x14ac:dyDescent="0.3">
      <c r="A59" s="101" t="s">
        <v>146</v>
      </c>
      <c r="B59" s="80">
        <v>902</v>
      </c>
      <c r="C59" s="80">
        <v>0</v>
      </c>
      <c r="D59" s="80">
        <v>12</v>
      </c>
      <c r="E59" s="80">
        <v>6</v>
      </c>
      <c r="F59" s="80">
        <v>13.4</v>
      </c>
      <c r="G59" s="80">
        <f t="shared" si="19"/>
        <v>6</v>
      </c>
      <c r="H59" s="80">
        <v>10</v>
      </c>
      <c r="I59" s="80">
        <f t="shared" si="12"/>
        <v>962</v>
      </c>
      <c r="J59" s="80"/>
      <c r="K59" s="80">
        <f t="shared" ref="K59:K71" si="22">F59-E59</f>
        <v>7.4</v>
      </c>
      <c r="L59" s="80">
        <f t="shared" si="20"/>
        <v>976</v>
      </c>
      <c r="M59" s="80">
        <f t="shared" si="13"/>
        <v>1938</v>
      </c>
      <c r="N59" s="80">
        <v>1938</v>
      </c>
      <c r="O59" s="80">
        <f t="shared" si="14"/>
        <v>0</v>
      </c>
      <c r="P59" s="80">
        <f t="shared" si="15"/>
        <v>746.56338028169012</v>
      </c>
      <c r="Q59" s="80">
        <v>16.100000000000001</v>
      </c>
      <c r="R59" s="80">
        <f t="shared" si="16"/>
        <v>2.7000000000000011</v>
      </c>
      <c r="S59" s="80">
        <f t="shared" si="17"/>
        <v>773.56338028169012</v>
      </c>
      <c r="T59" s="80">
        <f t="shared" si="18"/>
        <v>774</v>
      </c>
      <c r="U59" s="80">
        <v>774</v>
      </c>
    </row>
    <row r="60" spans="1:21" x14ac:dyDescent="0.3">
      <c r="A60" s="101" t="s">
        <v>149</v>
      </c>
      <c r="B60" s="80">
        <v>902</v>
      </c>
      <c r="C60" s="80">
        <v>62</v>
      </c>
      <c r="D60" s="80">
        <v>80</v>
      </c>
      <c r="E60" s="80">
        <v>70</v>
      </c>
      <c r="F60" s="80">
        <v>85.7</v>
      </c>
      <c r="G60" s="80">
        <f t="shared" si="19"/>
        <v>8</v>
      </c>
      <c r="H60" s="80">
        <v>10</v>
      </c>
      <c r="I60" s="80">
        <f t="shared" si="12"/>
        <v>982</v>
      </c>
      <c r="J60" s="80"/>
      <c r="K60" s="80">
        <f t="shared" si="22"/>
        <v>15.700000000000003</v>
      </c>
      <c r="L60" s="80">
        <f t="shared" si="20"/>
        <v>1059</v>
      </c>
      <c r="M60" s="80">
        <f t="shared" si="13"/>
        <v>2041</v>
      </c>
      <c r="N60" s="80">
        <v>2041</v>
      </c>
      <c r="O60" s="80">
        <f t="shared" si="14"/>
        <v>0</v>
      </c>
      <c r="P60" s="80">
        <f t="shared" si="15"/>
        <v>746.56338028169012</v>
      </c>
      <c r="Q60" s="80">
        <v>112.5</v>
      </c>
      <c r="R60" s="80">
        <f t="shared" si="16"/>
        <v>26.799999999999997</v>
      </c>
      <c r="S60" s="80">
        <f t="shared" si="17"/>
        <v>1014.5633802816901</v>
      </c>
      <c r="T60" s="80">
        <f t="shared" si="18"/>
        <v>1015</v>
      </c>
      <c r="U60" s="80">
        <v>1015</v>
      </c>
    </row>
    <row r="61" spans="1:21" x14ac:dyDescent="0.3">
      <c r="A61" s="101">
        <v>115</v>
      </c>
      <c r="B61" s="80">
        <v>902</v>
      </c>
      <c r="C61" s="80">
        <v>1</v>
      </c>
      <c r="D61" s="80">
        <v>1</v>
      </c>
      <c r="E61" s="80">
        <v>1</v>
      </c>
      <c r="F61" s="80">
        <v>6.3</v>
      </c>
      <c r="G61" s="80">
        <f t="shared" si="19"/>
        <v>0</v>
      </c>
      <c r="H61" s="80">
        <v>10</v>
      </c>
      <c r="I61" s="80">
        <f t="shared" si="12"/>
        <v>902</v>
      </c>
      <c r="J61" s="80"/>
      <c r="K61" s="80">
        <f t="shared" si="22"/>
        <v>5.3</v>
      </c>
      <c r="L61" s="80">
        <f t="shared" si="20"/>
        <v>955</v>
      </c>
      <c r="M61" s="80">
        <f t="shared" si="13"/>
        <v>1857</v>
      </c>
      <c r="N61" s="80"/>
      <c r="O61" s="80">
        <f t="shared" si="14"/>
        <v>1857</v>
      </c>
      <c r="P61" s="80">
        <f t="shared" si="15"/>
        <v>746.56338028169012</v>
      </c>
      <c r="Q61" s="80">
        <v>7.9</v>
      </c>
      <c r="R61" s="80">
        <f t="shared" si="16"/>
        <v>1.6000000000000005</v>
      </c>
      <c r="S61" s="80">
        <f t="shared" si="17"/>
        <v>762.56338028169012</v>
      </c>
      <c r="T61" s="80">
        <f t="shared" si="18"/>
        <v>2620</v>
      </c>
      <c r="U61" s="80"/>
    </row>
    <row r="62" spans="1:21" x14ac:dyDescent="0.3">
      <c r="A62" s="101">
        <v>116</v>
      </c>
      <c r="B62" s="80">
        <v>902</v>
      </c>
      <c r="C62" s="80">
        <v>1</v>
      </c>
      <c r="D62" s="80">
        <v>1</v>
      </c>
      <c r="E62" s="80">
        <v>1</v>
      </c>
      <c r="F62" s="80">
        <v>3.4</v>
      </c>
      <c r="G62" s="80">
        <f t="shared" si="19"/>
        <v>0</v>
      </c>
      <c r="H62" s="80">
        <v>10</v>
      </c>
      <c r="I62" s="80">
        <f t="shared" si="12"/>
        <v>902</v>
      </c>
      <c r="J62" s="80"/>
      <c r="K62" s="80">
        <f t="shared" si="22"/>
        <v>2.4</v>
      </c>
      <c r="L62" s="80">
        <f t="shared" si="20"/>
        <v>926</v>
      </c>
      <c r="M62" s="80">
        <f t="shared" si="13"/>
        <v>1828</v>
      </c>
      <c r="N62" s="80"/>
      <c r="O62" s="80">
        <f t="shared" si="14"/>
        <v>1828</v>
      </c>
      <c r="P62" s="80">
        <f t="shared" si="15"/>
        <v>746.56338028169012</v>
      </c>
      <c r="Q62" s="80">
        <v>4.2</v>
      </c>
      <c r="R62" s="80">
        <f t="shared" si="16"/>
        <v>0.80000000000000027</v>
      </c>
      <c r="S62" s="80">
        <f t="shared" si="17"/>
        <v>754.56338028169012</v>
      </c>
      <c r="T62" s="80">
        <f t="shared" si="18"/>
        <v>2583</v>
      </c>
      <c r="U62" s="80">
        <v>2583</v>
      </c>
    </row>
    <row r="63" spans="1:21" x14ac:dyDescent="0.3">
      <c r="A63" s="101">
        <v>117</v>
      </c>
      <c r="B63" s="80">
        <v>902</v>
      </c>
      <c r="C63" s="80">
        <v>30</v>
      </c>
      <c r="D63" s="80">
        <v>36</v>
      </c>
      <c r="E63" s="80">
        <v>30</v>
      </c>
      <c r="F63" s="80">
        <v>37.200000000000003</v>
      </c>
      <c r="G63" s="80">
        <f t="shared" si="19"/>
        <v>0</v>
      </c>
      <c r="H63" s="80">
        <v>10</v>
      </c>
      <c r="I63" s="80">
        <f t="shared" si="12"/>
        <v>902</v>
      </c>
      <c r="J63" s="80"/>
      <c r="K63" s="80">
        <f t="shared" si="22"/>
        <v>7.2000000000000028</v>
      </c>
      <c r="L63" s="80">
        <f t="shared" si="20"/>
        <v>974</v>
      </c>
      <c r="M63" s="80">
        <f t="shared" si="13"/>
        <v>1876</v>
      </c>
      <c r="N63" s="80"/>
      <c r="O63" s="80">
        <f t="shared" si="14"/>
        <v>1876</v>
      </c>
      <c r="P63" s="80">
        <f t="shared" si="15"/>
        <v>746.56338028169012</v>
      </c>
      <c r="Q63" s="80">
        <v>39.799999999999997</v>
      </c>
      <c r="R63" s="80">
        <f t="shared" si="16"/>
        <v>2.5999999999999943</v>
      </c>
      <c r="S63" s="80">
        <f t="shared" si="17"/>
        <v>772.56338028169012</v>
      </c>
      <c r="T63" s="80">
        <f t="shared" si="18"/>
        <v>2649</v>
      </c>
      <c r="U63" s="80"/>
    </row>
    <row r="64" spans="1:21" x14ac:dyDescent="0.3">
      <c r="A64" s="101">
        <v>118</v>
      </c>
      <c r="B64" s="80">
        <v>902</v>
      </c>
      <c r="C64" s="80">
        <v>199</v>
      </c>
      <c r="D64" s="80">
        <v>213</v>
      </c>
      <c r="E64" s="80">
        <v>210</v>
      </c>
      <c r="F64" s="80">
        <v>217.1</v>
      </c>
      <c r="G64" s="80">
        <f t="shared" si="19"/>
        <v>11</v>
      </c>
      <c r="H64" s="80">
        <v>10</v>
      </c>
      <c r="I64" s="80">
        <f t="shared" si="12"/>
        <v>1012</v>
      </c>
      <c r="J64" s="80"/>
      <c r="K64" s="80">
        <f t="shared" si="22"/>
        <v>7.0999999999999943</v>
      </c>
      <c r="L64" s="80">
        <f t="shared" si="20"/>
        <v>973</v>
      </c>
      <c r="M64" s="80">
        <f t="shared" si="13"/>
        <v>1985</v>
      </c>
      <c r="N64" s="80">
        <v>1985</v>
      </c>
      <c r="O64" s="80">
        <f t="shared" si="14"/>
        <v>0</v>
      </c>
      <c r="P64" s="80">
        <f t="shared" si="15"/>
        <v>746.56338028169012</v>
      </c>
      <c r="Q64" s="80">
        <v>228.9</v>
      </c>
      <c r="R64" s="80">
        <f t="shared" si="16"/>
        <v>11.800000000000011</v>
      </c>
      <c r="S64" s="80">
        <f t="shared" si="17"/>
        <v>864.56338028169023</v>
      </c>
      <c r="T64" s="80">
        <f t="shared" si="18"/>
        <v>865</v>
      </c>
      <c r="U64" s="80">
        <v>865</v>
      </c>
    </row>
    <row r="65" spans="1:21" x14ac:dyDescent="0.3">
      <c r="A65" s="101">
        <v>119</v>
      </c>
      <c r="B65" s="80">
        <v>902</v>
      </c>
      <c r="C65" s="80">
        <v>0</v>
      </c>
      <c r="D65" s="80">
        <v>0</v>
      </c>
      <c r="E65" s="80">
        <v>0</v>
      </c>
      <c r="F65" s="80">
        <v>0.6</v>
      </c>
      <c r="G65" s="80">
        <f t="shared" si="19"/>
        <v>0</v>
      </c>
      <c r="H65" s="80">
        <v>10</v>
      </c>
      <c r="I65" s="80">
        <f t="shared" si="12"/>
        <v>902</v>
      </c>
      <c r="J65" s="80"/>
      <c r="K65" s="80">
        <f t="shared" si="22"/>
        <v>0.6</v>
      </c>
      <c r="L65" s="80">
        <f t="shared" si="20"/>
        <v>908</v>
      </c>
      <c r="M65" s="80">
        <f t="shared" si="13"/>
        <v>1810</v>
      </c>
      <c r="N65" s="80"/>
      <c r="O65" s="80">
        <f t="shared" si="14"/>
        <v>1810</v>
      </c>
      <c r="P65" s="80">
        <f t="shared" si="15"/>
        <v>746.56338028169012</v>
      </c>
      <c r="Q65" s="80">
        <v>0.6</v>
      </c>
      <c r="R65" s="80">
        <f t="shared" si="16"/>
        <v>0</v>
      </c>
      <c r="S65" s="80">
        <f t="shared" si="17"/>
        <v>746.56338028169012</v>
      </c>
      <c r="T65" s="80">
        <f t="shared" si="18"/>
        <v>2557</v>
      </c>
      <c r="U65" s="80">
        <v>2557</v>
      </c>
    </row>
    <row r="66" spans="1:21" x14ac:dyDescent="0.3">
      <c r="A66" s="101">
        <v>120</v>
      </c>
      <c r="B66" s="80">
        <v>902</v>
      </c>
      <c r="C66" s="80">
        <v>23</v>
      </c>
      <c r="D66" s="80">
        <v>23</v>
      </c>
      <c r="E66" s="80">
        <v>23</v>
      </c>
      <c r="F66" s="80">
        <v>31.3</v>
      </c>
      <c r="G66" s="80">
        <f t="shared" si="19"/>
        <v>0</v>
      </c>
      <c r="H66" s="80">
        <v>10</v>
      </c>
      <c r="I66" s="80">
        <f t="shared" ref="I66:I72" si="23">B66+G66*H66</f>
        <v>902</v>
      </c>
      <c r="J66" s="80"/>
      <c r="K66" s="80">
        <f t="shared" si="22"/>
        <v>8.3000000000000007</v>
      </c>
      <c r="L66" s="80">
        <f t="shared" si="20"/>
        <v>985</v>
      </c>
      <c r="M66" s="80">
        <f t="shared" ref="M66:M72" si="24">I66+L66</f>
        <v>1887</v>
      </c>
      <c r="N66" s="80"/>
      <c r="O66" s="80">
        <f t="shared" ref="O66:O72" si="25">M66-N66</f>
        <v>1887</v>
      </c>
      <c r="P66" s="80">
        <f t="shared" ref="P66:P72" si="26">(49275+3731)/71</f>
        <v>746.56338028169012</v>
      </c>
      <c r="Q66" s="80">
        <v>31.3</v>
      </c>
      <c r="R66" s="80">
        <f t="shared" ref="R66:R72" si="27">Q66-F66</f>
        <v>0</v>
      </c>
      <c r="S66" s="80">
        <f t="shared" ref="S66:S72" si="28">P66+(R66*10)</f>
        <v>746.56338028169012</v>
      </c>
      <c r="T66" s="80">
        <f t="shared" ref="T66:T72" si="29">ROUND(O66+S66,0)</f>
        <v>2634</v>
      </c>
      <c r="U66" s="80">
        <v>2634</v>
      </c>
    </row>
    <row r="67" spans="1:21" x14ac:dyDescent="0.3">
      <c r="A67" s="101">
        <v>121</v>
      </c>
      <c r="B67" s="80">
        <v>902</v>
      </c>
      <c r="C67" s="80">
        <v>0</v>
      </c>
      <c r="D67" s="80">
        <v>0</v>
      </c>
      <c r="E67" s="80">
        <v>0</v>
      </c>
      <c r="F67" s="80">
        <v>0.2</v>
      </c>
      <c r="G67" s="80">
        <f t="shared" si="19"/>
        <v>0</v>
      </c>
      <c r="H67" s="80">
        <v>10</v>
      </c>
      <c r="I67" s="80">
        <f t="shared" si="23"/>
        <v>902</v>
      </c>
      <c r="J67" s="80"/>
      <c r="K67" s="80">
        <f t="shared" si="22"/>
        <v>0.2</v>
      </c>
      <c r="L67" s="80">
        <f t="shared" si="20"/>
        <v>904</v>
      </c>
      <c r="M67" s="80">
        <f t="shared" si="24"/>
        <v>1806</v>
      </c>
      <c r="N67" s="80">
        <v>1806</v>
      </c>
      <c r="O67" s="80">
        <f t="shared" si="25"/>
        <v>0</v>
      </c>
      <c r="P67" s="80">
        <f t="shared" si="26"/>
        <v>746.56338028169012</v>
      </c>
      <c r="Q67" s="80">
        <v>1.9</v>
      </c>
      <c r="R67" s="80">
        <f t="shared" si="27"/>
        <v>1.7</v>
      </c>
      <c r="S67" s="80">
        <f t="shared" si="28"/>
        <v>763.56338028169012</v>
      </c>
      <c r="T67" s="80">
        <f t="shared" si="29"/>
        <v>764</v>
      </c>
      <c r="U67" s="80"/>
    </row>
    <row r="68" spans="1:21" x14ac:dyDescent="0.3">
      <c r="A68" s="101" t="s">
        <v>180</v>
      </c>
      <c r="B68" s="80">
        <v>902</v>
      </c>
      <c r="C68" s="80">
        <v>965</v>
      </c>
      <c r="D68" s="80">
        <v>1301</v>
      </c>
      <c r="E68" s="80">
        <v>1180</v>
      </c>
      <c r="F68" s="80">
        <v>1444.1</v>
      </c>
      <c r="G68" s="80">
        <f t="shared" si="19"/>
        <v>215</v>
      </c>
      <c r="H68" s="80">
        <v>10</v>
      </c>
      <c r="I68" s="80">
        <f t="shared" si="23"/>
        <v>3052</v>
      </c>
      <c r="J68" s="80"/>
      <c r="K68" s="80">
        <f t="shared" si="22"/>
        <v>264.09999999999991</v>
      </c>
      <c r="L68" s="80">
        <f t="shared" si="20"/>
        <v>3542.9999999999991</v>
      </c>
      <c r="M68" s="80">
        <f t="shared" si="24"/>
        <v>6594.9999999999991</v>
      </c>
      <c r="N68" s="80">
        <v>6595</v>
      </c>
      <c r="O68" s="80">
        <f t="shared" si="25"/>
        <v>0</v>
      </c>
      <c r="P68" s="80">
        <f t="shared" si="26"/>
        <v>746.56338028169012</v>
      </c>
      <c r="Q68" s="80">
        <v>2038.5</v>
      </c>
      <c r="R68" s="80">
        <f t="shared" si="27"/>
        <v>594.40000000000009</v>
      </c>
      <c r="S68" s="80">
        <f t="shared" si="28"/>
        <v>6690.563380281691</v>
      </c>
      <c r="T68" s="80">
        <f t="shared" si="29"/>
        <v>6691</v>
      </c>
      <c r="U68" s="80"/>
    </row>
    <row r="69" spans="1:21" x14ac:dyDescent="0.3">
      <c r="A69" s="101">
        <v>123</v>
      </c>
      <c r="B69" s="80">
        <v>902</v>
      </c>
      <c r="C69" s="80">
        <v>3300</v>
      </c>
      <c r="D69" s="80">
        <v>5310</v>
      </c>
      <c r="E69" s="80">
        <v>4840</v>
      </c>
      <c r="F69" s="80">
        <v>5858.5119999999997</v>
      </c>
      <c r="G69" s="80">
        <f t="shared" si="19"/>
        <v>1540</v>
      </c>
      <c r="H69" s="80">
        <v>10</v>
      </c>
      <c r="I69" s="80">
        <f t="shared" si="23"/>
        <v>16302</v>
      </c>
      <c r="J69" s="80"/>
      <c r="K69" s="80">
        <f t="shared" si="22"/>
        <v>1018.5119999999997</v>
      </c>
      <c r="L69" s="80">
        <f t="shared" ref="L69:L72" si="30">902+K69*10</f>
        <v>11087.119999999997</v>
      </c>
      <c r="M69" s="80">
        <f t="shared" si="24"/>
        <v>27389.119999999995</v>
      </c>
      <c r="N69" s="80">
        <v>27389</v>
      </c>
      <c r="O69" s="80">
        <f t="shared" si="25"/>
        <v>0.11999999999534339</v>
      </c>
      <c r="P69" s="80">
        <f t="shared" si="26"/>
        <v>746.56338028169012</v>
      </c>
      <c r="Q69" s="80">
        <v>7385.2</v>
      </c>
      <c r="R69" s="80">
        <f t="shared" si="27"/>
        <v>1526.6880000000001</v>
      </c>
      <c r="S69" s="80">
        <f t="shared" si="28"/>
        <v>16013.443380281691</v>
      </c>
      <c r="T69" s="80">
        <f t="shared" si="29"/>
        <v>16014</v>
      </c>
      <c r="U69" s="80"/>
    </row>
    <row r="70" spans="1:21" x14ac:dyDescent="0.3">
      <c r="A70" s="101">
        <v>124</v>
      </c>
      <c r="B70" s="80">
        <v>902</v>
      </c>
      <c r="C70" s="80">
        <v>8</v>
      </c>
      <c r="D70" s="80">
        <v>38</v>
      </c>
      <c r="E70" s="80">
        <v>30</v>
      </c>
      <c r="F70" s="80">
        <v>43</v>
      </c>
      <c r="G70" s="80">
        <f t="shared" si="19"/>
        <v>22</v>
      </c>
      <c r="H70" s="80">
        <v>10</v>
      </c>
      <c r="I70" s="80">
        <f t="shared" si="23"/>
        <v>1122</v>
      </c>
      <c r="J70" s="80"/>
      <c r="K70" s="80">
        <f t="shared" si="22"/>
        <v>13</v>
      </c>
      <c r="L70" s="80">
        <f t="shared" si="30"/>
        <v>1032</v>
      </c>
      <c r="M70" s="80">
        <f t="shared" si="24"/>
        <v>2154</v>
      </c>
      <c r="N70" s="80">
        <v>2154</v>
      </c>
      <c r="O70" s="80">
        <f t="shared" si="25"/>
        <v>0</v>
      </c>
      <c r="P70" s="80">
        <f t="shared" si="26"/>
        <v>746.56338028169012</v>
      </c>
      <c r="Q70" s="80">
        <v>53.1</v>
      </c>
      <c r="R70" s="80">
        <f t="shared" si="27"/>
        <v>10.100000000000001</v>
      </c>
      <c r="S70" s="80">
        <f t="shared" si="28"/>
        <v>847.56338028169012</v>
      </c>
      <c r="T70" s="80">
        <f t="shared" si="29"/>
        <v>848</v>
      </c>
      <c r="U70" s="80">
        <v>848</v>
      </c>
    </row>
    <row r="71" spans="1:21" x14ac:dyDescent="0.3">
      <c r="A71" s="101">
        <v>125</v>
      </c>
      <c r="B71" s="80">
        <v>902</v>
      </c>
      <c r="C71" s="80">
        <v>14</v>
      </c>
      <c r="D71" s="80">
        <v>15</v>
      </c>
      <c r="E71" s="80">
        <v>15</v>
      </c>
      <c r="F71" s="80">
        <v>16.100000000000001</v>
      </c>
      <c r="G71" s="80">
        <f t="shared" si="19"/>
        <v>1</v>
      </c>
      <c r="H71" s="80">
        <v>10</v>
      </c>
      <c r="I71" s="80">
        <f t="shared" si="23"/>
        <v>912</v>
      </c>
      <c r="J71" s="80"/>
      <c r="K71" s="80">
        <f t="shared" si="22"/>
        <v>1.1000000000000014</v>
      </c>
      <c r="L71" s="80">
        <f t="shared" si="30"/>
        <v>913</v>
      </c>
      <c r="M71" s="80">
        <f t="shared" si="24"/>
        <v>1825</v>
      </c>
      <c r="N71" s="80">
        <v>1825</v>
      </c>
      <c r="O71" s="80">
        <f t="shared" si="25"/>
        <v>0</v>
      </c>
      <c r="P71" s="80">
        <f t="shared" si="26"/>
        <v>746.56338028169012</v>
      </c>
      <c r="Q71" s="80">
        <v>18.3</v>
      </c>
      <c r="R71" s="80">
        <f t="shared" si="27"/>
        <v>2.1999999999999993</v>
      </c>
      <c r="S71" s="80">
        <f t="shared" si="28"/>
        <v>768.56338028169012</v>
      </c>
      <c r="T71" s="80">
        <f t="shared" si="29"/>
        <v>769</v>
      </c>
      <c r="U71" s="80">
        <v>769</v>
      </c>
    </row>
    <row r="72" spans="1:21" x14ac:dyDescent="0.3">
      <c r="A72" s="101">
        <v>126</v>
      </c>
      <c r="B72" s="80">
        <v>902</v>
      </c>
      <c r="C72" s="80">
        <v>14</v>
      </c>
      <c r="D72" s="80">
        <v>14</v>
      </c>
      <c r="E72" s="80">
        <v>14</v>
      </c>
      <c r="F72" s="80">
        <v>39.6</v>
      </c>
      <c r="G72" s="80">
        <f t="shared" si="19"/>
        <v>0</v>
      </c>
      <c r="H72" s="80">
        <v>10</v>
      </c>
      <c r="I72" s="80">
        <f t="shared" si="23"/>
        <v>902</v>
      </c>
      <c r="J72" s="80"/>
      <c r="K72" s="80">
        <v>16</v>
      </c>
      <c r="L72" s="80">
        <f t="shared" si="30"/>
        <v>1062</v>
      </c>
      <c r="M72" s="80">
        <f t="shared" si="24"/>
        <v>1964</v>
      </c>
      <c r="N72" s="80"/>
      <c r="O72" s="80">
        <f t="shared" si="25"/>
        <v>1964</v>
      </c>
      <c r="P72" s="80">
        <f t="shared" si="26"/>
        <v>746.56338028169012</v>
      </c>
      <c r="Q72" s="80">
        <v>42.1</v>
      </c>
      <c r="R72" s="80">
        <f t="shared" si="27"/>
        <v>2.5</v>
      </c>
      <c r="S72" s="80">
        <f t="shared" si="28"/>
        <v>771.56338028169012</v>
      </c>
      <c r="T72" s="80">
        <f t="shared" si="29"/>
        <v>2736</v>
      </c>
      <c r="U72" s="80">
        <v>2736</v>
      </c>
    </row>
    <row r="73" spans="1:21" x14ac:dyDescent="0.3">
      <c r="A73" s="80"/>
      <c r="B73" s="80"/>
      <c r="C73" s="80"/>
      <c r="D73" s="80"/>
      <c r="E73" s="80"/>
      <c r="F73" s="80"/>
      <c r="G73" s="80"/>
      <c r="H73" s="80" t="s">
        <v>240</v>
      </c>
      <c r="I73" s="86">
        <f>SUM(I2:I72)</f>
        <v>158182</v>
      </c>
      <c r="J73" s="80"/>
      <c r="K73" s="80" t="s">
        <v>240</v>
      </c>
      <c r="L73" s="86">
        <f>SUM(L2:L72)</f>
        <v>154685.10999999999</v>
      </c>
      <c r="M73" s="86">
        <f>SUM(M2:M72)</f>
        <v>312867.11</v>
      </c>
      <c r="N73" s="86">
        <f>SUM(N2:N72)</f>
        <v>211945</v>
      </c>
      <c r="O73" s="80"/>
      <c r="P73" s="80"/>
      <c r="Q73" s="80"/>
      <c r="R73" s="80"/>
      <c r="S73" s="86">
        <f>SUM(S2:S72)</f>
        <v>206979.89000000048</v>
      </c>
      <c r="T73" s="80"/>
      <c r="U73" s="86">
        <f>SUM(U2:U72)</f>
        <v>171403</v>
      </c>
    </row>
    <row r="74" spans="1:21" ht="28.8" x14ac:dyDescent="0.3">
      <c r="A74" s="80"/>
      <c r="B74" s="80"/>
      <c r="C74" s="80"/>
      <c r="D74" s="80"/>
      <c r="E74" s="80"/>
      <c r="F74" s="80"/>
      <c r="G74" s="80"/>
      <c r="H74" s="102" t="s">
        <v>241</v>
      </c>
      <c r="I74" s="86">
        <v>20854</v>
      </c>
      <c r="J74" s="80"/>
      <c r="K74" s="80"/>
      <c r="L74" s="86">
        <f>L75-L73</f>
        <v>26126.890000000014</v>
      </c>
      <c r="M74" s="80"/>
      <c r="N74" s="80"/>
      <c r="O74" s="80"/>
      <c r="P74" s="80"/>
      <c r="Q74" s="80"/>
      <c r="R74" s="80"/>
      <c r="S74" s="86">
        <v>37526.109999999499</v>
      </c>
      <c r="T74" s="80"/>
      <c r="U74" s="80"/>
    </row>
    <row r="75" spans="1:21" ht="28.8" x14ac:dyDescent="0.3">
      <c r="A75" s="80"/>
      <c r="B75" s="80"/>
      <c r="C75" s="80"/>
      <c r="D75" s="80"/>
      <c r="E75" s="80"/>
      <c r="F75" s="80"/>
      <c r="G75" s="80"/>
      <c r="H75" s="102" t="s">
        <v>242</v>
      </c>
      <c r="I75" s="86">
        <f>+I73+I74</f>
        <v>179036</v>
      </c>
      <c r="J75" s="80"/>
      <c r="K75" s="80"/>
      <c r="L75" s="86">
        <v>180812</v>
      </c>
      <c r="M75" s="80"/>
      <c r="N75" s="80"/>
      <c r="O75" s="80"/>
      <c r="P75" s="80"/>
      <c r="Q75" s="80"/>
      <c r="R75" s="80"/>
      <c r="S75" s="86">
        <f>SUM(S73:S74)</f>
        <v>244505.99999999997</v>
      </c>
      <c r="T75" s="80"/>
      <c r="U75" s="80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TotalDue</vt:lpstr>
      <vt:lpstr>Balance_Expense </vt:lpstr>
      <vt:lpstr>May June maintenance+arrears</vt:lpstr>
      <vt:lpstr>EB April + arrears</vt:lpstr>
      <vt:lpstr>EB_Readings_till_31May-2025</vt:lpstr>
      <vt:lpstr>maintenance till april 30</vt:lpstr>
      <vt:lpstr>EB till march 30(frozen)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Tiruveedi, Ratna Prabhu</dc:creator>
  <dc:description/>
  <cp:lastModifiedBy>The Hobbyist</cp:lastModifiedBy>
  <cp:revision>22</cp:revision>
  <cp:lastPrinted>2025-05-03T10:44:00Z</cp:lastPrinted>
  <dcterms:created xsi:type="dcterms:W3CDTF">2025-01-24T08:16:13Z</dcterms:created>
  <dcterms:modified xsi:type="dcterms:W3CDTF">2025-06-08T15:59:57Z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ActionId">
    <vt:lpwstr>060aea3a-be7c-44ab-94c6-3a27a9ae0b78</vt:lpwstr>
  </property>
  <property fmtid="{D5CDD505-2E9C-101B-9397-08002B2CF9AE}" pid="3" name="MSIP_Label_ff6dbec8-95a8-4638-9f5f-bd076536645c_ContentBits">
    <vt:lpwstr>0</vt:lpwstr>
  </property>
  <property fmtid="{D5CDD505-2E9C-101B-9397-08002B2CF9AE}" pid="4" name="MSIP_Label_ff6dbec8-95a8-4638-9f5f-bd076536645c_Enabled">
    <vt:lpwstr>true</vt:lpwstr>
  </property>
  <property fmtid="{D5CDD505-2E9C-101B-9397-08002B2CF9AE}" pid="5" name="MSIP_Label_ff6dbec8-95a8-4638-9f5f-bd076536645c_Method">
    <vt:lpwstr>Standard</vt:lpwstr>
  </property>
  <property fmtid="{D5CDD505-2E9C-101B-9397-08002B2CF9AE}" pid="6" name="MSIP_Label_ff6dbec8-95a8-4638-9f5f-bd076536645c_Name">
    <vt:lpwstr>Restricted - Default</vt:lpwstr>
  </property>
  <property fmtid="{D5CDD505-2E9C-101B-9397-08002B2CF9AE}" pid="7" name="MSIP_Label_ff6dbec8-95a8-4638-9f5f-bd076536645c_SetDate">
    <vt:lpwstr>2025-01-24T14:04:02Z</vt:lpwstr>
  </property>
  <property fmtid="{D5CDD505-2E9C-101B-9397-08002B2CF9AE}" pid="8" name="MSIP_Label_ff6dbec8-95a8-4638-9f5f-bd076536645c_SiteId">
    <vt:lpwstr>5dbf1add-202a-4b8d-815b-bf0fb024e033</vt:lpwstr>
  </property>
</Properties>
</file>