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E7BB22FB-CFF4-4D92-B670-4BFE48E77739}" xr6:coauthVersionLast="47" xr6:coauthVersionMax="47" xr10:uidLastSave="{00000000-0000-0000-0000-000000000000}"/>
  <bookViews>
    <workbookView xWindow="-120" yWindow="-120" windowWidth="29040" windowHeight="15720" activeTab="2" xr2:uid="{18F95FEC-B9AA-4F82-AECF-118895130A20}"/>
  </bookViews>
  <sheets>
    <sheet name="Maintenance_01-Apr-2025_Onwards" sheetId="9" r:id="rId1"/>
    <sheet name="EB" sheetId="8" r:id="rId2"/>
    <sheet name="Balance_Expense" sheetId="7" r:id="rId3"/>
    <sheet name="Maintenance_2025_old" sheetId="6" r:id="rId4"/>
    <sheet name="Balance_Expense_Old" sheetId="10" r:id="rId5"/>
    <sheet name="withWhom" sheetId="13" r:id="rId6"/>
  </sheets>
  <definedNames>
    <definedName name="_xlnm._FilterDatabase" localSheetId="1" hidden="1">EB!$A$1:$N$1</definedName>
    <definedName name="_xlnm._FilterDatabase" localSheetId="0" hidden="1">'Maintenance_01-Apr-2025_Onwards'!$A$1:$M$1</definedName>
    <definedName name="_xlnm._FilterDatabase" localSheetId="3" hidden="1">Maintenance_2025_old!$A$1:$S$1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7" l="1"/>
  <c r="C11" i="7"/>
  <c r="C12" i="7"/>
  <c r="D17" i="13"/>
  <c r="U73" i="8"/>
  <c r="I26" i="13" l="1"/>
  <c r="C9" i="7" s="1"/>
  <c r="H26" i="13"/>
  <c r="C13" i="7" s="1"/>
  <c r="F26" i="13"/>
  <c r="D26" i="13"/>
  <c r="B26" i="13"/>
  <c r="F7" i="7"/>
  <c r="F15" i="7" s="1"/>
  <c r="C3" i="7"/>
  <c r="S5" i="8"/>
  <c r="S10" i="8"/>
  <c r="S13" i="8"/>
  <c r="S18" i="8"/>
  <c r="S21" i="8"/>
  <c r="S26" i="8"/>
  <c r="S29" i="8"/>
  <c r="S34" i="8"/>
  <c r="S37" i="8"/>
  <c r="S42" i="8"/>
  <c r="S45" i="8"/>
  <c r="S50" i="8"/>
  <c r="S53" i="8"/>
  <c r="S58" i="8"/>
  <c r="S61" i="8"/>
  <c r="S66" i="8"/>
  <c r="S69" i="8"/>
  <c r="R3" i="8"/>
  <c r="S3" i="8" s="1"/>
  <c r="R4" i="8"/>
  <c r="S4" i="8" s="1"/>
  <c r="R5" i="8"/>
  <c r="R6" i="8"/>
  <c r="S6" i="8" s="1"/>
  <c r="R7" i="8"/>
  <c r="S7" i="8" s="1"/>
  <c r="R8" i="8"/>
  <c r="S8" i="8" s="1"/>
  <c r="R9" i="8"/>
  <c r="S9" i="8" s="1"/>
  <c r="R10" i="8"/>
  <c r="R11" i="8"/>
  <c r="S11" i="8" s="1"/>
  <c r="R12" i="8"/>
  <c r="S12" i="8" s="1"/>
  <c r="R13" i="8"/>
  <c r="R14" i="8"/>
  <c r="S14" i="8" s="1"/>
  <c r="R15" i="8"/>
  <c r="S15" i="8" s="1"/>
  <c r="R16" i="8"/>
  <c r="S16" i="8" s="1"/>
  <c r="R17" i="8"/>
  <c r="S17" i="8" s="1"/>
  <c r="R18" i="8"/>
  <c r="R19" i="8"/>
  <c r="S19" i="8" s="1"/>
  <c r="R20" i="8"/>
  <c r="S20" i="8" s="1"/>
  <c r="R21" i="8"/>
  <c r="R22" i="8"/>
  <c r="S22" i="8" s="1"/>
  <c r="R23" i="8"/>
  <c r="S23" i="8" s="1"/>
  <c r="R24" i="8"/>
  <c r="S24" i="8" s="1"/>
  <c r="R25" i="8"/>
  <c r="S25" i="8" s="1"/>
  <c r="R26" i="8"/>
  <c r="R27" i="8"/>
  <c r="S27" i="8" s="1"/>
  <c r="R28" i="8"/>
  <c r="S28" i="8" s="1"/>
  <c r="R29" i="8"/>
  <c r="R30" i="8"/>
  <c r="S30" i="8" s="1"/>
  <c r="R31" i="8"/>
  <c r="S31" i="8" s="1"/>
  <c r="R32" i="8"/>
  <c r="S32" i="8" s="1"/>
  <c r="R33" i="8"/>
  <c r="S33" i="8" s="1"/>
  <c r="R34" i="8"/>
  <c r="R35" i="8"/>
  <c r="S35" i="8" s="1"/>
  <c r="R36" i="8"/>
  <c r="S36" i="8" s="1"/>
  <c r="R37" i="8"/>
  <c r="R38" i="8"/>
  <c r="S38" i="8" s="1"/>
  <c r="R39" i="8"/>
  <c r="S39" i="8" s="1"/>
  <c r="R40" i="8"/>
  <c r="S40" i="8" s="1"/>
  <c r="R41" i="8"/>
  <c r="S41" i="8" s="1"/>
  <c r="R42" i="8"/>
  <c r="R43" i="8"/>
  <c r="S43" i="8" s="1"/>
  <c r="R44" i="8"/>
  <c r="S44" i="8" s="1"/>
  <c r="R45" i="8"/>
  <c r="R46" i="8"/>
  <c r="S46" i="8" s="1"/>
  <c r="R47" i="8"/>
  <c r="S47" i="8" s="1"/>
  <c r="R48" i="8"/>
  <c r="S48" i="8" s="1"/>
  <c r="R49" i="8"/>
  <c r="S49" i="8" s="1"/>
  <c r="R50" i="8"/>
  <c r="R51" i="8"/>
  <c r="S51" i="8" s="1"/>
  <c r="R52" i="8"/>
  <c r="S52" i="8" s="1"/>
  <c r="R53" i="8"/>
  <c r="R54" i="8"/>
  <c r="S54" i="8" s="1"/>
  <c r="R55" i="8"/>
  <c r="S55" i="8" s="1"/>
  <c r="R56" i="8"/>
  <c r="S56" i="8" s="1"/>
  <c r="R57" i="8"/>
  <c r="S57" i="8" s="1"/>
  <c r="R58" i="8"/>
  <c r="R59" i="8"/>
  <c r="S59" i="8" s="1"/>
  <c r="R60" i="8"/>
  <c r="S60" i="8" s="1"/>
  <c r="R61" i="8"/>
  <c r="R62" i="8"/>
  <c r="S62" i="8" s="1"/>
  <c r="R63" i="8"/>
  <c r="S63" i="8" s="1"/>
  <c r="R64" i="8"/>
  <c r="S64" i="8" s="1"/>
  <c r="R65" i="8"/>
  <c r="S65" i="8" s="1"/>
  <c r="R66" i="8"/>
  <c r="R67" i="8"/>
  <c r="S67" i="8" s="1"/>
  <c r="R68" i="8"/>
  <c r="S68" i="8" s="1"/>
  <c r="R69" i="8"/>
  <c r="R70" i="8"/>
  <c r="S70" i="8" s="1"/>
  <c r="R71" i="8"/>
  <c r="S71" i="8" s="1"/>
  <c r="R72" i="8"/>
  <c r="S72" i="8" s="1"/>
  <c r="R2" i="8"/>
  <c r="S2" i="8" s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2" i="8"/>
  <c r="K74" i="9"/>
  <c r="C2" i="7" s="1"/>
  <c r="J74" i="9"/>
  <c r="C35" i="10"/>
  <c r="C33" i="10"/>
  <c r="C32" i="10"/>
  <c r="C31" i="10"/>
  <c r="C25" i="10"/>
  <c r="C5" i="10"/>
  <c r="C4" i="10"/>
  <c r="C6" i="10" s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2" i="9"/>
  <c r="E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74" i="6"/>
  <c r="S73" i="8" l="1"/>
  <c r="S75" i="8" s="1"/>
  <c r="K26" i="13"/>
  <c r="C7" i="7"/>
  <c r="C17" i="7" s="1"/>
  <c r="C15" i="7"/>
  <c r="K74" i="6"/>
  <c r="N73" i="8"/>
  <c r="E5" i="10" s="1"/>
  <c r="C9" i="10" s="1"/>
  <c r="C26" i="10" s="1"/>
  <c r="C37" i="10" s="1"/>
  <c r="M74" i="6"/>
  <c r="L72" i="8"/>
  <c r="G72" i="8"/>
  <c r="I72" i="8" s="1"/>
  <c r="K71" i="8"/>
  <c r="L71" i="8" s="1"/>
  <c r="G71" i="8"/>
  <c r="I71" i="8" s="1"/>
  <c r="K70" i="8"/>
  <c r="L70" i="8" s="1"/>
  <c r="G70" i="8"/>
  <c r="I70" i="8" s="1"/>
  <c r="K69" i="8"/>
  <c r="L69" i="8" s="1"/>
  <c r="G69" i="8"/>
  <c r="I69" i="8" s="1"/>
  <c r="K68" i="8"/>
  <c r="L68" i="8" s="1"/>
  <c r="G68" i="8"/>
  <c r="I68" i="8" s="1"/>
  <c r="M68" i="8" s="1"/>
  <c r="O68" i="8" s="1"/>
  <c r="T68" i="8" s="1"/>
  <c r="K67" i="8"/>
  <c r="L67" i="8" s="1"/>
  <c r="G67" i="8"/>
  <c r="I67" i="8" s="1"/>
  <c r="K66" i="8"/>
  <c r="L66" i="8" s="1"/>
  <c r="G66" i="8"/>
  <c r="I66" i="8" s="1"/>
  <c r="K65" i="8"/>
  <c r="L65" i="8" s="1"/>
  <c r="G65" i="8"/>
  <c r="I65" i="8" s="1"/>
  <c r="K64" i="8"/>
  <c r="L64" i="8" s="1"/>
  <c r="G64" i="8"/>
  <c r="I64" i="8" s="1"/>
  <c r="K63" i="8"/>
  <c r="L63" i="8" s="1"/>
  <c r="G63" i="8"/>
  <c r="I63" i="8" s="1"/>
  <c r="K62" i="8"/>
  <c r="L62" i="8" s="1"/>
  <c r="G62" i="8"/>
  <c r="I62" i="8" s="1"/>
  <c r="K61" i="8"/>
  <c r="L61" i="8" s="1"/>
  <c r="G61" i="8"/>
  <c r="I61" i="8" s="1"/>
  <c r="K60" i="8"/>
  <c r="L60" i="8" s="1"/>
  <c r="G60" i="8"/>
  <c r="I60" i="8" s="1"/>
  <c r="K59" i="8"/>
  <c r="L59" i="8" s="1"/>
  <c r="G59" i="8"/>
  <c r="I59" i="8" s="1"/>
  <c r="L58" i="8"/>
  <c r="G58" i="8"/>
  <c r="I58" i="8" s="1"/>
  <c r="M58" i="8" s="1"/>
  <c r="O58" i="8" s="1"/>
  <c r="T58" i="8" s="1"/>
  <c r="K57" i="8"/>
  <c r="L57" i="8" s="1"/>
  <c r="G57" i="8"/>
  <c r="I57" i="8" s="1"/>
  <c r="K56" i="8"/>
  <c r="L56" i="8" s="1"/>
  <c r="G56" i="8"/>
  <c r="I56" i="8" s="1"/>
  <c r="K55" i="8"/>
  <c r="L55" i="8" s="1"/>
  <c r="G55" i="8"/>
  <c r="I55" i="8" s="1"/>
  <c r="K54" i="8"/>
  <c r="L54" i="8" s="1"/>
  <c r="G54" i="8"/>
  <c r="I54" i="8" s="1"/>
  <c r="M54" i="8" s="1"/>
  <c r="O54" i="8" s="1"/>
  <c r="T54" i="8" s="1"/>
  <c r="K53" i="8"/>
  <c r="L53" i="8" s="1"/>
  <c r="G53" i="8"/>
  <c r="I53" i="8" s="1"/>
  <c r="K52" i="8"/>
  <c r="L52" i="8" s="1"/>
  <c r="G52" i="8"/>
  <c r="I52" i="8" s="1"/>
  <c r="M52" i="8" s="1"/>
  <c r="O52" i="8" s="1"/>
  <c r="T52" i="8" s="1"/>
  <c r="K51" i="8"/>
  <c r="L51" i="8" s="1"/>
  <c r="G51" i="8"/>
  <c r="I51" i="8" s="1"/>
  <c r="K50" i="8"/>
  <c r="L50" i="8" s="1"/>
  <c r="G50" i="8"/>
  <c r="I50" i="8" s="1"/>
  <c r="M50" i="8" s="1"/>
  <c r="O50" i="8" s="1"/>
  <c r="T50" i="8" s="1"/>
  <c r="K49" i="8"/>
  <c r="L49" i="8" s="1"/>
  <c r="G49" i="8"/>
  <c r="I49" i="8" s="1"/>
  <c r="K48" i="8"/>
  <c r="L48" i="8" s="1"/>
  <c r="G48" i="8"/>
  <c r="I48" i="8" s="1"/>
  <c r="K47" i="8"/>
  <c r="L47" i="8" s="1"/>
  <c r="G47" i="8"/>
  <c r="I47" i="8" s="1"/>
  <c r="K46" i="8"/>
  <c r="L46" i="8" s="1"/>
  <c r="G46" i="8"/>
  <c r="I46" i="8" s="1"/>
  <c r="K45" i="8"/>
  <c r="L45" i="8" s="1"/>
  <c r="G45" i="8"/>
  <c r="I45" i="8" s="1"/>
  <c r="K44" i="8"/>
  <c r="L44" i="8" s="1"/>
  <c r="G44" i="8"/>
  <c r="I44" i="8" s="1"/>
  <c r="K43" i="8"/>
  <c r="L43" i="8" s="1"/>
  <c r="G43" i="8"/>
  <c r="I43" i="8" s="1"/>
  <c r="K42" i="8"/>
  <c r="L42" i="8" s="1"/>
  <c r="G42" i="8"/>
  <c r="I42" i="8" s="1"/>
  <c r="K41" i="8"/>
  <c r="L41" i="8" s="1"/>
  <c r="G41" i="8"/>
  <c r="I41" i="8" s="1"/>
  <c r="L40" i="8"/>
  <c r="G40" i="8"/>
  <c r="I40" i="8" s="1"/>
  <c r="M40" i="8" s="1"/>
  <c r="O40" i="8" s="1"/>
  <c r="T40" i="8" s="1"/>
  <c r="L39" i="8"/>
  <c r="G39" i="8"/>
  <c r="I39" i="8" s="1"/>
  <c r="K38" i="8"/>
  <c r="L38" i="8" s="1"/>
  <c r="G38" i="8"/>
  <c r="I38" i="8" s="1"/>
  <c r="M38" i="8" s="1"/>
  <c r="O38" i="8" s="1"/>
  <c r="T38" i="8" s="1"/>
  <c r="K37" i="8"/>
  <c r="L37" i="8" s="1"/>
  <c r="G37" i="8"/>
  <c r="I37" i="8" s="1"/>
  <c r="K36" i="8"/>
  <c r="L36" i="8" s="1"/>
  <c r="G36" i="8"/>
  <c r="I36" i="8" s="1"/>
  <c r="K35" i="8"/>
  <c r="L35" i="8" s="1"/>
  <c r="G35" i="8"/>
  <c r="I35" i="8" s="1"/>
  <c r="K34" i="8"/>
  <c r="L34" i="8" s="1"/>
  <c r="I34" i="8"/>
  <c r="L33" i="8"/>
  <c r="I33" i="8"/>
  <c r="K32" i="8"/>
  <c r="L32" i="8" s="1"/>
  <c r="I32" i="8"/>
  <c r="L31" i="8"/>
  <c r="G31" i="8"/>
  <c r="I31" i="8" s="1"/>
  <c r="K30" i="8"/>
  <c r="L30" i="8" s="1"/>
  <c r="G30" i="8"/>
  <c r="I30" i="8" s="1"/>
  <c r="K29" i="8"/>
  <c r="L29" i="8" s="1"/>
  <c r="G29" i="8"/>
  <c r="I29" i="8" s="1"/>
  <c r="K28" i="8"/>
  <c r="L28" i="8" s="1"/>
  <c r="G28" i="8"/>
  <c r="I28" i="8" s="1"/>
  <c r="K27" i="8"/>
  <c r="L27" i="8" s="1"/>
  <c r="G27" i="8"/>
  <c r="I27" i="8" s="1"/>
  <c r="K26" i="8"/>
  <c r="L26" i="8" s="1"/>
  <c r="G26" i="8"/>
  <c r="I26" i="8" s="1"/>
  <c r="K25" i="8"/>
  <c r="L25" i="8" s="1"/>
  <c r="G25" i="8"/>
  <c r="I25" i="8" s="1"/>
  <c r="L24" i="8"/>
  <c r="G24" i="8"/>
  <c r="I24" i="8" s="1"/>
  <c r="K23" i="8"/>
  <c r="L23" i="8" s="1"/>
  <c r="G23" i="8"/>
  <c r="I23" i="8" s="1"/>
  <c r="K22" i="8"/>
  <c r="L22" i="8" s="1"/>
  <c r="G22" i="8"/>
  <c r="I22" i="8" s="1"/>
  <c r="K21" i="8"/>
  <c r="L21" i="8" s="1"/>
  <c r="G21" i="8"/>
  <c r="I21" i="8" s="1"/>
  <c r="L20" i="8"/>
  <c r="G20" i="8"/>
  <c r="I20" i="8" s="1"/>
  <c r="K19" i="8"/>
  <c r="L19" i="8" s="1"/>
  <c r="G19" i="8"/>
  <c r="I19" i="8" s="1"/>
  <c r="K18" i="8"/>
  <c r="L18" i="8" s="1"/>
  <c r="G18" i="8"/>
  <c r="I18" i="8" s="1"/>
  <c r="K17" i="8"/>
  <c r="L17" i="8" s="1"/>
  <c r="G17" i="8"/>
  <c r="I17" i="8" s="1"/>
  <c r="L16" i="8"/>
  <c r="I16" i="8"/>
  <c r="K15" i="8"/>
  <c r="L15" i="8" s="1"/>
  <c r="G15" i="8"/>
  <c r="I15" i="8" s="1"/>
  <c r="K14" i="8"/>
  <c r="L14" i="8" s="1"/>
  <c r="G14" i="8"/>
  <c r="I14" i="8" s="1"/>
  <c r="K13" i="8"/>
  <c r="L13" i="8" s="1"/>
  <c r="G13" i="8"/>
  <c r="I13" i="8" s="1"/>
  <c r="K12" i="8"/>
  <c r="L12" i="8" s="1"/>
  <c r="G12" i="8"/>
  <c r="I12" i="8" s="1"/>
  <c r="K11" i="8"/>
  <c r="L11" i="8" s="1"/>
  <c r="G11" i="8"/>
  <c r="I11" i="8" s="1"/>
  <c r="K10" i="8"/>
  <c r="L10" i="8" s="1"/>
  <c r="G10" i="8"/>
  <c r="I10" i="8" s="1"/>
  <c r="K9" i="8"/>
  <c r="L9" i="8" s="1"/>
  <c r="G9" i="8"/>
  <c r="I9" i="8" s="1"/>
  <c r="K8" i="8"/>
  <c r="L8" i="8" s="1"/>
  <c r="G8" i="8"/>
  <c r="I8" i="8" s="1"/>
  <c r="K7" i="8"/>
  <c r="L7" i="8" s="1"/>
  <c r="G7" i="8"/>
  <c r="I7" i="8" s="1"/>
  <c r="K6" i="8"/>
  <c r="L6" i="8" s="1"/>
  <c r="G6" i="8"/>
  <c r="I6" i="8" s="1"/>
  <c r="K5" i="8"/>
  <c r="L5" i="8" s="1"/>
  <c r="G5" i="8"/>
  <c r="I5" i="8" s="1"/>
  <c r="K4" i="8"/>
  <c r="G4" i="8"/>
  <c r="I4" i="8" s="1"/>
  <c r="M4" i="8" s="1"/>
  <c r="O4" i="8" s="1"/>
  <c r="T4" i="8" s="1"/>
  <c r="K3" i="8"/>
  <c r="L3" i="8" s="1"/>
  <c r="G3" i="8"/>
  <c r="I3" i="8" s="1"/>
  <c r="K2" i="8"/>
  <c r="L2" i="8" s="1"/>
  <c r="G2" i="8"/>
  <c r="I2" i="8" s="1"/>
  <c r="J55" i="6"/>
  <c r="L55" i="6" s="1"/>
  <c r="N55" i="6" s="1"/>
  <c r="I74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3" i="6"/>
  <c r="G2" i="6"/>
  <c r="M37" i="8" l="1"/>
  <c r="O37" i="8" s="1"/>
  <c r="T37" i="8" s="1"/>
  <c r="M39" i="8"/>
  <c r="O39" i="8" s="1"/>
  <c r="T39" i="8" s="1"/>
  <c r="M45" i="8"/>
  <c r="O45" i="8" s="1"/>
  <c r="T45" i="8" s="1"/>
  <c r="M47" i="8"/>
  <c r="O47" i="8" s="1"/>
  <c r="T47" i="8" s="1"/>
  <c r="M51" i="8"/>
  <c r="O51" i="8" s="1"/>
  <c r="T51" i="8" s="1"/>
  <c r="M57" i="8"/>
  <c r="O57" i="8" s="1"/>
  <c r="T57" i="8" s="1"/>
  <c r="M63" i="8"/>
  <c r="O63" i="8" s="1"/>
  <c r="T63" i="8" s="1"/>
  <c r="M65" i="8"/>
  <c r="O65" i="8" s="1"/>
  <c r="T65" i="8" s="1"/>
  <c r="M8" i="8"/>
  <c r="O8" i="8" s="1"/>
  <c r="T8" i="8" s="1"/>
  <c r="M20" i="8"/>
  <c r="O20" i="8" s="1"/>
  <c r="T20" i="8" s="1"/>
  <c r="M24" i="8"/>
  <c r="O24" i="8" s="1"/>
  <c r="T24" i="8" s="1"/>
  <c r="M28" i="8"/>
  <c r="O28" i="8" s="1"/>
  <c r="T28" i="8" s="1"/>
  <c r="M30" i="8"/>
  <c r="O30" i="8" s="1"/>
  <c r="T30" i="8" s="1"/>
  <c r="M5" i="8"/>
  <c r="O5" i="8" s="1"/>
  <c r="T5" i="8" s="1"/>
  <c r="M9" i="8"/>
  <c r="O9" i="8" s="1"/>
  <c r="T9" i="8" s="1"/>
  <c r="M11" i="8"/>
  <c r="O11" i="8" s="1"/>
  <c r="T11" i="8" s="1"/>
  <c r="M17" i="8"/>
  <c r="O17" i="8" s="1"/>
  <c r="T17" i="8" s="1"/>
  <c r="M19" i="8"/>
  <c r="O19" i="8" s="1"/>
  <c r="T19" i="8" s="1"/>
  <c r="M23" i="8"/>
  <c r="O23" i="8" s="1"/>
  <c r="T23" i="8" s="1"/>
  <c r="M27" i="8"/>
  <c r="O27" i="8" s="1"/>
  <c r="T27" i="8" s="1"/>
  <c r="M33" i="8"/>
  <c r="O33" i="8" s="1"/>
  <c r="T33" i="8" s="1"/>
  <c r="M35" i="8"/>
  <c r="O35" i="8" s="1"/>
  <c r="T35" i="8" s="1"/>
  <c r="C20" i="7"/>
  <c r="M32" i="8"/>
  <c r="O32" i="8" s="1"/>
  <c r="T32" i="8" s="1"/>
  <c r="M14" i="8"/>
  <c r="O14" i="8" s="1"/>
  <c r="T14" i="8" s="1"/>
  <c r="M21" i="8"/>
  <c r="O21" i="8" s="1"/>
  <c r="T21" i="8" s="1"/>
  <c r="M44" i="8"/>
  <c r="O44" i="8" s="1"/>
  <c r="T44" i="8" s="1"/>
  <c r="M10" i="8"/>
  <c r="O10" i="8" s="1"/>
  <c r="T10" i="8" s="1"/>
  <c r="M70" i="8"/>
  <c r="O70" i="8" s="1"/>
  <c r="T70" i="8" s="1"/>
  <c r="M3" i="8"/>
  <c r="O3" i="8" s="1"/>
  <c r="T3" i="8" s="1"/>
  <c r="M41" i="8"/>
  <c r="O41" i="8" s="1"/>
  <c r="T41" i="8" s="1"/>
  <c r="M61" i="8"/>
  <c r="O61" i="8" s="1"/>
  <c r="T61" i="8" s="1"/>
  <c r="M53" i="8"/>
  <c r="O53" i="8" s="1"/>
  <c r="T53" i="8" s="1"/>
  <c r="M18" i="8"/>
  <c r="O18" i="8" s="1"/>
  <c r="T18" i="8" s="1"/>
  <c r="M43" i="8"/>
  <c r="O43" i="8" s="1"/>
  <c r="T43" i="8" s="1"/>
  <c r="M34" i="8"/>
  <c r="O34" i="8" s="1"/>
  <c r="T34" i="8" s="1"/>
  <c r="M59" i="8"/>
  <c r="O59" i="8" s="1"/>
  <c r="T59" i="8" s="1"/>
  <c r="M6" i="8"/>
  <c r="O6" i="8" s="1"/>
  <c r="T6" i="8" s="1"/>
  <c r="M25" i="8"/>
  <c r="O25" i="8" s="1"/>
  <c r="T25" i="8" s="1"/>
  <c r="M31" i="8"/>
  <c r="O31" i="8" s="1"/>
  <c r="T31" i="8" s="1"/>
  <c r="M36" i="8"/>
  <c r="O36" i="8" s="1"/>
  <c r="T36" i="8" s="1"/>
  <c r="M55" i="8"/>
  <c r="O55" i="8" s="1"/>
  <c r="T55" i="8" s="1"/>
  <c r="M60" i="8"/>
  <c r="O60" i="8" s="1"/>
  <c r="T60" i="8" s="1"/>
  <c r="M66" i="8"/>
  <c r="O66" i="8" s="1"/>
  <c r="T66" i="8" s="1"/>
  <c r="M16" i="8"/>
  <c r="O16" i="8" s="1"/>
  <c r="T16" i="8" s="1"/>
  <c r="M15" i="8"/>
  <c r="O15" i="8" s="1"/>
  <c r="T15" i="8" s="1"/>
  <c r="M12" i="8"/>
  <c r="O12" i="8" s="1"/>
  <c r="T12" i="8" s="1"/>
  <c r="M49" i="8"/>
  <c r="O49" i="8" s="1"/>
  <c r="T49" i="8" s="1"/>
  <c r="M7" i="8"/>
  <c r="O7" i="8" s="1"/>
  <c r="T7" i="8" s="1"/>
  <c r="M13" i="8"/>
  <c r="O13" i="8" s="1"/>
  <c r="T13" i="8" s="1"/>
  <c r="M26" i="8"/>
  <c r="O26" i="8" s="1"/>
  <c r="T26" i="8" s="1"/>
  <c r="M72" i="8"/>
  <c r="O72" i="8" s="1"/>
  <c r="T72" i="8" s="1"/>
  <c r="M62" i="8"/>
  <c r="O62" i="8" s="1"/>
  <c r="T62" i="8" s="1"/>
  <c r="M22" i="8"/>
  <c r="O22" i="8" s="1"/>
  <c r="T22" i="8" s="1"/>
  <c r="M46" i="8"/>
  <c r="O46" i="8" s="1"/>
  <c r="T46" i="8" s="1"/>
  <c r="E78" i="6"/>
  <c r="L73" i="8"/>
  <c r="L74" i="8" s="1"/>
  <c r="M69" i="8"/>
  <c r="O69" i="8" s="1"/>
  <c r="T69" i="8" s="1"/>
  <c r="M29" i="8"/>
  <c r="O29" i="8" s="1"/>
  <c r="T29" i="8" s="1"/>
  <c r="M64" i="8"/>
  <c r="O64" i="8" s="1"/>
  <c r="T64" i="8" s="1"/>
  <c r="M42" i="8"/>
  <c r="O42" i="8" s="1"/>
  <c r="T42" i="8" s="1"/>
  <c r="M48" i="8"/>
  <c r="O48" i="8" s="1"/>
  <c r="T48" i="8" s="1"/>
  <c r="M71" i="8"/>
  <c r="M56" i="8"/>
  <c r="O56" i="8" s="1"/>
  <c r="T56" i="8" s="1"/>
  <c r="M67" i="8"/>
  <c r="O67" i="8" s="1"/>
  <c r="T67" i="8" s="1"/>
  <c r="M2" i="8"/>
  <c r="O2" i="8" s="1"/>
  <c r="T2" i="8" s="1"/>
  <c r="I73" i="8"/>
  <c r="I75" i="8" s="1"/>
  <c r="H3" i="6"/>
  <c r="J3" i="6" s="1"/>
  <c r="L3" i="6" s="1"/>
  <c r="N3" i="6" s="1"/>
  <c r="H2" i="6"/>
  <c r="J2" i="6" s="1"/>
  <c r="L2" i="6" s="1"/>
  <c r="N2" i="6" s="1"/>
  <c r="H48" i="6"/>
  <c r="J48" i="6" s="1"/>
  <c r="L48" i="6" s="1"/>
  <c r="N48" i="6" s="1"/>
  <c r="H43" i="6"/>
  <c r="J43" i="6" s="1"/>
  <c r="L43" i="6" s="1"/>
  <c r="N43" i="6" s="1"/>
  <c r="H42" i="6"/>
  <c r="J42" i="6" s="1"/>
  <c r="L42" i="6" s="1"/>
  <c r="N42" i="6" s="1"/>
  <c r="H12" i="6"/>
  <c r="J12" i="6" s="1"/>
  <c r="L12" i="6" s="1"/>
  <c r="N12" i="6" s="1"/>
  <c r="H13" i="6"/>
  <c r="J13" i="6" s="1"/>
  <c r="L13" i="6" s="1"/>
  <c r="N13" i="6" s="1"/>
  <c r="H14" i="6"/>
  <c r="J14" i="6" s="1"/>
  <c r="L14" i="6" s="1"/>
  <c r="N14" i="6" s="1"/>
  <c r="H15" i="6"/>
  <c r="J15" i="6" s="1"/>
  <c r="L15" i="6" s="1"/>
  <c r="N15" i="6" s="1"/>
  <c r="H16" i="6"/>
  <c r="J16" i="6" s="1"/>
  <c r="L16" i="6" s="1"/>
  <c r="N16" i="6" s="1"/>
  <c r="H17" i="6"/>
  <c r="J17" i="6" s="1"/>
  <c r="L17" i="6" s="1"/>
  <c r="N17" i="6" s="1"/>
  <c r="H18" i="6"/>
  <c r="J18" i="6" s="1"/>
  <c r="L18" i="6" s="1"/>
  <c r="N18" i="6" s="1"/>
  <c r="H19" i="6"/>
  <c r="J19" i="6" s="1"/>
  <c r="L19" i="6" s="1"/>
  <c r="N19" i="6" s="1"/>
  <c r="H20" i="6"/>
  <c r="J20" i="6" s="1"/>
  <c r="L20" i="6" s="1"/>
  <c r="N20" i="6" s="1"/>
  <c r="H21" i="6"/>
  <c r="J21" i="6" s="1"/>
  <c r="L21" i="6" s="1"/>
  <c r="N21" i="6" s="1"/>
  <c r="H22" i="6"/>
  <c r="J22" i="6" s="1"/>
  <c r="L22" i="6" s="1"/>
  <c r="N22" i="6" s="1"/>
  <c r="H23" i="6"/>
  <c r="J23" i="6" s="1"/>
  <c r="L23" i="6" s="1"/>
  <c r="N23" i="6" s="1"/>
  <c r="H24" i="6"/>
  <c r="J24" i="6" s="1"/>
  <c r="L24" i="6" s="1"/>
  <c r="N24" i="6" s="1"/>
  <c r="H25" i="6"/>
  <c r="J25" i="6" s="1"/>
  <c r="L25" i="6" s="1"/>
  <c r="N25" i="6" s="1"/>
  <c r="H26" i="6"/>
  <c r="J26" i="6" s="1"/>
  <c r="L26" i="6" s="1"/>
  <c r="N26" i="6" s="1"/>
  <c r="H27" i="6"/>
  <c r="J27" i="6" s="1"/>
  <c r="L27" i="6" s="1"/>
  <c r="N27" i="6" s="1"/>
  <c r="H28" i="6"/>
  <c r="J28" i="6" s="1"/>
  <c r="L28" i="6" s="1"/>
  <c r="N28" i="6" s="1"/>
  <c r="H29" i="6"/>
  <c r="J29" i="6" s="1"/>
  <c r="L29" i="6" s="1"/>
  <c r="N29" i="6" s="1"/>
  <c r="H30" i="6"/>
  <c r="J30" i="6" s="1"/>
  <c r="L30" i="6" s="1"/>
  <c r="N30" i="6" s="1"/>
  <c r="H31" i="6"/>
  <c r="J31" i="6" s="1"/>
  <c r="L31" i="6" s="1"/>
  <c r="N31" i="6" s="1"/>
  <c r="H32" i="6"/>
  <c r="J32" i="6" s="1"/>
  <c r="L32" i="6" s="1"/>
  <c r="N32" i="6" s="1"/>
  <c r="H33" i="6"/>
  <c r="J33" i="6" s="1"/>
  <c r="L33" i="6" s="1"/>
  <c r="N33" i="6" s="1"/>
  <c r="H34" i="6"/>
  <c r="J34" i="6" s="1"/>
  <c r="L34" i="6" s="1"/>
  <c r="N34" i="6" s="1"/>
  <c r="H35" i="6"/>
  <c r="J35" i="6" s="1"/>
  <c r="L35" i="6" s="1"/>
  <c r="N35" i="6" s="1"/>
  <c r="H44" i="6"/>
  <c r="J44" i="6" s="1"/>
  <c r="L44" i="6" s="1"/>
  <c r="N44" i="6" s="1"/>
  <c r="H45" i="6"/>
  <c r="J45" i="6" s="1"/>
  <c r="L45" i="6" s="1"/>
  <c r="N45" i="6" s="1"/>
  <c r="H46" i="6"/>
  <c r="J46" i="6" s="1"/>
  <c r="L46" i="6" s="1"/>
  <c r="N46" i="6" s="1"/>
  <c r="H47" i="6"/>
  <c r="J47" i="6" s="1"/>
  <c r="L47" i="6" s="1"/>
  <c r="N47" i="6" s="1"/>
  <c r="H49" i="6"/>
  <c r="J49" i="6" s="1"/>
  <c r="L49" i="6" s="1"/>
  <c r="N49" i="6" s="1"/>
  <c r="H50" i="6"/>
  <c r="J50" i="6" s="1"/>
  <c r="L50" i="6" s="1"/>
  <c r="N50" i="6" s="1"/>
  <c r="H51" i="6"/>
  <c r="J51" i="6" s="1"/>
  <c r="L51" i="6" s="1"/>
  <c r="N51" i="6" s="1"/>
  <c r="H52" i="6"/>
  <c r="J52" i="6" s="1"/>
  <c r="L52" i="6" s="1"/>
  <c r="N52" i="6" s="1"/>
  <c r="H53" i="6"/>
  <c r="J53" i="6" s="1"/>
  <c r="L53" i="6" s="1"/>
  <c r="N53" i="6" s="1"/>
  <c r="H54" i="6"/>
  <c r="J54" i="6" s="1"/>
  <c r="L54" i="6" s="1"/>
  <c r="N54" i="6" s="1"/>
  <c r="H56" i="6"/>
  <c r="J56" i="6" s="1"/>
  <c r="L56" i="6" s="1"/>
  <c r="N56" i="6" s="1"/>
  <c r="H57" i="6"/>
  <c r="J57" i="6" s="1"/>
  <c r="L57" i="6" s="1"/>
  <c r="N57" i="6" s="1"/>
  <c r="H58" i="6"/>
  <c r="J58" i="6" s="1"/>
  <c r="L58" i="6" s="1"/>
  <c r="N58" i="6" s="1"/>
  <c r="H59" i="6"/>
  <c r="J59" i="6" s="1"/>
  <c r="L59" i="6" s="1"/>
  <c r="N59" i="6" s="1"/>
  <c r="H60" i="6"/>
  <c r="J60" i="6" s="1"/>
  <c r="L60" i="6" s="1"/>
  <c r="N60" i="6" s="1"/>
  <c r="H61" i="6"/>
  <c r="J61" i="6" s="1"/>
  <c r="L61" i="6" s="1"/>
  <c r="N61" i="6" s="1"/>
  <c r="H62" i="6"/>
  <c r="J62" i="6" s="1"/>
  <c r="L62" i="6" s="1"/>
  <c r="N62" i="6" s="1"/>
  <c r="H63" i="6"/>
  <c r="J63" i="6" s="1"/>
  <c r="L63" i="6" s="1"/>
  <c r="N63" i="6" s="1"/>
  <c r="H64" i="6"/>
  <c r="J64" i="6" s="1"/>
  <c r="L64" i="6" s="1"/>
  <c r="N64" i="6" s="1"/>
  <c r="H65" i="6"/>
  <c r="J65" i="6" s="1"/>
  <c r="L65" i="6" s="1"/>
  <c r="N65" i="6" s="1"/>
  <c r="H66" i="6"/>
  <c r="J66" i="6" s="1"/>
  <c r="L66" i="6" s="1"/>
  <c r="N66" i="6" s="1"/>
  <c r="H67" i="6"/>
  <c r="J67" i="6" s="1"/>
  <c r="L67" i="6" s="1"/>
  <c r="N67" i="6" s="1"/>
  <c r="H4" i="6"/>
  <c r="J4" i="6" s="1"/>
  <c r="L4" i="6" s="1"/>
  <c r="N4" i="6" s="1"/>
  <c r="H5" i="6"/>
  <c r="J5" i="6" s="1"/>
  <c r="L5" i="6" s="1"/>
  <c r="N5" i="6" s="1"/>
  <c r="H6" i="6"/>
  <c r="J6" i="6" s="1"/>
  <c r="L6" i="6" s="1"/>
  <c r="N6" i="6" s="1"/>
  <c r="H7" i="6"/>
  <c r="J7" i="6" s="1"/>
  <c r="L7" i="6" s="1"/>
  <c r="N7" i="6" s="1"/>
  <c r="H8" i="6"/>
  <c r="J8" i="6" s="1"/>
  <c r="L8" i="6" s="1"/>
  <c r="N8" i="6" s="1"/>
  <c r="H9" i="6"/>
  <c r="J9" i="6" s="1"/>
  <c r="L9" i="6" s="1"/>
  <c r="N9" i="6" s="1"/>
  <c r="H10" i="6"/>
  <c r="J10" i="6" s="1"/>
  <c r="L10" i="6" s="1"/>
  <c r="N10" i="6" s="1"/>
  <c r="H11" i="6"/>
  <c r="J11" i="6" s="1"/>
  <c r="L11" i="6" s="1"/>
  <c r="N11" i="6" s="1"/>
  <c r="H36" i="6"/>
  <c r="J36" i="6" s="1"/>
  <c r="L36" i="6" s="1"/>
  <c r="N36" i="6" s="1"/>
  <c r="H37" i="6"/>
  <c r="J37" i="6" s="1"/>
  <c r="L37" i="6" s="1"/>
  <c r="N37" i="6" s="1"/>
  <c r="H38" i="6"/>
  <c r="J38" i="6" s="1"/>
  <c r="L38" i="6" s="1"/>
  <c r="N38" i="6" s="1"/>
  <c r="H39" i="6"/>
  <c r="J39" i="6" s="1"/>
  <c r="L39" i="6" s="1"/>
  <c r="N39" i="6" s="1"/>
  <c r="H40" i="6"/>
  <c r="J40" i="6" s="1"/>
  <c r="L40" i="6" s="1"/>
  <c r="N40" i="6" s="1"/>
  <c r="H41" i="6"/>
  <c r="J41" i="6" s="1"/>
  <c r="L41" i="6" s="1"/>
  <c r="N41" i="6" s="1"/>
  <c r="H68" i="6"/>
  <c r="J68" i="6" s="1"/>
  <c r="L68" i="6" s="1"/>
  <c r="N68" i="6" s="1"/>
  <c r="H69" i="6"/>
  <c r="J69" i="6" s="1"/>
  <c r="L69" i="6" s="1"/>
  <c r="N69" i="6" s="1"/>
  <c r="H70" i="6"/>
  <c r="J70" i="6" s="1"/>
  <c r="L70" i="6" s="1"/>
  <c r="N70" i="6" s="1"/>
  <c r="H71" i="6"/>
  <c r="J71" i="6" s="1"/>
  <c r="L71" i="6" s="1"/>
  <c r="N71" i="6" s="1"/>
  <c r="H72" i="6"/>
  <c r="J72" i="6" s="1"/>
  <c r="L72" i="6" s="1"/>
  <c r="N72" i="6" s="1"/>
  <c r="H73" i="6"/>
  <c r="J73" i="6" s="1"/>
  <c r="L73" i="6" s="1"/>
  <c r="N73" i="6" s="1"/>
  <c r="O71" i="8" l="1"/>
  <c r="T71" i="8" s="1"/>
  <c r="M73" i="8"/>
  <c r="E4" i="10" s="1"/>
  <c r="E6" i="10" s="1"/>
  <c r="L74" i="6"/>
  <c r="H74" i="6"/>
  <c r="E77" i="6" s="1"/>
</calcChain>
</file>

<file path=xl/sharedStrings.xml><?xml version="1.0" encoding="utf-8"?>
<sst xmlns="http://schemas.openxmlformats.org/spreadsheetml/2006/main" count="483" uniqueCount="238">
  <si>
    <t xml:space="preserve">S.no </t>
  </si>
  <si>
    <t xml:space="preserve">Shop Number </t>
  </si>
  <si>
    <t>G01</t>
  </si>
  <si>
    <t>G02</t>
  </si>
  <si>
    <t>G03</t>
  </si>
  <si>
    <t>G04</t>
  </si>
  <si>
    <t>G05</t>
  </si>
  <si>
    <t>G06</t>
  </si>
  <si>
    <t>G07</t>
  </si>
  <si>
    <t>G07A</t>
  </si>
  <si>
    <t>G07B</t>
  </si>
  <si>
    <t>G08</t>
  </si>
  <si>
    <t>G09</t>
  </si>
  <si>
    <t>G10</t>
  </si>
  <si>
    <t>G11</t>
  </si>
  <si>
    <t>G12</t>
  </si>
  <si>
    <t>G12A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</si>
  <si>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</si>
  <si>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</si>
  <si>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</si>
  <si>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</si>
  <si>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</si>
  <si>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</si>
  <si>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</si>
  <si>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</si>
  <si>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</si>
  <si>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G22A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</si>
  <si>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</si>
  <si>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</si>
  <si>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</si>
  <si>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</si>
  <si>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</si>
  <si>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</si>
  <si>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</si>
  <si>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</si>
  <si>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</si>
  <si>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</si>
  <si>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</si>
  <si>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</si>
  <si>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</si>
  <si>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</si>
  <si>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</si>
  <si>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101A</t>
  </si>
  <si>
    <t>106A</t>
  </si>
  <si>
    <t>108A</t>
  </si>
  <si>
    <t>112A</t>
  </si>
  <si>
    <t>114A</t>
  </si>
  <si>
    <t>114B</t>
  </si>
  <si>
    <t>122A</t>
  </si>
  <si>
    <t>Sandeep Reddy Vangala</t>
  </si>
  <si>
    <t>Priya Rajesh</t>
  </si>
  <si>
    <t>Chandra Nigam</t>
  </si>
  <si>
    <t>Sumanth Reddy</t>
  </si>
  <si>
    <t>Vishal</t>
  </si>
  <si>
    <t>SUJATHA NOOKALA</t>
  </si>
  <si>
    <t>Sudeep P V</t>
  </si>
  <si>
    <t>sadhana g, Anilkumar CH</t>
  </si>
  <si>
    <t>Sreepathi</t>
  </si>
  <si>
    <t>Ratna Prabhu</t>
  </si>
  <si>
    <t>Sacheendra Nath</t>
  </si>
  <si>
    <t>Nagaraju</t>
  </si>
  <si>
    <t>Nimish, Puja</t>
  </si>
  <si>
    <t xml:space="preserve">Debi Prasad </t>
  </si>
  <si>
    <t>Amar khan</t>
  </si>
  <si>
    <t>Revathi , ashok</t>
  </si>
  <si>
    <t xml:space="preserve">Rajib Goswami </t>
  </si>
  <si>
    <t>Mukesh Dama</t>
  </si>
  <si>
    <t>Benzeer (ben), Febin</t>
  </si>
  <si>
    <t>Arzad Alam Kherani</t>
  </si>
  <si>
    <t xml:space="preserve">Amit Singhai </t>
  </si>
  <si>
    <t>Prashant</t>
  </si>
  <si>
    <t>Joyce / Saravanan</t>
  </si>
  <si>
    <t>Mamta Saxena</t>
  </si>
  <si>
    <t xml:space="preserve">Name </t>
  </si>
  <si>
    <t>Contact Number</t>
  </si>
  <si>
    <t>9986001775
+1 (240) 907-1408</t>
  </si>
  <si>
    <t xml:space="preserve">VAIBHAV RUSTANGI,
SHYMA RUSTANGI
</t>
  </si>
  <si>
    <t xml:space="preserve">SACHCHIDANAND SAH
</t>
  </si>
  <si>
    <t>MOHAMMED RAZAL</t>
  </si>
  <si>
    <t>Anuraj Nair
Vidhya Anuraj</t>
  </si>
  <si>
    <t xml:space="preserve">Vishnu C </t>
  </si>
  <si>
    <t>Sekhar</t>
  </si>
  <si>
    <t>Kiran Bala
Abhishek</t>
  </si>
  <si>
    <t>Sudha Mahesh</t>
  </si>
  <si>
    <t>Sukesh</t>
  </si>
  <si>
    <t>Kauqum ,Sumanth</t>
  </si>
  <si>
    <t xml:space="preserve">BasavaRaj </t>
  </si>
  <si>
    <t xml:space="preserve">Sumit Kumar </t>
  </si>
  <si>
    <t>9686948319
9900303090</t>
  </si>
  <si>
    <t xml:space="preserve">Shalini Volipireddy </t>
  </si>
  <si>
    <t>Mithun Goyal</t>
  </si>
  <si>
    <t xml:space="preserve">9686618569
9632219478
 </t>
  </si>
  <si>
    <t>Ahmeed Safeer</t>
  </si>
  <si>
    <t xml:space="preserve">Chandru Veera Venkata Satya Narayana 
</t>
  </si>
  <si>
    <t>9036449991
8147997075</t>
  </si>
  <si>
    <t xml:space="preserve"> Vishal Pandey </t>
  </si>
  <si>
    <t>99943 00193
9513138585</t>
  </si>
  <si>
    <t>Hari, Ashok
Hariharasudhan Srinivasan</t>
  </si>
  <si>
    <t>9819053338
9962141551</t>
  </si>
  <si>
    <t>Rahul Kumar Soni 
Sundar rajan</t>
  </si>
  <si>
    <t>9741987453
9901322844</t>
  </si>
  <si>
    <t xml:space="preserve">7524935868
9845452118 </t>
  </si>
  <si>
    <t xml:space="preserve"> Rahul Kumar Maharana</t>
  </si>
  <si>
    <t>9632052635
9632052634</t>
  </si>
  <si>
    <t>Deepak Kumar
Richa Bhardwaj</t>
  </si>
  <si>
    <t>Gulab Jain</t>
  </si>
  <si>
    <t>Renu Pramod Sachan</t>
  </si>
  <si>
    <t xml:space="preserve"> S Balamurugan</t>
  </si>
  <si>
    <t xml:space="preserve"> Esha Kawatra </t>
  </si>
  <si>
    <t>Raksha Narola</t>
  </si>
  <si>
    <t>Ravi Kumar S</t>
  </si>
  <si>
    <t>Niranjini L</t>
  </si>
  <si>
    <t xml:space="preserve">Hari Babu
Nagaraju Vijay Bargav
</t>
  </si>
  <si>
    <t xml:space="preserve">9880217710
9158900504
 </t>
  </si>
  <si>
    <t xml:space="preserve">Devika B
</t>
  </si>
  <si>
    <t>98864 12277
 7019641510</t>
  </si>
  <si>
    <t>Saket Dwivedi</t>
  </si>
  <si>
    <t>9884700155 
9884700755</t>
  </si>
  <si>
    <t xml:space="preserve">Naveen Reddy </t>
  </si>
  <si>
    <t>Manikanta</t>
  </si>
  <si>
    <t xml:space="preserve">Suman
</t>
  </si>
  <si>
    <t>Ranjeet</t>
  </si>
  <si>
    <t xml:space="preserve">
9008041799  
</t>
  </si>
  <si>
    <t>9886936989
99160 13471</t>
  </si>
  <si>
    <t>Ramesh Babu</t>
  </si>
  <si>
    <t>SBA</t>
  </si>
  <si>
    <t>Jan &amp; Feb</t>
  </si>
  <si>
    <t>Rate per 
Sq.Feet</t>
  </si>
  <si>
    <t>9731095444 
9741116738</t>
  </si>
  <si>
    <t>Need to get from CG for Jan Month</t>
  </si>
  <si>
    <t xml:space="preserve">Smt .Shilpa V Tekkam
Mayur
</t>
  </si>
  <si>
    <t xml:space="preserve">Mrs .Shilpa V Tekkam 
Mayur
</t>
  </si>
  <si>
    <t>Remarks</t>
  </si>
  <si>
    <t>Needs to cross check the excat Owner</t>
  </si>
  <si>
    <t>VENKATA RATNAM</t>
  </si>
  <si>
    <t>SRI ANJANEYULU GUTTA
NAGA VALLI SRIDEVI CHAND</t>
  </si>
  <si>
    <t>9900087847
8792885898</t>
  </si>
  <si>
    <t>Needs to cross check the 
excat Owner &amp; Number</t>
  </si>
  <si>
    <t>Amount Per Month</t>
  </si>
  <si>
    <t>March</t>
  </si>
  <si>
    <t xml:space="preserve">Total </t>
  </si>
  <si>
    <t>Paid Amount</t>
  </si>
  <si>
    <t>Total Due</t>
  </si>
  <si>
    <t>Jawed (Tenant)</t>
  </si>
  <si>
    <t>Confident</t>
  </si>
  <si>
    <r>
      <t xml:space="preserve">9019107164
</t>
    </r>
    <r>
      <rPr>
        <b/>
        <sz val="11"/>
        <color theme="1"/>
        <rFont val="Aptos Narrow"/>
        <family val="2"/>
        <scheme val="minor"/>
      </rPr>
      <t>9738919186</t>
    </r>
  </si>
  <si>
    <t>Total</t>
  </si>
  <si>
    <t>Shop No</t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</si>
  <si>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</si>
  <si>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</si>
  <si>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</si>
  <si>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</si>
  <si>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</si>
  <si>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</si>
  <si>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</si>
  <si>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</si>
  <si>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Number of Units Feb</t>
  </si>
  <si>
    <t>February Amount</t>
  </si>
  <si>
    <t>122/122A</t>
  </si>
  <si>
    <t>Common Area</t>
  </si>
  <si>
    <t>Grand Total</t>
  </si>
  <si>
    <t xml:space="preserve">Actual Collection </t>
  </si>
  <si>
    <t>Total EB till Feb</t>
  </si>
  <si>
    <t xml:space="preserve">Total CollectionShould be </t>
  </si>
  <si>
    <t>Actual Collection</t>
  </si>
  <si>
    <t xml:space="preserve">Total Maintenance Collection Should be </t>
  </si>
  <si>
    <t xml:space="preserve">Balance collection should be </t>
  </si>
  <si>
    <t xml:space="preserve">Balance Collection Should be </t>
  </si>
  <si>
    <t>Total Collection (EB +Maintenance)</t>
  </si>
  <si>
    <t>Expenses</t>
  </si>
  <si>
    <t xml:space="preserve">EB Bill Paid for Jan </t>
  </si>
  <si>
    <t xml:space="preserve">EB Bill Paid for Feb </t>
  </si>
  <si>
    <t>Total Expenses</t>
  </si>
  <si>
    <t xml:space="preserve">Balance in Hand Should be </t>
  </si>
  <si>
    <t xml:space="preserve">with Vishal </t>
  </si>
  <si>
    <t>With Prabhu</t>
  </si>
  <si>
    <t>Diesel -Jan</t>
  </si>
  <si>
    <t xml:space="preserve">Diesel </t>
  </si>
  <si>
    <t>Note: Through  online  extra commision was taken by app.
Since no Association account , no option to make directly via cheque or DD</t>
  </si>
  <si>
    <t xml:space="preserve">With amit </t>
  </si>
  <si>
    <t xml:space="preserve">Extra amount in hand </t>
  </si>
  <si>
    <t>Due as on Mar</t>
  </si>
  <si>
    <t>Due as on Jan &amp; Feb</t>
  </si>
  <si>
    <t xml:space="preserve">Paid Amount for jan &amp; Feb </t>
  </si>
  <si>
    <t>Paid as on Mar</t>
  </si>
  <si>
    <t>House keeping Materials</t>
  </si>
  <si>
    <t>with Anand( Facility Manager)</t>
  </si>
  <si>
    <t>9880405555
9448588811</t>
  </si>
  <si>
    <t xml:space="preserve">Basavaraj HG
Dr. Rabindranath MH </t>
  </si>
  <si>
    <t>April</t>
  </si>
  <si>
    <t>Contact 
Number</t>
  </si>
  <si>
    <t>Amount 
Per 
Month</t>
  </si>
  <si>
    <t>Arrears</t>
  </si>
  <si>
    <t>Total 
Due</t>
  </si>
  <si>
    <t>Paid 
Amount</t>
  </si>
  <si>
    <t xml:space="preserve">Shop 
Number </t>
  </si>
  <si>
    <t xml:space="preserve">Total Collection </t>
  </si>
  <si>
    <t>Total Collection till 07-Apr-2025</t>
  </si>
  <si>
    <t xml:space="preserve">Date </t>
  </si>
  <si>
    <t>Expense details</t>
  </si>
  <si>
    <t xml:space="preserve">Amount </t>
  </si>
  <si>
    <t>House Keeping materials</t>
  </si>
  <si>
    <t>Balance in Hand</t>
  </si>
  <si>
    <t>Extra amout in Hand</t>
  </si>
  <si>
    <t>Fixed Charges of March</t>
  </si>
  <si>
    <t>Readings</t>
  </si>
  <si>
    <t>No.of Units</t>
  </si>
  <si>
    <t>March Amount</t>
  </si>
  <si>
    <t>Total Due as on 09-Apr-2025</t>
  </si>
  <si>
    <t>Total Maintenace Collection from 08-Apr-2025</t>
  </si>
  <si>
    <t>Total EB Collection from 08-Apr-2025</t>
  </si>
  <si>
    <t>With Sandeep</t>
  </si>
  <si>
    <t xml:space="preserve">With Vishal </t>
  </si>
  <si>
    <t>With Amit</t>
  </si>
  <si>
    <t>With Anand</t>
  </si>
  <si>
    <t>101,101A</t>
  </si>
  <si>
    <t xml:space="preserve">G22 EB </t>
  </si>
  <si>
    <t xml:space="preserve">G25 EB </t>
  </si>
  <si>
    <t>Till 07-Apr</t>
  </si>
  <si>
    <t>G12A,G17</t>
  </si>
  <si>
    <t>G26,28,29</t>
  </si>
  <si>
    <t xml:space="preserve">From Vishal </t>
  </si>
  <si>
    <t>Transffered to Prabu</t>
  </si>
  <si>
    <t>by Ratna</t>
  </si>
  <si>
    <t>amit</t>
  </si>
  <si>
    <t>ratna</t>
  </si>
  <si>
    <t>vishal</t>
  </si>
  <si>
    <t>lift amc installment</t>
  </si>
  <si>
    <t>by amit</t>
  </si>
  <si>
    <t>sandeep</t>
  </si>
  <si>
    <t>EB jan</t>
  </si>
  <si>
    <t>EB feb</t>
  </si>
  <si>
    <t>EB march</t>
  </si>
  <si>
    <t xml:space="preserve">
9632052634</t>
  </si>
  <si>
    <t xml:space="preserve">maint. chunk handed over to residential </t>
  </si>
  <si>
    <t xml:space="preserve">Mayur
</t>
  </si>
  <si>
    <t>garbage pickup march</t>
  </si>
  <si>
    <t>garbage pickup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</si>
</sst>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Verdana"/>
      <family val="2"/>
    </font>
    <font>
      <sz val="10"/>
      <color rgb="FF000000"/>
      <name val="Times New Roman"/>
      <family val="1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/>
  </cellStyleXfs>
  <cellXfs count="71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0" fontId="1" fillId="0" borderId="0" xfId="0" applyFont="1" applyAlignment="1">
      <alignment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9" fillId="2" borderId="1" xfId="1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5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1" xfId="0" applyFont="1" applyBorder="1"/>
    <xf numFmtId="0" fontId="10" fillId="0" borderId="1" xfId="0" applyFont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wrapText="1"/>
    </xf>
  </cellXfs>
  <cellStyles count="4">
    <cellStyle name="Normal" xfId="0" builtinId="0"/>
    <cellStyle name="Normal 2" xfId="1" xr:uid="{0835129C-B037-42CA-9289-2F426AEAE53C}"/>
    <cellStyle name="Normal 3" xfId="2" xr:uid="{3CE0423A-5012-4BE9-9A06-2B23D7BA45D8}"/>
    <cellStyle name="Normal 4" xfId="3" xr:uid="{4DF694FB-62B4-4605-BBD5-BA884897D0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C748-2165-4E26-87D0-2D40C997FFD8}">
  <dimension ref="A1:M88"/>
  <sheetViews>
    <sheetView topLeftCell="B1" zoomScale="134" workbookViewId="0">
      <pane ySplit="1" topLeftCell="A2" activePane="bottomLeft" state="frozen"/>
      <selection activeCell="B1" sqref="B1"/>
      <selection pane="bottomLeft" activeCell="K6" sqref="K6"/>
    </sheetView>
  </sheetViews>
  <sheetFormatPr defaultRowHeight="15" x14ac:dyDescent="0.25"/>
  <cols>
    <col min="1" max="1" width="0" style="3" hidden="1" customWidth="1"/>
    <col min="2" max="2" width="8.5703125" customWidth="1"/>
    <col min="3" max="3" width="25.5703125" style="14" customWidth="1"/>
    <col min="4" max="4" width="12.28515625" style="2" customWidth="1"/>
    <col min="5" max="5" width="6.42578125" style="2" customWidth="1"/>
    <col min="6" max="6" width="6.5703125" style="53" customWidth="1"/>
    <col min="7" max="7" width="8.7109375" style="53" customWidth="1"/>
    <col min="8" max="8" width="8.5703125" style="53" customWidth="1"/>
    <col min="9" max="9" width="7.28515625" style="53" customWidth="1"/>
    <col min="10" max="10" width="7.5703125" style="53" customWidth="1"/>
    <col min="11" max="11" width="8.28515625" customWidth="1"/>
  </cols>
  <sheetData>
    <row r="1" spans="1:11" s="1" customFormat="1" ht="60" x14ac:dyDescent="0.25">
      <c r="A1" s="4" t="s">
        <v>0</v>
      </c>
      <c r="B1" s="58" t="s">
        <v>195</v>
      </c>
      <c r="C1" s="12" t="s">
        <v>73</v>
      </c>
      <c r="D1" s="54" t="s">
        <v>190</v>
      </c>
      <c r="E1" s="5" t="s">
        <v>125</v>
      </c>
      <c r="F1" s="55" t="s">
        <v>127</v>
      </c>
      <c r="G1" s="55" t="s">
        <v>191</v>
      </c>
      <c r="H1" s="49" t="s">
        <v>192</v>
      </c>
      <c r="I1" s="49" t="s">
        <v>189</v>
      </c>
      <c r="J1" s="55" t="s">
        <v>193</v>
      </c>
      <c r="K1" s="58" t="s">
        <v>194</v>
      </c>
    </row>
    <row r="2" spans="1:11" x14ac:dyDescent="0.25">
      <c r="A2" s="6">
        <v>1</v>
      </c>
      <c r="B2" s="13" t="s">
        <v>2</v>
      </c>
      <c r="C2" s="13" t="s">
        <v>49</v>
      </c>
      <c r="D2" s="15">
        <v>6303685100</v>
      </c>
      <c r="E2" s="15">
        <v>1414</v>
      </c>
      <c r="F2" s="50">
        <v>4.54</v>
      </c>
      <c r="G2" s="15">
        <f>ROUND(E2*F2,0)</f>
        <v>6420</v>
      </c>
      <c r="H2" s="26">
        <v>0</v>
      </c>
      <c r="I2" s="50">
        <v>6420</v>
      </c>
      <c r="J2" s="26">
        <f>(H2+I2)</f>
        <v>6420</v>
      </c>
      <c r="K2" s="21">
        <v>6414</v>
      </c>
    </row>
    <row r="3" spans="1:11" x14ac:dyDescent="0.25">
      <c r="A3" s="6">
        <v>2</v>
      </c>
      <c r="B3" s="13" t="s">
        <v>3</v>
      </c>
      <c r="C3" s="13" t="s">
        <v>86</v>
      </c>
      <c r="D3" s="15">
        <v>9980555880</v>
      </c>
      <c r="E3" s="15">
        <v>768</v>
      </c>
      <c r="F3" s="50">
        <v>4.54</v>
      </c>
      <c r="G3" s="15">
        <f>ROUND(E3*F3,0)</f>
        <v>3487</v>
      </c>
      <c r="H3" s="26">
        <v>3200</v>
      </c>
      <c r="I3" s="50">
        <v>3487</v>
      </c>
      <c r="J3" s="26">
        <f t="shared" ref="J3:J66" si="0">(H3+I3)</f>
        <v>6687</v>
      </c>
      <c r="K3" s="21">
        <v>6687</v>
      </c>
    </row>
    <row r="4" spans="1:11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15">
        <v>1561</v>
      </c>
      <c r="F4" s="50">
        <v>4.54</v>
      </c>
      <c r="G4" s="15">
        <f t="shared" ref="G4:G67" si="1">ROUND(E4*F4,0)</f>
        <v>7087</v>
      </c>
      <c r="H4" s="26">
        <v>19512</v>
      </c>
      <c r="I4" s="50">
        <v>7087</v>
      </c>
      <c r="J4" s="26">
        <f t="shared" si="0"/>
        <v>26599</v>
      </c>
      <c r="K4" s="21">
        <v>26599</v>
      </c>
    </row>
    <row r="5" spans="1:11" x14ac:dyDescent="0.25">
      <c r="A5" s="6">
        <v>4</v>
      </c>
      <c r="B5" s="13" t="s">
        <v>5</v>
      </c>
      <c r="C5" s="13" t="s">
        <v>114</v>
      </c>
      <c r="D5" s="15">
        <v>9893513268</v>
      </c>
      <c r="E5" s="15">
        <v>608</v>
      </c>
      <c r="F5" s="50">
        <v>4.54</v>
      </c>
      <c r="G5" s="15">
        <f t="shared" si="1"/>
        <v>2760</v>
      </c>
      <c r="H5" s="26">
        <v>0</v>
      </c>
      <c r="I5" s="50">
        <v>2760</v>
      </c>
      <c r="J5" s="26">
        <f t="shared" si="0"/>
        <v>2760</v>
      </c>
      <c r="K5" s="21">
        <v>2760</v>
      </c>
    </row>
    <row r="6" spans="1:11" x14ac:dyDescent="0.25">
      <c r="A6" s="6">
        <v>5</v>
      </c>
      <c r="B6" s="13" t="s">
        <v>6</v>
      </c>
      <c r="C6" s="13" t="s">
        <v>119</v>
      </c>
      <c r="D6" s="15">
        <v>8867244217</v>
      </c>
      <c r="E6" s="15">
        <v>611</v>
      </c>
      <c r="F6" s="50">
        <v>4.54</v>
      </c>
      <c r="G6" s="15">
        <f t="shared" si="1"/>
        <v>2774</v>
      </c>
      <c r="H6" s="26">
        <v>0</v>
      </c>
      <c r="I6" s="50">
        <v>2774</v>
      </c>
      <c r="J6" s="26">
        <f t="shared" si="0"/>
        <v>2774</v>
      </c>
      <c r="K6" s="21">
        <v>2774</v>
      </c>
    </row>
    <row r="7" spans="1:11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15">
        <v>1202</v>
      </c>
      <c r="F7" s="50">
        <v>4.54</v>
      </c>
      <c r="G7" s="15">
        <f t="shared" si="1"/>
        <v>5457</v>
      </c>
      <c r="H7" s="26">
        <v>5008</v>
      </c>
      <c r="I7" s="50">
        <v>5457</v>
      </c>
      <c r="J7" s="26">
        <f t="shared" si="0"/>
        <v>10465</v>
      </c>
      <c r="K7" s="21"/>
    </row>
    <row r="8" spans="1:11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15">
        <v>1011</v>
      </c>
      <c r="F8" s="50">
        <v>4.54</v>
      </c>
      <c r="G8" s="15">
        <f t="shared" si="1"/>
        <v>4590</v>
      </c>
      <c r="H8" s="26">
        <v>12636</v>
      </c>
      <c r="I8" s="50">
        <v>4590</v>
      </c>
      <c r="J8" s="26">
        <f t="shared" si="0"/>
        <v>17226</v>
      </c>
      <c r="K8" s="21"/>
    </row>
    <row r="9" spans="1:11" x14ac:dyDescent="0.25">
      <c r="A9" s="6">
        <v>8</v>
      </c>
      <c r="B9" s="25" t="s">
        <v>9</v>
      </c>
      <c r="C9" s="25" t="s">
        <v>95</v>
      </c>
      <c r="D9" s="26">
        <v>9880217710</v>
      </c>
      <c r="E9" s="15">
        <v>500</v>
      </c>
      <c r="F9" s="50">
        <v>4.54</v>
      </c>
      <c r="G9" s="15">
        <f t="shared" si="1"/>
        <v>2270</v>
      </c>
      <c r="H9" s="26">
        <v>6249</v>
      </c>
      <c r="I9" s="50">
        <v>2270</v>
      </c>
      <c r="J9" s="26">
        <f t="shared" si="0"/>
        <v>8519</v>
      </c>
      <c r="K9" s="21"/>
    </row>
    <row r="10" spans="1:11" x14ac:dyDescent="0.25">
      <c r="A10" s="6">
        <v>9</v>
      </c>
      <c r="B10" s="13" t="s">
        <v>10</v>
      </c>
      <c r="C10" s="13" t="s">
        <v>144</v>
      </c>
      <c r="D10" s="15"/>
      <c r="E10" s="15">
        <v>330</v>
      </c>
      <c r="F10" s="50">
        <v>4.54</v>
      </c>
      <c r="G10" s="15">
        <f t="shared" si="1"/>
        <v>1498</v>
      </c>
      <c r="H10" s="26">
        <v>4125</v>
      </c>
      <c r="I10" s="50">
        <v>1498</v>
      </c>
      <c r="J10" s="26">
        <f t="shared" si="0"/>
        <v>5623</v>
      </c>
      <c r="K10" s="21"/>
    </row>
    <row r="11" spans="1:11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15">
        <v>593</v>
      </c>
      <c r="F11" s="50">
        <v>4.54</v>
      </c>
      <c r="G11" s="15">
        <f t="shared" si="1"/>
        <v>2692</v>
      </c>
      <c r="H11" s="26">
        <v>2471</v>
      </c>
      <c r="I11" s="50">
        <v>2692</v>
      </c>
      <c r="J11" s="26">
        <f t="shared" si="0"/>
        <v>5163</v>
      </c>
      <c r="K11" s="26">
        <v>5163</v>
      </c>
    </row>
    <row r="12" spans="1:11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15">
        <v>663</v>
      </c>
      <c r="F12" s="50">
        <v>4.54</v>
      </c>
      <c r="G12" s="15">
        <f t="shared" si="1"/>
        <v>3010</v>
      </c>
      <c r="H12" s="26">
        <v>0</v>
      </c>
      <c r="I12" s="50">
        <v>3010</v>
      </c>
      <c r="J12" s="26">
        <f t="shared" si="0"/>
        <v>3010</v>
      </c>
      <c r="K12" s="21">
        <v>3010</v>
      </c>
    </row>
    <row r="13" spans="1:11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15">
        <v>801</v>
      </c>
      <c r="F13" s="50">
        <v>4.54</v>
      </c>
      <c r="G13" s="15">
        <f t="shared" si="1"/>
        <v>3637</v>
      </c>
      <c r="H13" s="26">
        <v>0</v>
      </c>
      <c r="I13" s="50">
        <v>3637</v>
      </c>
      <c r="J13" s="26">
        <f t="shared" si="0"/>
        <v>3637</v>
      </c>
      <c r="K13" s="21">
        <v>3637</v>
      </c>
    </row>
    <row r="14" spans="1:11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15">
        <v>541</v>
      </c>
      <c r="F14" s="50">
        <v>4.54</v>
      </c>
      <c r="G14" s="15">
        <f t="shared" si="1"/>
        <v>2456</v>
      </c>
      <c r="H14" s="26">
        <v>0</v>
      </c>
      <c r="I14" s="52">
        <v>2456</v>
      </c>
      <c r="J14" s="26">
        <f t="shared" si="0"/>
        <v>2456</v>
      </c>
      <c r="K14" s="21">
        <v>2456</v>
      </c>
    </row>
    <row r="15" spans="1:11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15">
        <v>382</v>
      </c>
      <c r="F15" s="50">
        <v>4.54</v>
      </c>
      <c r="G15" s="15">
        <f t="shared" si="1"/>
        <v>1734</v>
      </c>
      <c r="H15" s="26">
        <v>0</v>
      </c>
      <c r="I15" s="50">
        <v>1734</v>
      </c>
      <c r="J15" s="26">
        <f t="shared" si="0"/>
        <v>1734</v>
      </c>
      <c r="K15" s="21">
        <v>1734</v>
      </c>
    </row>
    <row r="16" spans="1:11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15">
        <v>900</v>
      </c>
      <c r="F16" s="50">
        <v>4.54</v>
      </c>
      <c r="G16" s="15">
        <f t="shared" si="1"/>
        <v>4086</v>
      </c>
      <c r="H16" s="26">
        <v>0</v>
      </c>
      <c r="I16" s="50">
        <v>4086</v>
      </c>
      <c r="J16" s="26">
        <f t="shared" si="0"/>
        <v>4086</v>
      </c>
      <c r="K16" s="21">
        <v>4086</v>
      </c>
    </row>
    <row r="17" spans="1:11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15">
        <v>719</v>
      </c>
      <c r="F17" s="50">
        <v>4.54</v>
      </c>
      <c r="G17" s="15">
        <f t="shared" si="1"/>
        <v>3264</v>
      </c>
      <c r="H17" s="26">
        <v>0</v>
      </c>
      <c r="I17" s="50">
        <v>3264</v>
      </c>
      <c r="J17" s="26">
        <f t="shared" si="0"/>
        <v>3264</v>
      </c>
      <c r="K17" s="21">
        <v>3264</v>
      </c>
    </row>
    <row r="18" spans="1:11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15">
        <v>595</v>
      </c>
      <c r="F18" s="50">
        <v>4.54</v>
      </c>
      <c r="G18" s="15">
        <f t="shared" si="1"/>
        <v>2701</v>
      </c>
      <c r="H18" s="26">
        <v>0</v>
      </c>
      <c r="I18" s="50">
        <v>2701</v>
      </c>
      <c r="J18" s="26">
        <f t="shared" si="0"/>
        <v>2701</v>
      </c>
      <c r="K18" s="21">
        <v>2700</v>
      </c>
    </row>
    <row r="19" spans="1:11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15">
        <v>625</v>
      </c>
      <c r="F19" s="50">
        <v>4.54</v>
      </c>
      <c r="G19" s="15">
        <f t="shared" si="1"/>
        <v>2838</v>
      </c>
      <c r="H19" s="26">
        <v>7812</v>
      </c>
      <c r="I19" s="50">
        <v>2838</v>
      </c>
      <c r="J19" s="26">
        <f t="shared" si="0"/>
        <v>10650</v>
      </c>
      <c r="K19" s="21">
        <v>10650</v>
      </c>
    </row>
    <row r="20" spans="1:11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15">
        <v>562</v>
      </c>
      <c r="F20" s="50">
        <v>4.54</v>
      </c>
      <c r="G20" s="15">
        <f t="shared" si="1"/>
        <v>2551</v>
      </c>
      <c r="H20" s="26">
        <v>0</v>
      </c>
      <c r="I20" s="50">
        <v>2551</v>
      </c>
      <c r="J20" s="26">
        <f t="shared" si="0"/>
        <v>2551</v>
      </c>
      <c r="K20" s="21">
        <v>2522</v>
      </c>
    </row>
    <row r="21" spans="1:11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15">
        <v>416</v>
      </c>
      <c r="F21" s="50">
        <v>4.54</v>
      </c>
      <c r="G21" s="15">
        <f t="shared" si="1"/>
        <v>1889</v>
      </c>
      <c r="H21" s="26">
        <v>0</v>
      </c>
      <c r="I21" s="50">
        <v>1889</v>
      </c>
      <c r="J21" s="26">
        <f t="shared" si="0"/>
        <v>1889</v>
      </c>
      <c r="K21" s="21">
        <v>1889</v>
      </c>
    </row>
    <row r="22" spans="1:11" ht="45" x14ac:dyDescent="0.25">
      <c r="A22" s="6">
        <v>21</v>
      </c>
      <c r="B22" s="13" t="s">
        <v>22</v>
      </c>
      <c r="C22" s="13" t="s">
        <v>56</v>
      </c>
      <c r="D22" s="16" t="s">
        <v>75</v>
      </c>
      <c r="E22" s="15">
        <v>693</v>
      </c>
      <c r="F22" s="50">
        <v>4.54</v>
      </c>
      <c r="G22" s="15">
        <f t="shared" si="1"/>
        <v>3146</v>
      </c>
      <c r="H22" s="26">
        <v>0</v>
      </c>
      <c r="I22" s="50">
        <v>3146</v>
      </c>
      <c r="J22" s="26">
        <f t="shared" si="0"/>
        <v>3146</v>
      </c>
      <c r="K22" s="21">
        <v>3146</v>
      </c>
    </row>
    <row r="23" spans="1:11" x14ac:dyDescent="0.25">
      <c r="A23" s="6">
        <v>22</v>
      </c>
      <c r="B23" s="25" t="s">
        <v>23</v>
      </c>
      <c r="C23" s="25" t="s">
        <v>118</v>
      </c>
      <c r="D23" s="26">
        <v>9739176074</v>
      </c>
      <c r="E23" s="26">
        <v>788</v>
      </c>
      <c r="F23" s="50">
        <v>4.54</v>
      </c>
      <c r="G23" s="15">
        <f t="shared" si="1"/>
        <v>3578</v>
      </c>
      <c r="H23" s="26">
        <v>9849</v>
      </c>
      <c r="I23" s="52">
        <v>3578</v>
      </c>
      <c r="J23" s="26">
        <f t="shared" si="0"/>
        <v>13427</v>
      </c>
      <c r="K23" s="21"/>
    </row>
    <row r="24" spans="1:11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15">
        <v>456</v>
      </c>
      <c r="F24" s="50">
        <v>4.54</v>
      </c>
      <c r="G24" s="15">
        <f t="shared" si="1"/>
        <v>2070</v>
      </c>
      <c r="H24" s="26">
        <v>5700</v>
      </c>
      <c r="I24" s="50">
        <v>2070</v>
      </c>
      <c r="J24" s="26">
        <f t="shared" si="0"/>
        <v>7770</v>
      </c>
      <c r="K24" s="21">
        <v>7770</v>
      </c>
    </row>
    <row r="25" spans="1:11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15">
        <v>813</v>
      </c>
      <c r="F25" s="50">
        <v>4.54</v>
      </c>
      <c r="G25" s="15">
        <f t="shared" si="1"/>
        <v>3691</v>
      </c>
      <c r="H25" s="26">
        <v>0</v>
      </c>
      <c r="I25" s="50">
        <v>3691</v>
      </c>
      <c r="J25" s="26">
        <f t="shared" si="0"/>
        <v>3691</v>
      </c>
      <c r="K25" s="21">
        <v>3691</v>
      </c>
    </row>
    <row r="26" spans="1:11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15">
        <v>813</v>
      </c>
      <c r="F26" s="50">
        <v>4.54</v>
      </c>
      <c r="G26" s="15">
        <f t="shared" si="1"/>
        <v>3691</v>
      </c>
      <c r="H26" s="26">
        <v>10161</v>
      </c>
      <c r="I26" s="50">
        <v>3691</v>
      </c>
      <c r="J26" s="26">
        <f t="shared" si="0"/>
        <v>13852</v>
      </c>
      <c r="K26" s="21"/>
    </row>
    <row r="27" spans="1:11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15">
        <v>831</v>
      </c>
      <c r="F27" s="50">
        <v>4.54</v>
      </c>
      <c r="G27" s="15">
        <f t="shared" si="1"/>
        <v>3773</v>
      </c>
      <c r="H27" s="26">
        <v>0</v>
      </c>
      <c r="I27" s="50">
        <v>3773</v>
      </c>
      <c r="J27" s="26">
        <f t="shared" si="0"/>
        <v>3773</v>
      </c>
      <c r="K27" s="21">
        <v>4203</v>
      </c>
    </row>
    <row r="28" spans="1:11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15">
        <v>724</v>
      </c>
      <c r="F28" s="50">
        <v>4.54</v>
      </c>
      <c r="G28" s="15">
        <f t="shared" si="1"/>
        <v>3287</v>
      </c>
      <c r="H28" s="26">
        <v>9051</v>
      </c>
      <c r="I28" s="50">
        <v>3287</v>
      </c>
      <c r="J28" s="26">
        <f t="shared" si="0"/>
        <v>12338</v>
      </c>
      <c r="K28" s="21"/>
    </row>
    <row r="29" spans="1:11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15">
        <v>375</v>
      </c>
      <c r="F29" s="50">
        <v>4.54</v>
      </c>
      <c r="G29" s="15">
        <f t="shared" si="1"/>
        <v>1703</v>
      </c>
      <c r="H29" s="26">
        <v>4686</v>
      </c>
      <c r="I29" s="50">
        <v>1703</v>
      </c>
      <c r="J29" s="26">
        <f t="shared" si="0"/>
        <v>6389</v>
      </c>
      <c r="K29" s="21"/>
    </row>
    <row r="30" spans="1:11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15">
        <v>838</v>
      </c>
      <c r="F30" s="50">
        <v>4.54</v>
      </c>
      <c r="G30" s="15">
        <f t="shared" si="1"/>
        <v>3805</v>
      </c>
      <c r="H30" s="26">
        <v>3492</v>
      </c>
      <c r="I30" s="50">
        <v>3805</v>
      </c>
      <c r="J30" s="26">
        <f t="shared" si="0"/>
        <v>7297</v>
      </c>
      <c r="K30" s="21">
        <v>7297</v>
      </c>
    </row>
    <row r="31" spans="1:11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15">
        <v>382</v>
      </c>
      <c r="F31" s="50">
        <v>4.54</v>
      </c>
      <c r="G31" s="15">
        <f t="shared" si="1"/>
        <v>1734</v>
      </c>
      <c r="H31" s="26">
        <v>0</v>
      </c>
      <c r="I31" s="50">
        <v>1734</v>
      </c>
      <c r="J31" s="26">
        <f t="shared" si="0"/>
        <v>1734</v>
      </c>
      <c r="K31" s="21">
        <v>1734</v>
      </c>
    </row>
    <row r="32" spans="1:11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15">
        <v>541</v>
      </c>
      <c r="F32" s="50">
        <v>4.54</v>
      </c>
      <c r="G32" s="15">
        <f t="shared" si="1"/>
        <v>2456</v>
      </c>
      <c r="H32" s="26">
        <v>2254</v>
      </c>
      <c r="I32" s="50">
        <v>2456</v>
      </c>
      <c r="J32" s="26">
        <f t="shared" si="0"/>
        <v>4710</v>
      </c>
      <c r="K32" s="21">
        <v>4710</v>
      </c>
    </row>
    <row r="33" spans="1:13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15">
        <v>809</v>
      </c>
      <c r="F33" s="50">
        <v>4.54</v>
      </c>
      <c r="G33" s="15">
        <f t="shared" si="1"/>
        <v>3673</v>
      </c>
      <c r="H33" s="26">
        <v>3371</v>
      </c>
      <c r="I33" s="50">
        <v>3673</v>
      </c>
      <c r="J33" s="26">
        <f t="shared" si="0"/>
        <v>7044</v>
      </c>
      <c r="K33" s="21">
        <v>7044</v>
      </c>
    </row>
    <row r="34" spans="1:13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15">
        <v>1290</v>
      </c>
      <c r="F34" s="50">
        <v>4.54</v>
      </c>
      <c r="G34" s="15">
        <f t="shared" si="1"/>
        <v>5857</v>
      </c>
      <c r="H34" s="26">
        <v>16125</v>
      </c>
      <c r="I34" s="50">
        <v>5857</v>
      </c>
      <c r="J34" s="26">
        <f t="shared" si="0"/>
        <v>21982</v>
      </c>
      <c r="K34" s="21">
        <v>21982</v>
      </c>
    </row>
    <row r="35" spans="1:13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15">
        <v>783</v>
      </c>
      <c r="F35" s="50">
        <v>4.54</v>
      </c>
      <c r="G35" s="15">
        <f t="shared" si="1"/>
        <v>3555</v>
      </c>
      <c r="H35" s="26">
        <v>0</v>
      </c>
      <c r="I35" s="50">
        <v>3555</v>
      </c>
      <c r="J35" s="26">
        <f t="shared" si="0"/>
        <v>3555</v>
      </c>
      <c r="K35" s="21"/>
    </row>
    <row r="36" spans="1:13" ht="21" customHeight="1" x14ac:dyDescent="0.25">
      <c r="A36" s="6">
        <v>35</v>
      </c>
      <c r="B36" s="25" t="s">
        <v>36</v>
      </c>
      <c r="C36" s="69" t="s">
        <v>77</v>
      </c>
      <c r="D36" s="26">
        <v>9916425350</v>
      </c>
      <c r="E36" s="26">
        <v>872</v>
      </c>
      <c r="F36" s="50">
        <v>4.54</v>
      </c>
      <c r="G36" s="15">
        <f t="shared" si="1"/>
        <v>3959</v>
      </c>
      <c r="H36" s="26">
        <v>10899</v>
      </c>
      <c r="I36" s="52">
        <v>3959</v>
      </c>
      <c r="J36" s="26">
        <f t="shared" si="0"/>
        <v>14858</v>
      </c>
      <c r="K36" s="21">
        <v>14858</v>
      </c>
    </row>
    <row r="37" spans="1:13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15">
        <v>698</v>
      </c>
      <c r="F37" s="50">
        <v>4.54</v>
      </c>
      <c r="G37" s="15">
        <f t="shared" si="1"/>
        <v>3169</v>
      </c>
      <c r="H37" s="26">
        <v>2908</v>
      </c>
      <c r="I37" s="50">
        <v>3169</v>
      </c>
      <c r="J37" s="26">
        <f t="shared" si="0"/>
        <v>6077</v>
      </c>
      <c r="K37" s="21">
        <v>6077</v>
      </c>
    </row>
    <row r="38" spans="1:13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15">
        <v>617</v>
      </c>
      <c r="F38" s="50">
        <v>4.54</v>
      </c>
      <c r="G38" s="15">
        <f t="shared" si="1"/>
        <v>2801</v>
      </c>
      <c r="H38" s="26">
        <v>0</v>
      </c>
      <c r="I38" s="50">
        <v>2801</v>
      </c>
      <c r="J38" s="26">
        <f t="shared" si="0"/>
        <v>2801</v>
      </c>
      <c r="K38" s="21">
        <v>2801</v>
      </c>
    </row>
    <row r="39" spans="1:13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15">
        <v>768</v>
      </c>
      <c r="F39" s="50">
        <v>4.54</v>
      </c>
      <c r="G39" s="15">
        <f t="shared" si="1"/>
        <v>3487</v>
      </c>
      <c r="H39" s="26">
        <v>9600</v>
      </c>
      <c r="I39" s="50">
        <v>3487</v>
      </c>
      <c r="J39" s="26">
        <f t="shared" si="0"/>
        <v>13087</v>
      </c>
      <c r="K39" s="21">
        <v>13087</v>
      </c>
    </row>
    <row r="40" spans="1:13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15">
        <v>813</v>
      </c>
      <c r="F40" s="50">
        <v>4.54</v>
      </c>
      <c r="G40" s="15">
        <f t="shared" si="1"/>
        <v>3691</v>
      </c>
      <c r="H40" s="26">
        <v>0</v>
      </c>
      <c r="I40" s="50">
        <v>3691</v>
      </c>
      <c r="J40" s="26">
        <f t="shared" si="0"/>
        <v>3691</v>
      </c>
      <c r="K40" s="21"/>
    </row>
    <row r="41" spans="1:13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15">
        <v>761</v>
      </c>
      <c r="F41" s="50">
        <v>4.54</v>
      </c>
      <c r="G41" s="15">
        <f t="shared" si="1"/>
        <v>3455</v>
      </c>
      <c r="H41" s="26">
        <v>0</v>
      </c>
      <c r="I41" s="50">
        <v>3455</v>
      </c>
      <c r="J41" s="26">
        <f t="shared" si="0"/>
        <v>3455</v>
      </c>
      <c r="K41" s="21">
        <v>3455</v>
      </c>
    </row>
    <row r="42" spans="1:13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15">
        <v>448</v>
      </c>
      <c r="F42" s="50">
        <v>4.54</v>
      </c>
      <c r="G42" s="15">
        <f t="shared" si="1"/>
        <v>2034</v>
      </c>
      <c r="H42" s="26">
        <v>0</v>
      </c>
      <c r="I42" s="52">
        <v>2034</v>
      </c>
      <c r="J42" s="26">
        <f t="shared" si="0"/>
        <v>2034</v>
      </c>
      <c r="K42" s="21">
        <v>2034</v>
      </c>
    </row>
    <row r="43" spans="1:13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15">
        <v>934</v>
      </c>
      <c r="F43" s="50">
        <v>4.54</v>
      </c>
      <c r="G43" s="15">
        <f t="shared" si="1"/>
        <v>4240</v>
      </c>
      <c r="H43" s="26">
        <v>0</v>
      </c>
      <c r="I43" s="52">
        <v>4240</v>
      </c>
      <c r="J43" s="26">
        <f t="shared" si="0"/>
        <v>4240</v>
      </c>
      <c r="K43" s="21">
        <v>4240</v>
      </c>
    </row>
    <row r="44" spans="1:13" x14ac:dyDescent="0.25">
      <c r="A44" s="6">
        <v>43</v>
      </c>
      <c r="B44" s="13">
        <v>102</v>
      </c>
      <c r="C44" s="13" t="s">
        <v>143</v>
      </c>
      <c r="D44" s="15">
        <v>9611639570</v>
      </c>
      <c r="E44" s="15">
        <v>1984</v>
      </c>
      <c r="F44" s="50">
        <v>4.54</v>
      </c>
      <c r="G44" s="15">
        <f t="shared" si="1"/>
        <v>9007</v>
      </c>
      <c r="H44" s="26">
        <v>24798</v>
      </c>
      <c r="I44" s="50">
        <v>9007</v>
      </c>
      <c r="J44" s="26">
        <f t="shared" si="0"/>
        <v>33805</v>
      </c>
      <c r="K44" s="21">
        <v>24798</v>
      </c>
    </row>
    <row r="45" spans="1:13" x14ac:dyDescent="0.25">
      <c r="A45" s="6">
        <v>44</v>
      </c>
      <c r="B45" s="13">
        <v>103</v>
      </c>
      <c r="C45" s="13" t="s">
        <v>63</v>
      </c>
      <c r="D45" s="15">
        <v>8310325448</v>
      </c>
      <c r="E45" s="15">
        <v>707</v>
      </c>
      <c r="F45" s="50">
        <v>4.54</v>
      </c>
      <c r="G45" s="15">
        <f t="shared" si="1"/>
        <v>3210</v>
      </c>
      <c r="H45" s="26">
        <v>0</v>
      </c>
      <c r="I45" s="50">
        <v>3210</v>
      </c>
      <c r="J45" s="26">
        <f t="shared" si="0"/>
        <v>3210</v>
      </c>
      <c r="K45" s="21"/>
    </row>
    <row r="46" spans="1:13" x14ac:dyDescent="0.25">
      <c r="A46" s="6">
        <v>45</v>
      </c>
      <c r="B46" s="13">
        <v>104</v>
      </c>
      <c r="C46" s="13" t="s">
        <v>85</v>
      </c>
      <c r="D46" s="15">
        <v>7406509485</v>
      </c>
      <c r="E46" s="15">
        <v>702</v>
      </c>
      <c r="F46" s="50">
        <v>4.54</v>
      </c>
      <c r="G46" s="15">
        <f t="shared" si="1"/>
        <v>3187</v>
      </c>
      <c r="H46" s="26">
        <v>2746</v>
      </c>
      <c r="I46" s="50">
        <v>3187</v>
      </c>
      <c r="J46" s="26">
        <f t="shared" si="0"/>
        <v>5933</v>
      </c>
      <c r="K46" s="21"/>
    </row>
    <row r="47" spans="1:13" x14ac:dyDescent="0.25">
      <c r="A47" s="6">
        <v>46</v>
      </c>
      <c r="B47" s="25">
        <v>105</v>
      </c>
      <c r="C47" s="25" t="s">
        <v>64</v>
      </c>
      <c r="D47" s="26">
        <v>9345059439</v>
      </c>
      <c r="E47" s="26">
        <v>702</v>
      </c>
      <c r="F47" s="50">
        <v>4.54</v>
      </c>
      <c r="G47" s="15">
        <f t="shared" si="1"/>
        <v>3187</v>
      </c>
      <c r="H47" s="26">
        <v>0</v>
      </c>
      <c r="I47" s="52">
        <v>3187</v>
      </c>
      <c r="J47" s="26">
        <f t="shared" si="0"/>
        <v>3187</v>
      </c>
      <c r="K47" s="20">
        <v>3187</v>
      </c>
      <c r="L47" s="19"/>
      <c r="M47" s="19"/>
    </row>
    <row r="48" spans="1:13" x14ac:dyDescent="0.25">
      <c r="A48" s="6">
        <v>47</v>
      </c>
      <c r="B48" s="13">
        <v>106</v>
      </c>
      <c r="C48" s="13" t="s">
        <v>108</v>
      </c>
      <c r="D48" s="15">
        <v>9739801299</v>
      </c>
      <c r="E48" s="15">
        <v>701</v>
      </c>
      <c r="F48" s="50">
        <v>4.54</v>
      </c>
      <c r="G48" s="15">
        <f t="shared" si="1"/>
        <v>3183</v>
      </c>
      <c r="H48" s="26">
        <v>0</v>
      </c>
      <c r="I48" s="52">
        <v>3183</v>
      </c>
      <c r="J48" s="26">
        <f t="shared" si="0"/>
        <v>3183</v>
      </c>
      <c r="K48" s="21"/>
    </row>
    <row r="49" spans="1:11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15">
        <v>649</v>
      </c>
      <c r="F49" s="50">
        <v>4.54</v>
      </c>
      <c r="G49" s="15">
        <f t="shared" si="1"/>
        <v>2946</v>
      </c>
      <c r="H49" s="26">
        <v>8112</v>
      </c>
      <c r="I49" s="50">
        <v>2946</v>
      </c>
      <c r="J49" s="26">
        <f t="shared" si="0"/>
        <v>11058</v>
      </c>
      <c r="K49" s="21"/>
    </row>
    <row r="50" spans="1:11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15">
        <v>714</v>
      </c>
      <c r="F50" s="50">
        <v>4.54</v>
      </c>
      <c r="G50" s="15">
        <f t="shared" si="1"/>
        <v>3242</v>
      </c>
      <c r="H50" s="26">
        <v>0</v>
      </c>
      <c r="I50" s="50">
        <v>3242</v>
      </c>
      <c r="J50" s="26">
        <f t="shared" si="0"/>
        <v>3242</v>
      </c>
      <c r="K50" s="21">
        <v>3242</v>
      </c>
    </row>
    <row r="51" spans="1:11" x14ac:dyDescent="0.25">
      <c r="A51" s="6">
        <v>50</v>
      </c>
      <c r="B51" s="13">
        <v>108</v>
      </c>
      <c r="C51" s="13" t="s">
        <v>78</v>
      </c>
      <c r="D51" s="15">
        <v>9886769790</v>
      </c>
      <c r="E51" s="15">
        <v>1037</v>
      </c>
      <c r="F51" s="50">
        <v>4.54</v>
      </c>
      <c r="G51" s="15">
        <f t="shared" si="1"/>
        <v>4708</v>
      </c>
      <c r="H51" s="26">
        <v>4321</v>
      </c>
      <c r="I51" s="50">
        <v>4708</v>
      </c>
      <c r="J51" s="26">
        <f t="shared" si="0"/>
        <v>9029</v>
      </c>
      <c r="K51" s="21"/>
    </row>
    <row r="52" spans="1:11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15">
        <v>900</v>
      </c>
      <c r="F52" s="50">
        <v>4.54</v>
      </c>
      <c r="G52" s="15">
        <f t="shared" si="1"/>
        <v>4086</v>
      </c>
      <c r="H52" s="26">
        <v>3750</v>
      </c>
      <c r="I52" s="50">
        <v>4086</v>
      </c>
      <c r="J52" s="26">
        <f t="shared" si="0"/>
        <v>7836</v>
      </c>
      <c r="K52" s="21">
        <v>7836</v>
      </c>
    </row>
    <row r="53" spans="1:11" x14ac:dyDescent="0.25">
      <c r="A53" s="6">
        <v>52</v>
      </c>
      <c r="B53" s="13">
        <v>109</v>
      </c>
      <c r="C53" s="13" t="s">
        <v>65</v>
      </c>
      <c r="D53" s="15">
        <v>9632546005</v>
      </c>
      <c r="E53" s="15">
        <v>1008</v>
      </c>
      <c r="F53" s="50">
        <v>4.54</v>
      </c>
      <c r="G53" s="15">
        <f t="shared" si="1"/>
        <v>4576</v>
      </c>
      <c r="H53" s="26">
        <v>0</v>
      </c>
      <c r="I53" s="50">
        <v>4576</v>
      </c>
      <c r="J53" s="26">
        <f t="shared" si="0"/>
        <v>4576</v>
      </c>
      <c r="K53" s="21">
        <v>4576</v>
      </c>
    </row>
    <row r="54" spans="1:11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15">
        <v>1069</v>
      </c>
      <c r="F54" s="50">
        <v>4.54</v>
      </c>
      <c r="G54" s="15">
        <f t="shared" si="1"/>
        <v>4853</v>
      </c>
      <c r="H54" s="26">
        <v>4454</v>
      </c>
      <c r="I54" s="52">
        <v>4853</v>
      </c>
      <c r="J54" s="26">
        <f t="shared" si="0"/>
        <v>9307</v>
      </c>
      <c r="K54" s="21"/>
    </row>
    <row r="55" spans="1:11" x14ac:dyDescent="0.25">
      <c r="A55" s="6">
        <v>54</v>
      </c>
      <c r="B55" s="13">
        <v>111</v>
      </c>
      <c r="C55" s="13" t="s">
        <v>106</v>
      </c>
      <c r="D55" s="15">
        <v>9822138742</v>
      </c>
      <c r="E55" s="15">
        <v>796</v>
      </c>
      <c r="F55" s="50">
        <v>4.54</v>
      </c>
      <c r="G55" s="15">
        <f t="shared" si="1"/>
        <v>3614</v>
      </c>
      <c r="H55" s="26">
        <v>0</v>
      </c>
      <c r="I55" s="52">
        <v>3614</v>
      </c>
      <c r="J55" s="26">
        <f t="shared" si="0"/>
        <v>3614</v>
      </c>
      <c r="K55" s="21">
        <v>3614</v>
      </c>
    </row>
    <row r="56" spans="1:11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15">
        <v>1293</v>
      </c>
      <c r="F56" s="50">
        <v>4.54</v>
      </c>
      <c r="G56" s="15">
        <f t="shared" si="1"/>
        <v>5870</v>
      </c>
      <c r="H56" s="26">
        <v>5387</v>
      </c>
      <c r="I56" s="52">
        <v>5870</v>
      </c>
      <c r="J56" s="26">
        <f t="shared" si="0"/>
        <v>11257</v>
      </c>
      <c r="K56" s="21"/>
    </row>
    <row r="57" spans="1:11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15">
        <v>752</v>
      </c>
      <c r="F57" s="50">
        <v>4.54</v>
      </c>
      <c r="G57" s="15">
        <f t="shared" si="1"/>
        <v>3414</v>
      </c>
      <c r="H57" s="26">
        <v>9399</v>
      </c>
      <c r="I57" s="52">
        <v>3414</v>
      </c>
      <c r="J57" s="26">
        <f t="shared" si="0"/>
        <v>12813</v>
      </c>
      <c r="K57" s="21">
        <v>10113</v>
      </c>
    </row>
    <row r="58" spans="1:11" x14ac:dyDescent="0.25">
      <c r="A58" s="6">
        <v>57</v>
      </c>
      <c r="B58" s="25">
        <v>114</v>
      </c>
      <c r="C58" s="25" t="s">
        <v>110</v>
      </c>
      <c r="D58" s="26">
        <v>782906001</v>
      </c>
      <c r="E58" s="26">
        <v>785</v>
      </c>
      <c r="F58" s="50">
        <v>4.54</v>
      </c>
      <c r="G58" s="15">
        <f t="shared" si="1"/>
        <v>3564</v>
      </c>
      <c r="H58" s="26">
        <v>9813</v>
      </c>
      <c r="I58" s="70">
        <v>3564</v>
      </c>
      <c r="J58" s="26">
        <f t="shared" si="0"/>
        <v>13377</v>
      </c>
      <c r="K58" s="21"/>
    </row>
    <row r="59" spans="1:11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15">
        <v>305</v>
      </c>
      <c r="F59" s="50">
        <v>4.54</v>
      </c>
      <c r="G59" s="15">
        <f t="shared" si="1"/>
        <v>1385</v>
      </c>
      <c r="H59" s="26">
        <v>1271</v>
      </c>
      <c r="I59" s="50">
        <v>1385</v>
      </c>
      <c r="J59" s="26">
        <f t="shared" si="0"/>
        <v>2656</v>
      </c>
      <c r="K59" s="21">
        <v>2656</v>
      </c>
    </row>
    <row r="60" spans="1:11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15">
        <v>745</v>
      </c>
      <c r="F60" s="50">
        <v>4.54</v>
      </c>
      <c r="G60" s="15">
        <f t="shared" si="1"/>
        <v>3382</v>
      </c>
      <c r="H60" s="26">
        <v>0</v>
      </c>
      <c r="I60" s="50">
        <v>3382</v>
      </c>
      <c r="J60" s="26">
        <f t="shared" si="0"/>
        <v>3382</v>
      </c>
      <c r="K60" s="21">
        <v>3382</v>
      </c>
    </row>
    <row r="61" spans="1:11" x14ac:dyDescent="0.25">
      <c r="A61" s="6">
        <v>60</v>
      </c>
      <c r="B61" s="13">
        <v>115</v>
      </c>
      <c r="C61" s="13" t="s">
        <v>111</v>
      </c>
      <c r="D61" s="15">
        <v>9916137661</v>
      </c>
      <c r="E61" s="15">
        <v>1239</v>
      </c>
      <c r="F61" s="50">
        <v>4.54</v>
      </c>
      <c r="G61" s="15">
        <f t="shared" si="1"/>
        <v>5625</v>
      </c>
      <c r="H61" s="26">
        <v>15486</v>
      </c>
      <c r="I61" s="50">
        <v>5625</v>
      </c>
      <c r="J61" s="26">
        <f t="shared" si="0"/>
        <v>21111</v>
      </c>
      <c r="K61" s="21"/>
    </row>
    <row r="62" spans="1:11" x14ac:dyDescent="0.25">
      <c r="A62" s="6">
        <v>61</v>
      </c>
      <c r="B62" s="13">
        <v>116</v>
      </c>
      <c r="C62" s="13" t="s">
        <v>67</v>
      </c>
      <c r="D62" s="15">
        <v>9620075302</v>
      </c>
      <c r="E62" s="15">
        <v>375</v>
      </c>
      <c r="F62" s="50">
        <v>4.54</v>
      </c>
      <c r="G62" s="15">
        <f t="shared" si="1"/>
        <v>1703</v>
      </c>
      <c r="H62" s="26">
        <v>4686</v>
      </c>
      <c r="I62" s="50">
        <v>1703</v>
      </c>
      <c r="J62" s="26">
        <f t="shared" si="0"/>
        <v>6389</v>
      </c>
      <c r="K62" s="21">
        <v>6389</v>
      </c>
    </row>
    <row r="63" spans="1:11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15">
        <v>606</v>
      </c>
      <c r="F63" s="50">
        <v>4.54</v>
      </c>
      <c r="G63" s="15">
        <f t="shared" si="1"/>
        <v>2751</v>
      </c>
      <c r="H63" s="26">
        <v>7575</v>
      </c>
      <c r="I63" s="50">
        <v>2751</v>
      </c>
      <c r="J63" s="26">
        <f t="shared" si="0"/>
        <v>10326</v>
      </c>
      <c r="K63" s="21"/>
    </row>
    <row r="64" spans="1:11" ht="30" x14ac:dyDescent="0.25">
      <c r="A64" s="6">
        <v>63</v>
      </c>
      <c r="B64" s="13">
        <v>118</v>
      </c>
      <c r="C64" s="13" t="s">
        <v>69</v>
      </c>
      <c r="D64" s="16" t="s">
        <v>233</v>
      </c>
      <c r="E64" s="15">
        <v>694</v>
      </c>
      <c r="F64" s="50">
        <v>4.54</v>
      </c>
      <c r="G64" s="15">
        <f t="shared" si="1"/>
        <v>3151</v>
      </c>
      <c r="H64" s="26">
        <v>0</v>
      </c>
      <c r="I64" s="50">
        <v>3151</v>
      </c>
      <c r="J64" s="26">
        <f t="shared" si="0"/>
        <v>3151</v>
      </c>
      <c r="K64" s="21">
        <v>3151</v>
      </c>
    </row>
    <row r="65" spans="1:11" x14ac:dyDescent="0.25">
      <c r="A65" s="6">
        <v>64</v>
      </c>
      <c r="B65" s="13">
        <v>119</v>
      </c>
      <c r="C65" s="13" t="s">
        <v>70</v>
      </c>
      <c r="D65" s="15">
        <v>9686794010</v>
      </c>
      <c r="E65" s="15">
        <v>694</v>
      </c>
      <c r="F65" s="50">
        <v>4.54</v>
      </c>
      <c r="G65" s="15">
        <f t="shared" si="1"/>
        <v>3151</v>
      </c>
      <c r="H65" s="26">
        <v>8676</v>
      </c>
      <c r="I65" s="50">
        <v>3151</v>
      </c>
      <c r="J65" s="26">
        <f t="shared" si="0"/>
        <v>11827</v>
      </c>
      <c r="K65" s="21">
        <v>11827</v>
      </c>
    </row>
    <row r="66" spans="1:11" x14ac:dyDescent="0.25">
      <c r="A66" s="6">
        <v>65</v>
      </c>
      <c r="B66" s="13">
        <v>120</v>
      </c>
      <c r="C66" s="13" t="s">
        <v>109</v>
      </c>
      <c r="D66" s="15">
        <v>8884726789</v>
      </c>
      <c r="E66" s="15">
        <v>698</v>
      </c>
      <c r="F66" s="50">
        <v>4.54</v>
      </c>
      <c r="G66" s="15">
        <f t="shared" si="1"/>
        <v>3169</v>
      </c>
      <c r="H66" s="26">
        <v>8724</v>
      </c>
      <c r="I66" s="50">
        <v>3169</v>
      </c>
      <c r="J66" s="26">
        <f t="shared" si="0"/>
        <v>11893</v>
      </c>
      <c r="K66" s="21"/>
    </row>
    <row r="67" spans="1:11" x14ac:dyDescent="0.25">
      <c r="A67" s="6">
        <v>66</v>
      </c>
      <c r="B67" s="13">
        <v>121</v>
      </c>
      <c r="C67" s="13" t="s">
        <v>105</v>
      </c>
      <c r="D67" s="15">
        <v>9886948790</v>
      </c>
      <c r="E67" s="15">
        <v>702</v>
      </c>
      <c r="F67" s="50">
        <v>4.54</v>
      </c>
      <c r="G67" s="15">
        <f t="shared" si="1"/>
        <v>3187</v>
      </c>
      <c r="H67" s="26">
        <v>0</v>
      </c>
      <c r="I67" s="50">
        <v>3187</v>
      </c>
      <c r="J67" s="26">
        <f t="shared" ref="J67:J73" si="2">(H67+I67)</f>
        <v>3187</v>
      </c>
      <c r="K67" s="21"/>
    </row>
    <row r="68" spans="1:11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15">
        <v>1643</v>
      </c>
      <c r="F68" s="50">
        <v>4.54</v>
      </c>
      <c r="G68" s="15">
        <f t="shared" ref="G68:G73" si="3">ROUND(E68*F68,0)</f>
        <v>7459</v>
      </c>
      <c r="H68" s="26">
        <v>0</v>
      </c>
      <c r="I68" s="52">
        <v>7459</v>
      </c>
      <c r="J68" s="26">
        <f t="shared" si="2"/>
        <v>7459</v>
      </c>
      <c r="K68" s="21">
        <v>7459</v>
      </c>
    </row>
    <row r="69" spans="1:11" ht="30" x14ac:dyDescent="0.25">
      <c r="A69" s="6">
        <v>68</v>
      </c>
      <c r="B69" s="13" t="s">
        <v>48</v>
      </c>
      <c r="C69" s="68" t="s">
        <v>235</v>
      </c>
      <c r="D69" s="34"/>
      <c r="E69" s="15">
        <v>802</v>
      </c>
      <c r="F69" s="50">
        <v>4.54</v>
      </c>
      <c r="G69" s="15">
        <f t="shared" si="3"/>
        <v>3641</v>
      </c>
      <c r="H69" s="26">
        <v>0</v>
      </c>
      <c r="I69" s="52">
        <v>3641</v>
      </c>
      <c r="J69" s="26">
        <f t="shared" si="2"/>
        <v>3641</v>
      </c>
      <c r="K69" s="21">
        <v>3641</v>
      </c>
    </row>
    <row r="70" spans="1:11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15">
        <v>3011</v>
      </c>
      <c r="F70" s="50">
        <v>4.54</v>
      </c>
      <c r="G70" s="15">
        <f t="shared" si="3"/>
        <v>13670</v>
      </c>
      <c r="H70" s="26">
        <v>12546</v>
      </c>
      <c r="I70" s="51">
        <v>13670</v>
      </c>
      <c r="J70" s="26">
        <f t="shared" si="2"/>
        <v>26216</v>
      </c>
      <c r="K70" s="21"/>
    </row>
    <row r="71" spans="1:11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15">
        <v>579</v>
      </c>
      <c r="F71" s="50">
        <v>4.54</v>
      </c>
      <c r="G71" s="15">
        <f t="shared" si="3"/>
        <v>2629</v>
      </c>
      <c r="H71" s="26">
        <v>0</v>
      </c>
      <c r="I71" s="50">
        <v>2629</v>
      </c>
      <c r="J71" s="26">
        <f t="shared" si="2"/>
        <v>2629</v>
      </c>
      <c r="K71" s="21">
        <v>2629</v>
      </c>
    </row>
    <row r="72" spans="1:11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15">
        <v>626</v>
      </c>
      <c r="F72" s="50">
        <v>4.54</v>
      </c>
      <c r="G72" s="15">
        <f t="shared" si="3"/>
        <v>2842</v>
      </c>
      <c r="H72" s="26">
        <v>0</v>
      </c>
      <c r="I72" s="50">
        <v>2842</v>
      </c>
      <c r="J72" s="26">
        <f t="shared" si="2"/>
        <v>2842</v>
      </c>
      <c r="K72" s="21"/>
    </row>
    <row r="73" spans="1:11" x14ac:dyDescent="0.25">
      <c r="A73" s="6">
        <v>72</v>
      </c>
      <c r="B73" s="13">
        <v>126</v>
      </c>
      <c r="C73" s="13" t="s">
        <v>72</v>
      </c>
      <c r="D73" s="15">
        <v>9663877957</v>
      </c>
      <c r="E73" s="15">
        <v>626</v>
      </c>
      <c r="F73" s="50">
        <v>4.54</v>
      </c>
      <c r="G73" s="15">
        <f t="shared" si="3"/>
        <v>2842</v>
      </c>
      <c r="H73" s="26">
        <v>7824</v>
      </c>
      <c r="I73" s="50">
        <v>2842</v>
      </c>
      <c r="J73" s="26">
        <f t="shared" si="2"/>
        <v>10666</v>
      </c>
      <c r="K73" s="21">
        <v>10666</v>
      </c>
    </row>
    <row r="74" spans="1:11" x14ac:dyDescent="0.25">
      <c r="E74" s="2">
        <f>SUM(E2:E73)</f>
        <v>57993</v>
      </c>
      <c r="G74" s="62"/>
      <c r="H74" s="57"/>
      <c r="J74" s="57">
        <f>SUM(J2:J73)</f>
        <v>551967</v>
      </c>
      <c r="K74">
        <f>SUM(K2:K73)</f>
        <v>303640</v>
      </c>
    </row>
    <row r="77" spans="1:11" x14ac:dyDescent="0.25">
      <c r="C77"/>
      <c r="E77" s="53"/>
    </row>
    <row r="78" spans="1:11" x14ac:dyDescent="0.25">
      <c r="C78" s="2"/>
    </row>
    <row r="84" spans="4:6" x14ac:dyDescent="0.25">
      <c r="D84"/>
      <c r="E84" s="53"/>
      <c r="F84" s="56"/>
    </row>
    <row r="85" spans="4:6" x14ac:dyDescent="0.25">
      <c r="D85"/>
      <c r="E85" s="53"/>
    </row>
    <row r="86" spans="4:6" x14ac:dyDescent="0.25">
      <c r="D86" s="38"/>
      <c r="E86" s="53"/>
      <c r="F86" s="56"/>
    </row>
    <row r="87" spans="4:6" x14ac:dyDescent="0.25">
      <c r="D87"/>
      <c r="E87" s="53"/>
    </row>
    <row r="88" spans="4:6" x14ac:dyDescent="0.25">
      <c r="D88"/>
      <c r="E88" s="5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B335-6D30-4762-9C4F-D400EB1F105F}">
  <dimension ref="A1:U75"/>
  <sheetViews>
    <sheetView workbookViewId="0">
      <pane ySplit="1" topLeftCell="A52" activePane="bottomLeft" state="frozen"/>
      <selection pane="bottomLeft" activeCell="V14" sqref="V14"/>
    </sheetView>
  </sheetViews>
  <sheetFormatPr defaultRowHeight="15" x14ac:dyDescent="0.25"/>
  <cols>
    <col min="20" max="20" width="11.28515625" customWidth="1"/>
  </cols>
  <sheetData>
    <row r="1" spans="1:21" ht="60" x14ac:dyDescent="0.25">
      <c r="A1" s="4" t="s">
        <v>147</v>
      </c>
      <c r="B1" s="43" t="s">
        <v>148</v>
      </c>
      <c r="C1" s="43" t="s">
        <v>149</v>
      </c>
      <c r="D1" s="43" t="s">
        <v>150</v>
      </c>
      <c r="E1" s="43" t="s">
        <v>151</v>
      </c>
      <c r="F1" s="43" t="s">
        <v>152</v>
      </c>
      <c r="G1" s="43" t="s">
        <v>153</v>
      </c>
      <c r="H1" s="43" t="s">
        <v>154</v>
      </c>
      <c r="I1" s="43" t="s">
        <v>155</v>
      </c>
      <c r="J1" s="43" t="s">
        <v>132</v>
      </c>
      <c r="K1" s="43" t="s">
        <v>156</v>
      </c>
      <c r="L1" s="43" t="s">
        <v>157</v>
      </c>
      <c r="M1" s="43" t="s">
        <v>142</v>
      </c>
      <c r="N1" s="43" t="s">
        <v>141</v>
      </c>
      <c r="O1" s="43" t="s">
        <v>192</v>
      </c>
      <c r="P1" s="43" t="s">
        <v>204</v>
      </c>
      <c r="Q1" s="43" t="s">
        <v>205</v>
      </c>
      <c r="R1" s="43" t="s">
        <v>206</v>
      </c>
      <c r="S1" s="43" t="s">
        <v>207</v>
      </c>
      <c r="T1" s="43" t="s">
        <v>208</v>
      </c>
      <c r="U1" s="43" t="s">
        <v>141</v>
      </c>
    </row>
    <row r="2" spans="1:21" x14ac:dyDescent="0.25">
      <c r="A2" s="27" t="s">
        <v>2</v>
      </c>
      <c r="B2" s="21">
        <v>902</v>
      </c>
      <c r="C2" s="21">
        <v>115</v>
      </c>
      <c r="D2" s="21">
        <v>254</v>
      </c>
      <c r="E2" s="21">
        <v>200</v>
      </c>
      <c r="F2" s="21">
        <v>298.60000000000002</v>
      </c>
      <c r="G2" s="21">
        <f t="shared" ref="G2:G15" si="0">+E2-C2</f>
        <v>85</v>
      </c>
      <c r="H2" s="21">
        <v>10</v>
      </c>
      <c r="I2" s="21">
        <f t="shared" ref="I2:I33" si="1">B2+G2*H2</f>
        <v>1752</v>
      </c>
      <c r="J2" s="21"/>
      <c r="K2" s="21">
        <f t="shared" ref="K2:K15" si="2">F2-E2</f>
        <v>98.600000000000023</v>
      </c>
      <c r="L2" s="21">
        <f>902+K2*10</f>
        <v>1888.0000000000002</v>
      </c>
      <c r="M2" s="21">
        <f t="shared" ref="M2:M33" si="3">I2+L2</f>
        <v>3640</v>
      </c>
      <c r="N2" s="20">
        <v>3640</v>
      </c>
      <c r="O2" s="21">
        <f t="shared" ref="O2:O33" si="4">M2-N2</f>
        <v>0</v>
      </c>
      <c r="P2" s="21">
        <f t="shared" ref="P2:P33" si="5">(49275+3731)/71</f>
        <v>746.56338028169012</v>
      </c>
      <c r="Q2" s="21">
        <v>437.5</v>
      </c>
      <c r="R2" s="21">
        <f t="shared" ref="R2:R33" si="6">Q2-F2</f>
        <v>138.89999999999998</v>
      </c>
      <c r="S2" s="21">
        <f t="shared" ref="S2:S33" si="7">P2+(R2*10)</f>
        <v>2135.5633802816901</v>
      </c>
      <c r="T2" s="21">
        <f t="shared" ref="T2:T33" si="8">ROUND(O2+S2,0)</f>
        <v>2136</v>
      </c>
      <c r="U2" s="21">
        <v>2136</v>
      </c>
    </row>
    <row r="3" spans="1:21" x14ac:dyDescent="0.25">
      <c r="A3" s="27" t="s">
        <v>3</v>
      </c>
      <c r="B3" s="21">
        <v>902</v>
      </c>
      <c r="C3" s="21">
        <v>398</v>
      </c>
      <c r="D3" s="21">
        <v>1199</v>
      </c>
      <c r="E3" s="21">
        <v>990</v>
      </c>
      <c r="F3" s="21">
        <v>1453</v>
      </c>
      <c r="G3" s="21">
        <f t="shared" si="0"/>
        <v>592</v>
      </c>
      <c r="H3" s="21">
        <v>10</v>
      </c>
      <c r="I3" s="21">
        <f t="shared" si="1"/>
        <v>6822</v>
      </c>
      <c r="J3" s="21"/>
      <c r="K3" s="21">
        <f t="shared" si="2"/>
        <v>463</v>
      </c>
      <c r="L3" s="21">
        <f>902+K3*10</f>
        <v>5532</v>
      </c>
      <c r="M3" s="21">
        <f t="shared" si="3"/>
        <v>12354</v>
      </c>
      <c r="N3" s="20"/>
      <c r="O3" s="21">
        <f t="shared" si="4"/>
        <v>12354</v>
      </c>
      <c r="P3" s="21">
        <f t="shared" si="5"/>
        <v>746.56338028169012</v>
      </c>
      <c r="Q3" s="21">
        <v>2106.5</v>
      </c>
      <c r="R3" s="21">
        <f t="shared" si="6"/>
        <v>653.5</v>
      </c>
      <c r="S3" s="21">
        <f t="shared" si="7"/>
        <v>7281.5633802816901</v>
      </c>
      <c r="T3" s="21">
        <f t="shared" si="8"/>
        <v>19636</v>
      </c>
      <c r="U3" s="21"/>
    </row>
    <row r="4" spans="1:21" x14ac:dyDescent="0.25">
      <c r="A4" s="27" t="s">
        <v>4</v>
      </c>
      <c r="B4" s="21">
        <v>902</v>
      </c>
      <c r="C4" s="21">
        <v>64</v>
      </c>
      <c r="D4" s="21">
        <v>0</v>
      </c>
      <c r="E4" s="21">
        <v>64</v>
      </c>
      <c r="F4" s="21">
        <v>97.7</v>
      </c>
      <c r="G4" s="21">
        <f t="shared" si="0"/>
        <v>0</v>
      </c>
      <c r="H4" s="21">
        <v>10</v>
      </c>
      <c r="I4" s="21">
        <f t="shared" si="1"/>
        <v>902</v>
      </c>
      <c r="J4" s="21"/>
      <c r="K4" s="21">
        <f t="shared" si="2"/>
        <v>33.700000000000003</v>
      </c>
      <c r="L4" s="21">
        <v>902</v>
      </c>
      <c r="M4" s="21">
        <f t="shared" si="3"/>
        <v>1804</v>
      </c>
      <c r="N4" s="21"/>
      <c r="O4" s="21">
        <f t="shared" si="4"/>
        <v>1804</v>
      </c>
      <c r="P4" s="21">
        <f t="shared" si="5"/>
        <v>746.56338028169012</v>
      </c>
      <c r="Q4" s="21">
        <v>97.7</v>
      </c>
      <c r="R4" s="21">
        <f t="shared" si="6"/>
        <v>0</v>
      </c>
      <c r="S4" s="21">
        <f t="shared" si="7"/>
        <v>746.56338028169012</v>
      </c>
      <c r="T4" s="21">
        <f t="shared" si="8"/>
        <v>2551</v>
      </c>
      <c r="U4" s="21">
        <v>2551</v>
      </c>
    </row>
    <row r="5" spans="1:21" x14ac:dyDescent="0.25">
      <c r="A5" s="27" t="s">
        <v>5</v>
      </c>
      <c r="B5" s="21">
        <v>902</v>
      </c>
      <c r="C5" s="21">
        <v>1240</v>
      </c>
      <c r="D5" s="44">
        <v>2152</v>
      </c>
      <c r="E5" s="44">
        <v>1940</v>
      </c>
      <c r="F5" s="44">
        <v>2596.2600000000002</v>
      </c>
      <c r="G5" s="21">
        <f t="shared" si="0"/>
        <v>700</v>
      </c>
      <c r="H5" s="21">
        <v>10</v>
      </c>
      <c r="I5" s="21">
        <f t="shared" si="1"/>
        <v>7902</v>
      </c>
      <c r="J5" s="21"/>
      <c r="K5" s="21">
        <f t="shared" si="2"/>
        <v>656.26000000000022</v>
      </c>
      <c r="L5" s="21">
        <f t="shared" ref="L5:L36" si="9">902+K5*10</f>
        <v>7464.6000000000022</v>
      </c>
      <c r="M5" s="21">
        <f t="shared" si="3"/>
        <v>15366.600000000002</v>
      </c>
      <c r="N5" s="21">
        <v>15367</v>
      </c>
      <c r="O5" s="21">
        <f t="shared" si="4"/>
        <v>-0.39999999999781721</v>
      </c>
      <c r="P5" s="21">
        <f t="shared" si="5"/>
        <v>746.56338028169012</v>
      </c>
      <c r="Q5" s="21">
        <v>3357</v>
      </c>
      <c r="R5" s="21">
        <f t="shared" si="6"/>
        <v>760.73999999999978</v>
      </c>
      <c r="S5" s="21">
        <f t="shared" si="7"/>
        <v>8353.9633802816879</v>
      </c>
      <c r="T5" s="21">
        <f t="shared" si="8"/>
        <v>8354</v>
      </c>
      <c r="U5" s="21">
        <v>8354</v>
      </c>
    </row>
    <row r="6" spans="1:21" x14ac:dyDescent="0.25">
      <c r="A6" s="27" t="s">
        <v>6</v>
      </c>
      <c r="B6" s="21">
        <v>902</v>
      </c>
      <c r="C6" s="21">
        <v>4580</v>
      </c>
      <c r="D6" s="21">
        <v>5347</v>
      </c>
      <c r="E6" s="21">
        <v>5140</v>
      </c>
      <c r="F6" s="21">
        <v>5649.3</v>
      </c>
      <c r="G6" s="21">
        <f t="shared" si="0"/>
        <v>560</v>
      </c>
      <c r="H6" s="21">
        <v>10</v>
      </c>
      <c r="I6" s="21">
        <f t="shared" si="1"/>
        <v>6502</v>
      </c>
      <c r="J6" s="21"/>
      <c r="K6" s="21">
        <f t="shared" si="2"/>
        <v>509.30000000000018</v>
      </c>
      <c r="L6" s="21">
        <f t="shared" si="9"/>
        <v>5995.0000000000018</v>
      </c>
      <c r="M6" s="21">
        <f t="shared" si="3"/>
        <v>12497.000000000002</v>
      </c>
      <c r="N6" s="21">
        <v>12497</v>
      </c>
      <c r="O6" s="21">
        <f t="shared" si="4"/>
        <v>0</v>
      </c>
      <c r="P6" s="21">
        <f t="shared" si="5"/>
        <v>746.56338028169012</v>
      </c>
      <c r="Q6" s="21">
        <v>6594.9</v>
      </c>
      <c r="R6" s="21">
        <f t="shared" si="6"/>
        <v>945.59999999999945</v>
      </c>
      <c r="S6" s="21">
        <f t="shared" si="7"/>
        <v>10202.563380281685</v>
      </c>
      <c r="T6" s="21">
        <f t="shared" si="8"/>
        <v>10203</v>
      </c>
      <c r="U6" s="21"/>
    </row>
    <row r="7" spans="1:21" x14ac:dyDescent="0.25">
      <c r="A7" s="27" t="s">
        <v>7</v>
      </c>
      <c r="B7" s="21">
        <v>902</v>
      </c>
      <c r="C7" s="21">
        <v>45</v>
      </c>
      <c r="D7" s="21">
        <v>88</v>
      </c>
      <c r="E7" s="21">
        <v>88</v>
      </c>
      <c r="F7" s="21">
        <v>106.1</v>
      </c>
      <c r="G7" s="21">
        <f t="shared" si="0"/>
        <v>43</v>
      </c>
      <c r="H7" s="21">
        <v>10</v>
      </c>
      <c r="I7" s="21">
        <f t="shared" si="1"/>
        <v>1332</v>
      </c>
      <c r="J7" s="21"/>
      <c r="K7" s="21">
        <f t="shared" si="2"/>
        <v>18.099999999999994</v>
      </c>
      <c r="L7" s="21">
        <f t="shared" si="9"/>
        <v>1083</v>
      </c>
      <c r="M7" s="21">
        <f t="shared" si="3"/>
        <v>2415</v>
      </c>
      <c r="N7" s="21"/>
      <c r="O7" s="21">
        <f t="shared" si="4"/>
        <v>2415</v>
      </c>
      <c r="P7" s="21">
        <f t="shared" si="5"/>
        <v>746.56338028169012</v>
      </c>
      <c r="Q7" s="21">
        <v>178.2</v>
      </c>
      <c r="R7" s="21">
        <f t="shared" si="6"/>
        <v>72.099999999999994</v>
      </c>
      <c r="S7" s="21">
        <f t="shared" si="7"/>
        <v>1467.5633802816901</v>
      </c>
      <c r="T7" s="21">
        <f t="shared" si="8"/>
        <v>3883</v>
      </c>
      <c r="U7" s="21"/>
    </row>
    <row r="8" spans="1:21" x14ac:dyDescent="0.25">
      <c r="A8" s="27" t="s">
        <v>8</v>
      </c>
      <c r="B8" s="21">
        <v>902</v>
      </c>
      <c r="C8" s="21">
        <v>775</v>
      </c>
      <c r="D8" s="21">
        <v>911</v>
      </c>
      <c r="E8" s="21">
        <v>840</v>
      </c>
      <c r="F8" s="21">
        <v>912.8</v>
      </c>
      <c r="G8" s="21">
        <f t="shared" si="0"/>
        <v>65</v>
      </c>
      <c r="H8" s="21">
        <v>10</v>
      </c>
      <c r="I8" s="21">
        <f t="shared" si="1"/>
        <v>1552</v>
      </c>
      <c r="J8" s="21"/>
      <c r="K8" s="21">
        <f t="shared" si="2"/>
        <v>72.799999999999955</v>
      </c>
      <c r="L8" s="21">
        <f t="shared" si="9"/>
        <v>1629.9999999999995</v>
      </c>
      <c r="M8" s="21">
        <f t="shared" si="3"/>
        <v>3181.9999999999995</v>
      </c>
      <c r="N8" s="21"/>
      <c r="O8" s="21">
        <f t="shared" si="4"/>
        <v>3181.9999999999995</v>
      </c>
      <c r="P8" s="21">
        <f t="shared" si="5"/>
        <v>746.56338028169012</v>
      </c>
      <c r="Q8" s="21">
        <v>917.2</v>
      </c>
      <c r="R8" s="21">
        <f t="shared" si="6"/>
        <v>4.4000000000000909</v>
      </c>
      <c r="S8" s="21">
        <f t="shared" si="7"/>
        <v>790.56338028169102</v>
      </c>
      <c r="T8" s="21">
        <f t="shared" si="8"/>
        <v>3973</v>
      </c>
      <c r="U8" s="21"/>
    </row>
    <row r="9" spans="1:21" x14ac:dyDescent="0.25">
      <c r="A9" s="27" t="s">
        <v>9</v>
      </c>
      <c r="B9" s="21">
        <v>902</v>
      </c>
      <c r="C9" s="21">
        <v>56</v>
      </c>
      <c r="D9" s="21">
        <v>0</v>
      </c>
      <c r="E9" s="21">
        <v>56</v>
      </c>
      <c r="F9" s="21">
        <v>76.599999999999994</v>
      </c>
      <c r="G9" s="21">
        <f t="shared" si="0"/>
        <v>0</v>
      </c>
      <c r="H9" s="21">
        <v>10</v>
      </c>
      <c r="I9" s="21">
        <f t="shared" si="1"/>
        <v>902</v>
      </c>
      <c r="J9" s="21"/>
      <c r="K9" s="21">
        <f t="shared" si="2"/>
        <v>20.599999999999994</v>
      </c>
      <c r="L9" s="21">
        <f t="shared" si="9"/>
        <v>1108</v>
      </c>
      <c r="M9" s="21">
        <f t="shared" si="3"/>
        <v>2010</v>
      </c>
      <c r="N9" s="21"/>
      <c r="O9" s="21">
        <f t="shared" si="4"/>
        <v>2010</v>
      </c>
      <c r="P9" s="21">
        <f t="shared" si="5"/>
        <v>746.56338028169012</v>
      </c>
      <c r="Q9" s="21">
        <v>80.900000000000006</v>
      </c>
      <c r="R9" s="21">
        <f t="shared" si="6"/>
        <v>4.3000000000000114</v>
      </c>
      <c r="S9" s="21">
        <f t="shared" si="7"/>
        <v>789.56338028169023</v>
      </c>
      <c r="T9" s="21">
        <f t="shared" si="8"/>
        <v>2800</v>
      </c>
      <c r="U9" s="21"/>
    </row>
    <row r="10" spans="1:21" x14ac:dyDescent="0.25">
      <c r="A10" s="27" t="s">
        <v>10</v>
      </c>
      <c r="B10" s="21">
        <v>902</v>
      </c>
      <c r="C10" s="21">
        <v>45</v>
      </c>
      <c r="D10" s="21">
        <v>0</v>
      </c>
      <c r="E10" s="21">
        <v>45</v>
      </c>
      <c r="F10" s="21">
        <v>45</v>
      </c>
      <c r="G10" s="21">
        <f t="shared" si="0"/>
        <v>0</v>
      </c>
      <c r="H10" s="21">
        <v>10</v>
      </c>
      <c r="I10" s="21">
        <f t="shared" si="1"/>
        <v>902</v>
      </c>
      <c r="J10" s="21"/>
      <c r="K10" s="21">
        <f t="shared" si="2"/>
        <v>0</v>
      </c>
      <c r="L10" s="21">
        <f t="shared" si="9"/>
        <v>902</v>
      </c>
      <c r="M10" s="21">
        <f t="shared" si="3"/>
        <v>1804</v>
      </c>
      <c r="N10" s="20"/>
      <c r="O10" s="21">
        <f t="shared" si="4"/>
        <v>1804</v>
      </c>
      <c r="P10" s="21">
        <f t="shared" si="5"/>
        <v>746.56338028169012</v>
      </c>
      <c r="Q10" s="21">
        <v>917.6</v>
      </c>
      <c r="R10" s="21">
        <f t="shared" si="6"/>
        <v>872.6</v>
      </c>
      <c r="S10" s="21">
        <f t="shared" si="7"/>
        <v>9472.5633802816901</v>
      </c>
      <c r="T10" s="21">
        <f t="shared" si="8"/>
        <v>11277</v>
      </c>
      <c r="U10" s="21"/>
    </row>
    <row r="11" spans="1:21" x14ac:dyDescent="0.25">
      <c r="A11" s="27" t="s">
        <v>11</v>
      </c>
      <c r="B11" s="21">
        <v>902</v>
      </c>
      <c r="C11" s="21">
        <v>10010</v>
      </c>
      <c r="D11" s="21">
        <v>11160</v>
      </c>
      <c r="E11" s="21">
        <v>10740</v>
      </c>
      <c r="F11" s="21">
        <v>11538.3</v>
      </c>
      <c r="G11" s="21">
        <f t="shared" si="0"/>
        <v>730</v>
      </c>
      <c r="H11" s="21">
        <v>10</v>
      </c>
      <c r="I11" s="21">
        <f t="shared" si="1"/>
        <v>8202</v>
      </c>
      <c r="J11" s="21"/>
      <c r="K11" s="21">
        <f t="shared" si="2"/>
        <v>798.29999999999927</v>
      </c>
      <c r="L11" s="21">
        <f t="shared" si="9"/>
        <v>8884.9999999999927</v>
      </c>
      <c r="M11" s="21">
        <f t="shared" si="3"/>
        <v>17086.999999999993</v>
      </c>
      <c r="N11" s="21">
        <v>17087</v>
      </c>
      <c r="O11" s="21">
        <f t="shared" si="4"/>
        <v>0</v>
      </c>
      <c r="P11" s="21">
        <f t="shared" si="5"/>
        <v>746.56338028169012</v>
      </c>
      <c r="Q11" s="21">
        <v>12695.7</v>
      </c>
      <c r="R11" s="21">
        <f t="shared" si="6"/>
        <v>1157.4000000000015</v>
      </c>
      <c r="S11" s="21">
        <f t="shared" si="7"/>
        <v>12320.563380281705</v>
      </c>
      <c r="T11" s="21">
        <f t="shared" si="8"/>
        <v>12321</v>
      </c>
      <c r="U11" s="21">
        <v>12321</v>
      </c>
    </row>
    <row r="12" spans="1:21" x14ac:dyDescent="0.25">
      <c r="A12" s="27" t="s">
        <v>12</v>
      </c>
      <c r="B12" s="21">
        <v>902</v>
      </c>
      <c r="C12" s="21">
        <v>8830</v>
      </c>
      <c r="D12" s="21">
        <v>10350</v>
      </c>
      <c r="E12" s="21">
        <v>10040</v>
      </c>
      <c r="F12" s="21">
        <v>10796.94</v>
      </c>
      <c r="G12" s="21">
        <f t="shared" si="0"/>
        <v>1210</v>
      </c>
      <c r="H12" s="21">
        <v>10</v>
      </c>
      <c r="I12" s="21">
        <f t="shared" si="1"/>
        <v>13002</v>
      </c>
      <c r="J12" s="21"/>
      <c r="K12" s="21">
        <f t="shared" si="2"/>
        <v>756.94000000000051</v>
      </c>
      <c r="L12" s="21">
        <f t="shared" si="9"/>
        <v>8471.4000000000051</v>
      </c>
      <c r="M12" s="21">
        <f t="shared" si="3"/>
        <v>21473.400000000005</v>
      </c>
      <c r="N12" s="21">
        <v>21474</v>
      </c>
      <c r="O12" s="21">
        <f t="shared" si="4"/>
        <v>-0.59999999999490683</v>
      </c>
      <c r="P12" s="21">
        <f t="shared" si="5"/>
        <v>746.56338028169012</v>
      </c>
      <c r="Q12" s="63">
        <v>12400</v>
      </c>
      <c r="R12" s="21">
        <f t="shared" si="6"/>
        <v>1603.0599999999995</v>
      </c>
      <c r="S12" s="21">
        <f t="shared" si="7"/>
        <v>16777.163380281687</v>
      </c>
      <c r="T12" s="21">
        <f t="shared" si="8"/>
        <v>16777</v>
      </c>
      <c r="U12" s="21">
        <v>16777</v>
      </c>
    </row>
    <row r="13" spans="1:21" x14ac:dyDescent="0.25">
      <c r="A13" s="27" t="s">
        <v>13</v>
      </c>
      <c r="B13" s="21">
        <v>902</v>
      </c>
      <c r="C13" s="21">
        <v>7051</v>
      </c>
      <c r="D13" s="21">
        <v>8491</v>
      </c>
      <c r="E13" s="21">
        <v>8040</v>
      </c>
      <c r="F13" s="21">
        <v>8923.1990000000005</v>
      </c>
      <c r="G13" s="21">
        <f t="shared" si="0"/>
        <v>989</v>
      </c>
      <c r="H13" s="21">
        <v>10</v>
      </c>
      <c r="I13" s="21">
        <f t="shared" si="1"/>
        <v>10792</v>
      </c>
      <c r="J13" s="21"/>
      <c r="K13" s="21">
        <f t="shared" si="2"/>
        <v>883.19900000000052</v>
      </c>
      <c r="L13" s="21">
        <f t="shared" si="9"/>
        <v>9733.9900000000052</v>
      </c>
      <c r="M13" s="21">
        <f t="shared" si="3"/>
        <v>20525.990000000005</v>
      </c>
      <c r="N13" s="21">
        <v>20526</v>
      </c>
      <c r="O13" s="21">
        <f t="shared" si="4"/>
        <v>-9.9999999947613105E-3</v>
      </c>
      <c r="P13" s="21">
        <f t="shared" si="5"/>
        <v>746.56338028169012</v>
      </c>
      <c r="Q13" s="21">
        <v>10662</v>
      </c>
      <c r="R13" s="21">
        <f t="shared" si="6"/>
        <v>1738.8009999999995</v>
      </c>
      <c r="S13" s="21">
        <f t="shared" si="7"/>
        <v>18134.573380281683</v>
      </c>
      <c r="T13" s="21">
        <f t="shared" si="8"/>
        <v>18135</v>
      </c>
      <c r="U13" s="21">
        <v>18135</v>
      </c>
    </row>
    <row r="14" spans="1:21" x14ac:dyDescent="0.25">
      <c r="A14" s="27" t="s">
        <v>14</v>
      </c>
      <c r="B14" s="21">
        <v>902</v>
      </c>
      <c r="C14" s="21">
        <v>2315</v>
      </c>
      <c r="D14" s="21">
        <v>2910</v>
      </c>
      <c r="E14" s="21">
        <v>2640</v>
      </c>
      <c r="F14" s="21">
        <v>3132</v>
      </c>
      <c r="G14" s="21">
        <f t="shared" si="0"/>
        <v>325</v>
      </c>
      <c r="H14" s="21">
        <v>10</v>
      </c>
      <c r="I14" s="21">
        <f t="shared" si="1"/>
        <v>4152</v>
      </c>
      <c r="J14" s="21"/>
      <c r="K14" s="21">
        <f t="shared" si="2"/>
        <v>492</v>
      </c>
      <c r="L14" s="21">
        <f t="shared" si="9"/>
        <v>5822</v>
      </c>
      <c r="M14" s="21">
        <f t="shared" si="3"/>
        <v>9974</v>
      </c>
      <c r="N14" s="21">
        <v>9974</v>
      </c>
      <c r="O14" s="21">
        <f t="shared" si="4"/>
        <v>0</v>
      </c>
      <c r="P14" s="21">
        <f t="shared" si="5"/>
        <v>746.56338028169012</v>
      </c>
      <c r="Q14" s="21">
        <v>3837.2</v>
      </c>
      <c r="R14" s="21">
        <f t="shared" si="6"/>
        <v>705.19999999999982</v>
      </c>
      <c r="S14" s="21">
        <f t="shared" si="7"/>
        <v>7798.5633802816883</v>
      </c>
      <c r="T14" s="21">
        <f t="shared" si="8"/>
        <v>7799</v>
      </c>
      <c r="U14" s="21">
        <v>7799</v>
      </c>
    </row>
    <row r="15" spans="1:21" x14ac:dyDescent="0.25">
      <c r="A15" s="27" t="s">
        <v>15</v>
      </c>
      <c r="B15" s="21">
        <v>902</v>
      </c>
      <c r="C15" s="21">
        <v>920</v>
      </c>
      <c r="D15" s="21">
        <v>1303</v>
      </c>
      <c r="E15" s="21">
        <v>1220</v>
      </c>
      <c r="F15" s="21">
        <v>1457.5</v>
      </c>
      <c r="G15" s="21">
        <f t="shared" si="0"/>
        <v>300</v>
      </c>
      <c r="H15" s="21">
        <v>10</v>
      </c>
      <c r="I15" s="21">
        <f t="shared" si="1"/>
        <v>3902</v>
      </c>
      <c r="J15" s="21"/>
      <c r="K15" s="21">
        <f t="shared" si="2"/>
        <v>237.5</v>
      </c>
      <c r="L15" s="21">
        <f t="shared" si="9"/>
        <v>3277</v>
      </c>
      <c r="M15" s="21">
        <f t="shared" si="3"/>
        <v>7179</v>
      </c>
      <c r="N15" s="21">
        <v>7179</v>
      </c>
      <c r="O15" s="21">
        <f t="shared" si="4"/>
        <v>0</v>
      </c>
      <c r="P15" s="21">
        <f t="shared" si="5"/>
        <v>746.56338028169012</v>
      </c>
      <c r="Q15" s="21">
        <v>1695.2</v>
      </c>
      <c r="R15" s="21">
        <f t="shared" si="6"/>
        <v>237.70000000000005</v>
      </c>
      <c r="S15" s="21">
        <f t="shared" si="7"/>
        <v>3123.5633802816906</v>
      </c>
      <c r="T15" s="21">
        <f t="shared" si="8"/>
        <v>3124</v>
      </c>
      <c r="U15" s="21">
        <v>3124</v>
      </c>
    </row>
    <row r="16" spans="1:21" x14ac:dyDescent="0.25">
      <c r="A16" s="27" t="s">
        <v>16</v>
      </c>
      <c r="B16" s="21">
        <v>902</v>
      </c>
      <c r="C16" s="21">
        <v>27</v>
      </c>
      <c r="D16" s="21">
        <v>27</v>
      </c>
      <c r="E16" s="21">
        <v>27</v>
      </c>
      <c r="F16" s="21">
        <v>57.2</v>
      </c>
      <c r="G16" s="21">
        <v>0</v>
      </c>
      <c r="H16" s="21">
        <v>10</v>
      </c>
      <c r="I16" s="21">
        <f t="shared" si="1"/>
        <v>902</v>
      </c>
      <c r="J16" s="21"/>
      <c r="K16" s="21">
        <v>0</v>
      </c>
      <c r="L16" s="21">
        <f t="shared" si="9"/>
        <v>902</v>
      </c>
      <c r="M16" s="21">
        <f t="shared" si="3"/>
        <v>1804</v>
      </c>
      <c r="N16" s="21">
        <v>1804</v>
      </c>
      <c r="O16" s="21">
        <f t="shared" si="4"/>
        <v>0</v>
      </c>
      <c r="P16" s="21">
        <f t="shared" si="5"/>
        <v>746.56338028169012</v>
      </c>
      <c r="Q16" s="21">
        <v>60.3</v>
      </c>
      <c r="R16" s="21">
        <f t="shared" si="6"/>
        <v>3.0999999999999943</v>
      </c>
      <c r="S16" s="21">
        <f t="shared" si="7"/>
        <v>777.56338028169012</v>
      </c>
      <c r="T16" s="21">
        <f t="shared" si="8"/>
        <v>778</v>
      </c>
      <c r="U16" s="21">
        <v>778</v>
      </c>
    </row>
    <row r="17" spans="1:21" x14ac:dyDescent="0.25">
      <c r="A17" s="27" t="s">
        <v>17</v>
      </c>
      <c r="B17" s="21">
        <v>902</v>
      </c>
      <c r="C17" s="21">
        <v>425</v>
      </c>
      <c r="D17" s="21">
        <v>497</v>
      </c>
      <c r="E17" s="21">
        <v>460</v>
      </c>
      <c r="F17" s="21">
        <v>520.6</v>
      </c>
      <c r="G17" s="21">
        <f t="shared" ref="G17:G31" si="10">+E17-C17</f>
        <v>35</v>
      </c>
      <c r="H17" s="21">
        <v>10</v>
      </c>
      <c r="I17" s="21">
        <f t="shared" si="1"/>
        <v>1252</v>
      </c>
      <c r="J17" s="21"/>
      <c r="K17" s="21">
        <f>F17-E17</f>
        <v>60.600000000000023</v>
      </c>
      <c r="L17" s="21">
        <f t="shared" si="9"/>
        <v>1508.0000000000002</v>
      </c>
      <c r="M17" s="21">
        <f t="shared" si="3"/>
        <v>2760</v>
      </c>
      <c r="N17" s="21">
        <v>2760</v>
      </c>
      <c r="O17" s="21">
        <f t="shared" si="4"/>
        <v>0</v>
      </c>
      <c r="P17" s="21">
        <f t="shared" si="5"/>
        <v>746.56338028169012</v>
      </c>
      <c r="Q17" s="21">
        <v>578</v>
      </c>
      <c r="R17" s="21">
        <f t="shared" si="6"/>
        <v>57.399999999999977</v>
      </c>
      <c r="S17" s="21">
        <f t="shared" si="7"/>
        <v>1320.5633802816899</v>
      </c>
      <c r="T17" s="21">
        <f t="shared" si="8"/>
        <v>1321</v>
      </c>
      <c r="U17" s="21">
        <v>1321</v>
      </c>
    </row>
    <row r="18" spans="1:21" x14ac:dyDescent="0.25">
      <c r="A18" s="27" t="s">
        <v>18</v>
      </c>
      <c r="B18" s="21">
        <v>902</v>
      </c>
      <c r="C18" s="21">
        <v>4.5</v>
      </c>
      <c r="D18" s="21">
        <v>15</v>
      </c>
      <c r="E18" s="21">
        <v>4.5</v>
      </c>
      <c r="F18" s="21">
        <v>17.2</v>
      </c>
      <c r="G18" s="21">
        <f t="shared" si="10"/>
        <v>0</v>
      </c>
      <c r="H18" s="21">
        <v>10</v>
      </c>
      <c r="I18" s="21">
        <f t="shared" si="1"/>
        <v>902</v>
      </c>
      <c r="J18" s="21"/>
      <c r="K18" s="21">
        <f>F18-E18</f>
        <v>12.7</v>
      </c>
      <c r="L18" s="21">
        <f t="shared" si="9"/>
        <v>1029</v>
      </c>
      <c r="M18" s="21">
        <f t="shared" si="3"/>
        <v>1931</v>
      </c>
      <c r="N18" s="21">
        <v>1931</v>
      </c>
      <c r="O18" s="21">
        <f t="shared" si="4"/>
        <v>0</v>
      </c>
      <c r="P18" s="21">
        <f t="shared" si="5"/>
        <v>746.56338028169012</v>
      </c>
      <c r="Q18" s="21">
        <v>94.8</v>
      </c>
      <c r="R18" s="21">
        <f t="shared" si="6"/>
        <v>77.599999999999994</v>
      </c>
      <c r="S18" s="21">
        <f t="shared" si="7"/>
        <v>1522.5633802816901</v>
      </c>
      <c r="T18" s="21">
        <f t="shared" si="8"/>
        <v>1523</v>
      </c>
      <c r="U18" s="21"/>
    </row>
    <row r="19" spans="1:21" x14ac:dyDescent="0.25">
      <c r="A19" s="27" t="s">
        <v>19</v>
      </c>
      <c r="B19" s="21">
        <v>902</v>
      </c>
      <c r="C19" s="21">
        <v>31</v>
      </c>
      <c r="D19" s="21">
        <v>54</v>
      </c>
      <c r="E19" s="21">
        <v>45</v>
      </c>
      <c r="F19" s="21">
        <v>55.8</v>
      </c>
      <c r="G19" s="21">
        <f t="shared" si="10"/>
        <v>14</v>
      </c>
      <c r="H19" s="21">
        <v>10</v>
      </c>
      <c r="I19" s="21">
        <f t="shared" si="1"/>
        <v>1042</v>
      </c>
      <c r="J19" s="21"/>
      <c r="K19" s="21">
        <f>F19-E19</f>
        <v>10.799999999999997</v>
      </c>
      <c r="L19" s="21">
        <f t="shared" si="9"/>
        <v>1010</v>
      </c>
      <c r="M19" s="21">
        <f t="shared" si="3"/>
        <v>2052</v>
      </c>
      <c r="N19" s="21"/>
      <c r="O19" s="21">
        <f t="shared" si="4"/>
        <v>2052</v>
      </c>
      <c r="P19" s="21">
        <f t="shared" si="5"/>
        <v>746.56338028169012</v>
      </c>
      <c r="Q19" s="21">
        <v>59.5</v>
      </c>
      <c r="R19" s="21">
        <f t="shared" si="6"/>
        <v>3.7000000000000028</v>
      </c>
      <c r="S19" s="21">
        <f t="shared" si="7"/>
        <v>783.56338028169012</v>
      </c>
      <c r="T19" s="21">
        <f t="shared" si="8"/>
        <v>2836</v>
      </c>
      <c r="U19" s="21">
        <v>2836</v>
      </c>
    </row>
    <row r="20" spans="1:21" x14ac:dyDescent="0.25">
      <c r="A20" s="27" t="s">
        <v>20</v>
      </c>
      <c r="B20" s="21">
        <v>902</v>
      </c>
      <c r="C20" s="21">
        <v>27</v>
      </c>
      <c r="D20" s="21">
        <v>27</v>
      </c>
      <c r="E20" s="21">
        <v>27</v>
      </c>
      <c r="F20" s="21">
        <v>52</v>
      </c>
      <c r="G20" s="21">
        <f t="shared" si="10"/>
        <v>0</v>
      </c>
      <c r="H20" s="21">
        <v>10</v>
      </c>
      <c r="I20" s="21">
        <f t="shared" si="1"/>
        <v>902</v>
      </c>
      <c r="J20" s="21"/>
      <c r="K20" s="21">
        <v>0</v>
      </c>
      <c r="L20" s="21">
        <f t="shared" si="9"/>
        <v>902</v>
      </c>
      <c r="M20" s="21">
        <f t="shared" si="3"/>
        <v>1804</v>
      </c>
      <c r="N20" s="21">
        <v>1804</v>
      </c>
      <c r="O20" s="21">
        <f t="shared" si="4"/>
        <v>0</v>
      </c>
      <c r="P20" s="21">
        <f t="shared" si="5"/>
        <v>746.56338028169012</v>
      </c>
      <c r="Q20" s="21">
        <v>55.7</v>
      </c>
      <c r="R20" s="21">
        <f t="shared" si="6"/>
        <v>3.7000000000000028</v>
      </c>
      <c r="S20" s="21">
        <f t="shared" si="7"/>
        <v>783.56338028169012</v>
      </c>
      <c r="T20" s="21">
        <f t="shared" si="8"/>
        <v>784</v>
      </c>
      <c r="U20" s="21">
        <v>784</v>
      </c>
    </row>
    <row r="21" spans="1:21" x14ac:dyDescent="0.25">
      <c r="A21" s="27" t="s">
        <v>21</v>
      </c>
      <c r="B21" s="21">
        <v>902</v>
      </c>
      <c r="C21" s="21">
        <v>2930</v>
      </c>
      <c r="D21" s="21">
        <v>3153</v>
      </c>
      <c r="E21" s="21">
        <v>3050</v>
      </c>
      <c r="F21" s="21">
        <v>3243.2</v>
      </c>
      <c r="G21" s="21">
        <f t="shared" si="10"/>
        <v>120</v>
      </c>
      <c r="H21" s="21">
        <v>10</v>
      </c>
      <c r="I21" s="21">
        <f t="shared" si="1"/>
        <v>2102</v>
      </c>
      <c r="J21" s="21"/>
      <c r="K21" s="21">
        <f>F21-E21</f>
        <v>193.19999999999982</v>
      </c>
      <c r="L21" s="21">
        <f t="shared" si="9"/>
        <v>2833.9999999999982</v>
      </c>
      <c r="M21" s="21">
        <f t="shared" si="3"/>
        <v>4935.9999999999982</v>
      </c>
      <c r="N21" s="21">
        <v>2102</v>
      </c>
      <c r="O21" s="21">
        <f t="shared" si="4"/>
        <v>2833.9999999999982</v>
      </c>
      <c r="P21" s="21">
        <f t="shared" si="5"/>
        <v>746.56338028169012</v>
      </c>
      <c r="Q21" s="21">
        <v>3508.9</v>
      </c>
      <c r="R21" s="21">
        <f t="shared" si="6"/>
        <v>265.70000000000027</v>
      </c>
      <c r="S21" s="21">
        <f t="shared" si="7"/>
        <v>3403.5633802816928</v>
      </c>
      <c r="T21" s="21">
        <f t="shared" si="8"/>
        <v>6238</v>
      </c>
      <c r="U21" s="21"/>
    </row>
    <row r="22" spans="1:21" x14ac:dyDescent="0.25">
      <c r="A22" s="27" t="s">
        <v>22</v>
      </c>
      <c r="B22" s="21">
        <v>902</v>
      </c>
      <c r="C22" s="21">
        <v>12</v>
      </c>
      <c r="D22" s="21">
        <v>12</v>
      </c>
      <c r="E22" s="21">
        <v>12</v>
      </c>
      <c r="F22" s="21">
        <v>22.9</v>
      </c>
      <c r="G22" s="21">
        <f t="shared" si="10"/>
        <v>0</v>
      </c>
      <c r="H22" s="21">
        <v>10</v>
      </c>
      <c r="I22" s="21">
        <f t="shared" si="1"/>
        <v>902</v>
      </c>
      <c r="J22" s="21"/>
      <c r="K22" s="21">
        <f>F22-E22</f>
        <v>10.899999999999999</v>
      </c>
      <c r="L22" s="21">
        <f t="shared" si="9"/>
        <v>1011</v>
      </c>
      <c r="M22" s="21">
        <f t="shared" si="3"/>
        <v>1913</v>
      </c>
      <c r="N22" s="21">
        <v>1913</v>
      </c>
      <c r="O22" s="21">
        <f t="shared" si="4"/>
        <v>0</v>
      </c>
      <c r="P22" s="21">
        <f t="shared" si="5"/>
        <v>746.56338028169012</v>
      </c>
      <c r="Q22" s="21">
        <v>31.5</v>
      </c>
      <c r="R22" s="21">
        <f t="shared" si="6"/>
        <v>8.6000000000000014</v>
      </c>
      <c r="S22" s="21">
        <f t="shared" si="7"/>
        <v>832.56338028169012</v>
      </c>
      <c r="T22" s="21">
        <f t="shared" si="8"/>
        <v>833</v>
      </c>
      <c r="U22" s="21">
        <v>833</v>
      </c>
    </row>
    <row r="23" spans="1:21" x14ac:dyDescent="0.25">
      <c r="A23" s="27" t="s">
        <v>23</v>
      </c>
      <c r="B23" s="21">
        <v>902</v>
      </c>
      <c r="C23" s="21">
        <v>665</v>
      </c>
      <c r="D23" s="21">
        <v>821</v>
      </c>
      <c r="E23" s="21">
        <v>780</v>
      </c>
      <c r="F23" s="21">
        <v>882</v>
      </c>
      <c r="G23" s="21">
        <f t="shared" si="10"/>
        <v>115</v>
      </c>
      <c r="H23" s="21">
        <v>10</v>
      </c>
      <c r="I23" s="21">
        <f t="shared" si="1"/>
        <v>2052</v>
      </c>
      <c r="J23" s="21"/>
      <c r="K23" s="21">
        <f>F23-E23</f>
        <v>102</v>
      </c>
      <c r="L23" s="21">
        <f t="shared" si="9"/>
        <v>1922</v>
      </c>
      <c r="M23" s="21">
        <f t="shared" si="3"/>
        <v>3974</v>
      </c>
      <c r="N23" s="21"/>
      <c r="O23" s="21">
        <f t="shared" si="4"/>
        <v>3974</v>
      </c>
      <c r="P23" s="21">
        <f t="shared" si="5"/>
        <v>746.56338028169012</v>
      </c>
      <c r="Q23" s="21">
        <v>1054.3</v>
      </c>
      <c r="R23" s="21">
        <f t="shared" si="6"/>
        <v>172.29999999999995</v>
      </c>
      <c r="S23" s="21">
        <f t="shared" si="7"/>
        <v>2469.5633802816897</v>
      </c>
      <c r="T23" s="21">
        <f t="shared" si="8"/>
        <v>6444</v>
      </c>
      <c r="U23" s="21"/>
    </row>
    <row r="24" spans="1:21" x14ac:dyDescent="0.25">
      <c r="A24" s="27" t="s">
        <v>24</v>
      </c>
      <c r="B24" s="21">
        <v>902</v>
      </c>
      <c r="C24" s="21">
        <v>14</v>
      </c>
      <c r="D24" s="21">
        <v>14</v>
      </c>
      <c r="E24" s="21">
        <v>14</v>
      </c>
      <c r="F24" s="21">
        <v>24.1</v>
      </c>
      <c r="G24" s="21">
        <f t="shared" si="10"/>
        <v>0</v>
      </c>
      <c r="H24" s="21">
        <v>10</v>
      </c>
      <c r="I24" s="21">
        <f t="shared" si="1"/>
        <v>902</v>
      </c>
      <c r="J24" s="21"/>
      <c r="K24" s="21">
        <v>0</v>
      </c>
      <c r="L24" s="21">
        <f t="shared" si="9"/>
        <v>902</v>
      </c>
      <c r="M24" s="21">
        <f t="shared" si="3"/>
        <v>1804</v>
      </c>
      <c r="N24" s="21"/>
      <c r="O24" s="21">
        <f t="shared" si="4"/>
        <v>1804</v>
      </c>
      <c r="P24" s="21">
        <f t="shared" si="5"/>
        <v>746.56338028169012</v>
      </c>
      <c r="Q24" s="21">
        <v>25.6</v>
      </c>
      <c r="R24" s="21">
        <f t="shared" si="6"/>
        <v>1.5</v>
      </c>
      <c r="S24" s="21">
        <f t="shared" si="7"/>
        <v>761.56338028169012</v>
      </c>
      <c r="T24" s="21">
        <f t="shared" si="8"/>
        <v>2566</v>
      </c>
      <c r="U24" s="21">
        <v>2566</v>
      </c>
    </row>
    <row r="25" spans="1:21" x14ac:dyDescent="0.25">
      <c r="A25" s="27" t="s">
        <v>25</v>
      </c>
      <c r="B25" s="21">
        <v>902</v>
      </c>
      <c r="C25" s="21">
        <v>4360</v>
      </c>
      <c r="D25" s="21">
        <v>4738</v>
      </c>
      <c r="E25" s="21">
        <v>4600</v>
      </c>
      <c r="F25" s="21">
        <v>4859.6000000000004</v>
      </c>
      <c r="G25" s="21">
        <f t="shared" si="10"/>
        <v>240</v>
      </c>
      <c r="H25" s="21">
        <v>10</v>
      </c>
      <c r="I25" s="21">
        <f t="shared" si="1"/>
        <v>3302</v>
      </c>
      <c r="J25" s="21"/>
      <c r="K25" s="21">
        <f t="shared" ref="K25:K30" si="11">F25-E25</f>
        <v>259.60000000000036</v>
      </c>
      <c r="L25" s="21">
        <f t="shared" si="9"/>
        <v>3498.0000000000036</v>
      </c>
      <c r="M25" s="21">
        <f t="shared" si="3"/>
        <v>6800.0000000000036</v>
      </c>
      <c r="N25" s="21">
        <v>6800</v>
      </c>
      <c r="O25" s="21">
        <f t="shared" si="4"/>
        <v>0</v>
      </c>
      <c r="P25" s="21">
        <f t="shared" si="5"/>
        <v>746.56338028169012</v>
      </c>
      <c r="Q25" s="21">
        <v>5314.8</v>
      </c>
      <c r="R25" s="21">
        <f t="shared" si="6"/>
        <v>455.19999999999982</v>
      </c>
      <c r="S25" s="21">
        <f t="shared" si="7"/>
        <v>5298.5633802816883</v>
      </c>
      <c r="T25" s="21">
        <f t="shared" si="8"/>
        <v>5299</v>
      </c>
      <c r="U25" s="21">
        <v>5299</v>
      </c>
    </row>
    <row r="26" spans="1:21" x14ac:dyDescent="0.25">
      <c r="A26" s="27" t="s">
        <v>26</v>
      </c>
      <c r="B26" s="21">
        <v>902</v>
      </c>
      <c r="C26" s="21">
        <v>32</v>
      </c>
      <c r="D26" s="21">
        <v>34</v>
      </c>
      <c r="E26" s="21">
        <v>32</v>
      </c>
      <c r="F26" s="21">
        <v>34</v>
      </c>
      <c r="G26" s="21">
        <f t="shared" si="10"/>
        <v>0</v>
      </c>
      <c r="H26" s="21">
        <v>10</v>
      </c>
      <c r="I26" s="21">
        <f t="shared" si="1"/>
        <v>902</v>
      </c>
      <c r="J26" s="21"/>
      <c r="K26" s="21">
        <f t="shared" si="11"/>
        <v>2</v>
      </c>
      <c r="L26" s="21">
        <f t="shared" si="9"/>
        <v>922</v>
      </c>
      <c r="M26" s="21">
        <f t="shared" si="3"/>
        <v>1824</v>
      </c>
      <c r="N26" s="21"/>
      <c r="O26" s="21">
        <f t="shared" si="4"/>
        <v>1824</v>
      </c>
      <c r="P26" s="21">
        <f t="shared" si="5"/>
        <v>746.56338028169012</v>
      </c>
      <c r="Q26" s="21">
        <v>29.9</v>
      </c>
      <c r="R26" s="21">
        <f t="shared" si="6"/>
        <v>-4.1000000000000014</v>
      </c>
      <c r="S26" s="21">
        <f t="shared" si="7"/>
        <v>705.56338028169012</v>
      </c>
      <c r="T26" s="21">
        <f t="shared" si="8"/>
        <v>2530</v>
      </c>
      <c r="U26" s="21"/>
    </row>
    <row r="27" spans="1:21" x14ac:dyDescent="0.25">
      <c r="A27" s="27" t="s">
        <v>27</v>
      </c>
      <c r="B27" s="21">
        <v>902</v>
      </c>
      <c r="C27" s="21">
        <v>14</v>
      </c>
      <c r="D27" s="21">
        <v>26</v>
      </c>
      <c r="E27" s="21">
        <v>20</v>
      </c>
      <c r="F27" s="21">
        <v>30.2</v>
      </c>
      <c r="G27" s="21">
        <f t="shared" si="10"/>
        <v>6</v>
      </c>
      <c r="H27" s="21">
        <v>10</v>
      </c>
      <c r="I27" s="21">
        <f t="shared" si="1"/>
        <v>962</v>
      </c>
      <c r="J27" s="21"/>
      <c r="K27" s="21">
        <f t="shared" si="11"/>
        <v>10.199999999999999</v>
      </c>
      <c r="L27" s="21">
        <f t="shared" si="9"/>
        <v>1004</v>
      </c>
      <c r="M27" s="21">
        <f t="shared" si="3"/>
        <v>1966</v>
      </c>
      <c r="N27" s="21">
        <v>1966</v>
      </c>
      <c r="O27" s="21">
        <f t="shared" si="4"/>
        <v>0</v>
      </c>
      <c r="P27" s="21">
        <f t="shared" si="5"/>
        <v>746.56338028169012</v>
      </c>
      <c r="Q27" s="21">
        <v>35.200000000000003</v>
      </c>
      <c r="R27" s="21">
        <f t="shared" si="6"/>
        <v>5.0000000000000036</v>
      </c>
      <c r="S27" s="21">
        <f t="shared" si="7"/>
        <v>796.56338028169012</v>
      </c>
      <c r="T27" s="21">
        <f t="shared" si="8"/>
        <v>797</v>
      </c>
      <c r="U27" s="21">
        <v>797</v>
      </c>
    </row>
    <row r="28" spans="1:21" x14ac:dyDescent="0.25">
      <c r="A28" s="27" t="s">
        <v>28</v>
      </c>
      <c r="B28" s="21">
        <v>902</v>
      </c>
      <c r="C28" s="21">
        <v>550</v>
      </c>
      <c r="D28" s="21">
        <v>924</v>
      </c>
      <c r="E28" s="21">
        <v>825</v>
      </c>
      <c r="F28" s="21">
        <v>1028.5999999999999</v>
      </c>
      <c r="G28" s="21">
        <f t="shared" si="10"/>
        <v>275</v>
      </c>
      <c r="H28" s="21">
        <v>10</v>
      </c>
      <c r="I28" s="21">
        <f t="shared" si="1"/>
        <v>3652</v>
      </c>
      <c r="J28" s="21"/>
      <c r="K28" s="21">
        <f t="shared" si="11"/>
        <v>203.59999999999991</v>
      </c>
      <c r="L28" s="21">
        <f t="shared" si="9"/>
        <v>2937.9999999999991</v>
      </c>
      <c r="M28" s="21">
        <f t="shared" si="3"/>
        <v>6589.9999999999991</v>
      </c>
      <c r="N28" s="21"/>
      <c r="O28" s="21">
        <f t="shared" si="4"/>
        <v>6589.9999999999991</v>
      </c>
      <c r="P28" s="21">
        <f t="shared" si="5"/>
        <v>746.56338028169012</v>
      </c>
      <c r="Q28" s="21">
        <v>1400.5</v>
      </c>
      <c r="R28" s="21">
        <f t="shared" si="6"/>
        <v>371.90000000000009</v>
      </c>
      <c r="S28" s="21">
        <f t="shared" si="7"/>
        <v>4465.563380281691</v>
      </c>
      <c r="T28" s="21">
        <f t="shared" si="8"/>
        <v>11056</v>
      </c>
      <c r="U28" s="21"/>
    </row>
    <row r="29" spans="1:21" x14ac:dyDescent="0.25">
      <c r="A29" s="27" t="s">
        <v>29</v>
      </c>
      <c r="B29" s="21">
        <v>902</v>
      </c>
      <c r="C29" s="21">
        <v>27</v>
      </c>
      <c r="D29" s="21">
        <v>48</v>
      </c>
      <c r="E29" s="21">
        <v>38</v>
      </c>
      <c r="F29" s="21">
        <v>194.8</v>
      </c>
      <c r="G29" s="21">
        <f t="shared" si="10"/>
        <v>11</v>
      </c>
      <c r="H29" s="21">
        <v>10</v>
      </c>
      <c r="I29" s="21">
        <f t="shared" si="1"/>
        <v>1012</v>
      </c>
      <c r="J29" s="21"/>
      <c r="K29" s="21">
        <f t="shared" si="11"/>
        <v>156.80000000000001</v>
      </c>
      <c r="L29" s="21">
        <f t="shared" si="9"/>
        <v>2470</v>
      </c>
      <c r="M29" s="21">
        <f t="shared" si="3"/>
        <v>3482</v>
      </c>
      <c r="N29" s="21">
        <v>3482</v>
      </c>
      <c r="O29" s="21">
        <f t="shared" si="4"/>
        <v>0</v>
      </c>
      <c r="P29" s="21">
        <f t="shared" si="5"/>
        <v>746.56338028169012</v>
      </c>
      <c r="Q29" s="64">
        <v>1228</v>
      </c>
      <c r="R29" s="21">
        <f t="shared" si="6"/>
        <v>1033.2</v>
      </c>
      <c r="S29" s="21">
        <f t="shared" si="7"/>
        <v>11078.56338028169</v>
      </c>
      <c r="T29" s="21">
        <f t="shared" si="8"/>
        <v>11079</v>
      </c>
      <c r="U29" s="21">
        <v>11079</v>
      </c>
    </row>
    <row r="30" spans="1:21" x14ac:dyDescent="0.25">
      <c r="A30" s="27" t="s">
        <v>30</v>
      </c>
      <c r="B30" s="21">
        <v>902</v>
      </c>
      <c r="C30" s="21">
        <v>2125</v>
      </c>
      <c r="D30" s="21">
        <v>2498</v>
      </c>
      <c r="E30" s="21">
        <v>2350</v>
      </c>
      <c r="F30" s="21">
        <v>2600.6</v>
      </c>
      <c r="G30" s="21">
        <f t="shared" si="10"/>
        <v>225</v>
      </c>
      <c r="H30" s="21">
        <v>10</v>
      </c>
      <c r="I30" s="21">
        <f t="shared" si="1"/>
        <v>3152</v>
      </c>
      <c r="J30" s="21"/>
      <c r="K30" s="21">
        <f t="shared" si="11"/>
        <v>250.59999999999991</v>
      </c>
      <c r="L30" s="21">
        <f t="shared" si="9"/>
        <v>3407.9999999999991</v>
      </c>
      <c r="M30" s="21">
        <f t="shared" si="3"/>
        <v>6559.9999999999991</v>
      </c>
      <c r="N30" s="21">
        <v>6560</v>
      </c>
      <c r="O30" s="21">
        <f t="shared" si="4"/>
        <v>0</v>
      </c>
      <c r="P30" s="21">
        <f t="shared" si="5"/>
        <v>746.56338028169012</v>
      </c>
      <c r="Q30" s="21">
        <v>2885.6</v>
      </c>
      <c r="R30" s="21">
        <f t="shared" si="6"/>
        <v>285</v>
      </c>
      <c r="S30" s="21">
        <f t="shared" si="7"/>
        <v>3596.5633802816901</v>
      </c>
      <c r="T30" s="21">
        <f t="shared" si="8"/>
        <v>3597</v>
      </c>
      <c r="U30" s="21">
        <v>3597</v>
      </c>
    </row>
    <row r="31" spans="1:21" x14ac:dyDescent="0.25">
      <c r="A31" s="27" t="s">
        <v>31</v>
      </c>
      <c r="B31" s="21">
        <v>902</v>
      </c>
      <c r="C31" s="21">
        <v>25</v>
      </c>
      <c r="D31" s="21">
        <v>25</v>
      </c>
      <c r="E31" s="21">
        <v>25</v>
      </c>
      <c r="F31" s="21">
        <v>128.9</v>
      </c>
      <c r="G31" s="21">
        <f t="shared" si="10"/>
        <v>0</v>
      </c>
      <c r="H31" s="21">
        <v>10</v>
      </c>
      <c r="I31" s="21">
        <f t="shared" si="1"/>
        <v>902</v>
      </c>
      <c r="J31" s="21"/>
      <c r="K31" s="21">
        <v>0</v>
      </c>
      <c r="L31" s="21">
        <f t="shared" si="9"/>
        <v>902</v>
      </c>
      <c r="M31" s="21">
        <f t="shared" si="3"/>
        <v>1804</v>
      </c>
      <c r="N31" s="21"/>
      <c r="O31" s="21">
        <f t="shared" si="4"/>
        <v>1804</v>
      </c>
      <c r="P31" s="21">
        <f t="shared" si="5"/>
        <v>746.56338028169012</v>
      </c>
      <c r="Q31" s="21">
        <v>128.9</v>
      </c>
      <c r="R31" s="21">
        <f t="shared" si="6"/>
        <v>0</v>
      </c>
      <c r="S31" s="21">
        <f t="shared" si="7"/>
        <v>746.56338028169012</v>
      </c>
      <c r="T31" s="21">
        <f t="shared" si="8"/>
        <v>2551</v>
      </c>
      <c r="U31" s="21">
        <v>2551</v>
      </c>
    </row>
    <row r="32" spans="1:21" x14ac:dyDescent="0.25">
      <c r="A32" s="27" t="s">
        <v>32</v>
      </c>
      <c r="B32" s="21">
        <v>902</v>
      </c>
      <c r="C32" s="21">
        <v>0</v>
      </c>
      <c r="D32" s="21">
        <v>0</v>
      </c>
      <c r="E32" s="21">
        <v>0</v>
      </c>
      <c r="F32" s="21">
        <v>6.1</v>
      </c>
      <c r="G32" s="21">
        <v>0</v>
      </c>
      <c r="H32" s="21">
        <v>10</v>
      </c>
      <c r="I32" s="21">
        <f t="shared" si="1"/>
        <v>902</v>
      </c>
      <c r="J32" s="21"/>
      <c r="K32" s="21">
        <f>F32-E32</f>
        <v>6.1</v>
      </c>
      <c r="L32" s="21">
        <f t="shared" si="9"/>
        <v>963</v>
      </c>
      <c r="M32" s="21">
        <f t="shared" si="3"/>
        <v>1865</v>
      </c>
      <c r="N32" s="21"/>
      <c r="O32" s="21">
        <f t="shared" si="4"/>
        <v>1865</v>
      </c>
      <c r="P32" s="21">
        <f t="shared" si="5"/>
        <v>746.56338028169012</v>
      </c>
      <c r="Q32" s="21">
        <v>6.1</v>
      </c>
      <c r="R32" s="21">
        <f t="shared" si="6"/>
        <v>0</v>
      </c>
      <c r="S32" s="21">
        <f t="shared" si="7"/>
        <v>746.56338028169012</v>
      </c>
      <c r="T32" s="21">
        <f t="shared" si="8"/>
        <v>2612</v>
      </c>
      <c r="U32" s="21">
        <v>2612</v>
      </c>
    </row>
    <row r="33" spans="1:21" x14ac:dyDescent="0.25">
      <c r="A33" s="27" t="s">
        <v>33</v>
      </c>
      <c r="B33" s="21">
        <v>902</v>
      </c>
      <c r="C33" s="21">
        <v>0</v>
      </c>
      <c r="D33" s="21">
        <v>0</v>
      </c>
      <c r="E33" s="21">
        <v>0</v>
      </c>
      <c r="F33" s="21">
        <v>73.900000000000006</v>
      </c>
      <c r="G33" s="21">
        <v>0</v>
      </c>
      <c r="H33" s="21">
        <v>10</v>
      </c>
      <c r="I33" s="21">
        <f t="shared" si="1"/>
        <v>902</v>
      </c>
      <c r="J33" s="21"/>
      <c r="K33" s="21">
        <v>0</v>
      </c>
      <c r="L33" s="21">
        <f t="shared" si="9"/>
        <v>902</v>
      </c>
      <c r="M33" s="21">
        <f t="shared" si="3"/>
        <v>1804</v>
      </c>
      <c r="N33" s="21"/>
      <c r="O33" s="21">
        <f t="shared" si="4"/>
        <v>1804</v>
      </c>
      <c r="P33" s="21">
        <f t="shared" si="5"/>
        <v>746.56338028169012</v>
      </c>
      <c r="Q33" s="21">
        <v>75.2</v>
      </c>
      <c r="R33" s="21">
        <f t="shared" si="6"/>
        <v>1.2999999999999972</v>
      </c>
      <c r="S33" s="21">
        <f t="shared" si="7"/>
        <v>759.56338028169012</v>
      </c>
      <c r="T33" s="21">
        <f t="shared" si="8"/>
        <v>2564</v>
      </c>
      <c r="U33" s="21">
        <v>2564</v>
      </c>
    </row>
    <row r="34" spans="1:21" x14ac:dyDescent="0.25">
      <c r="A34" s="27" t="s">
        <v>34</v>
      </c>
      <c r="B34" s="21">
        <v>902</v>
      </c>
      <c r="C34" s="21">
        <v>18</v>
      </c>
      <c r="D34" s="21">
        <v>18</v>
      </c>
      <c r="E34" s="21">
        <v>18</v>
      </c>
      <c r="F34" s="21">
        <v>18</v>
      </c>
      <c r="G34" s="21">
        <v>0</v>
      </c>
      <c r="H34" s="21">
        <v>10</v>
      </c>
      <c r="I34" s="21">
        <f t="shared" ref="I34:I65" si="12">B34+G34*H34</f>
        <v>902</v>
      </c>
      <c r="J34" s="21"/>
      <c r="K34" s="21">
        <f>F34-E34</f>
        <v>0</v>
      </c>
      <c r="L34" s="21">
        <f t="shared" si="9"/>
        <v>902</v>
      </c>
      <c r="M34" s="21">
        <f t="shared" ref="M34:M65" si="13">I34+L34</f>
        <v>1804</v>
      </c>
      <c r="N34" s="21"/>
      <c r="O34" s="21">
        <f t="shared" ref="O34:O65" si="14">M34-N34</f>
        <v>1804</v>
      </c>
      <c r="P34" s="21">
        <f t="shared" ref="P34:P65" si="15">(49275+3731)/71</f>
        <v>746.56338028169012</v>
      </c>
      <c r="Q34" s="21">
        <v>7</v>
      </c>
      <c r="R34" s="21">
        <f t="shared" ref="R34:R65" si="16">Q34-F34</f>
        <v>-11</v>
      </c>
      <c r="S34" s="21">
        <f t="shared" ref="S34:S65" si="17">P34+(R34*10)</f>
        <v>636.56338028169012</v>
      </c>
      <c r="T34" s="21">
        <f t="shared" ref="T34:T65" si="18">ROUND(O34+S34,0)</f>
        <v>2441</v>
      </c>
      <c r="U34" s="21">
        <v>2441</v>
      </c>
    </row>
    <row r="35" spans="1:21" x14ac:dyDescent="0.25">
      <c r="A35" s="27" t="s">
        <v>35</v>
      </c>
      <c r="B35" s="21">
        <v>902</v>
      </c>
      <c r="C35" s="21">
        <v>490</v>
      </c>
      <c r="D35" s="21">
        <v>810</v>
      </c>
      <c r="E35" s="21">
        <v>700</v>
      </c>
      <c r="F35" s="21">
        <v>920.8</v>
      </c>
      <c r="G35" s="21">
        <f t="shared" ref="G35:G72" si="19">+E35-C35</f>
        <v>210</v>
      </c>
      <c r="H35" s="21">
        <v>10</v>
      </c>
      <c r="I35" s="21">
        <f t="shared" si="12"/>
        <v>3002</v>
      </c>
      <c r="J35" s="21"/>
      <c r="K35" s="21">
        <f>F35-E35</f>
        <v>220.79999999999995</v>
      </c>
      <c r="L35" s="21">
        <f t="shared" si="9"/>
        <v>3109.9999999999995</v>
      </c>
      <c r="M35" s="21">
        <f t="shared" si="13"/>
        <v>6112</v>
      </c>
      <c r="N35" s="21">
        <v>6112</v>
      </c>
      <c r="O35" s="21">
        <f t="shared" si="14"/>
        <v>0</v>
      </c>
      <c r="P35" s="21">
        <f t="shared" si="15"/>
        <v>746.56338028169012</v>
      </c>
      <c r="Q35" s="21">
        <v>1145.0999999999999</v>
      </c>
      <c r="R35" s="21">
        <f t="shared" si="16"/>
        <v>224.29999999999995</v>
      </c>
      <c r="S35" s="21">
        <f t="shared" si="17"/>
        <v>2989.5633802816897</v>
      </c>
      <c r="T35" s="21">
        <f t="shared" si="18"/>
        <v>2990</v>
      </c>
      <c r="U35" s="21"/>
    </row>
    <row r="36" spans="1:21" x14ac:dyDescent="0.25">
      <c r="A36" s="27" t="s">
        <v>36</v>
      </c>
      <c r="B36" s="21">
        <v>902</v>
      </c>
      <c r="C36" s="21">
        <v>1</v>
      </c>
      <c r="D36" s="21">
        <v>1</v>
      </c>
      <c r="E36" s="21">
        <v>1</v>
      </c>
      <c r="F36" s="21">
        <v>1.5</v>
      </c>
      <c r="G36" s="21">
        <f t="shared" si="19"/>
        <v>0</v>
      </c>
      <c r="H36" s="21">
        <v>10</v>
      </c>
      <c r="I36" s="21">
        <f t="shared" si="12"/>
        <v>902</v>
      </c>
      <c r="J36" s="21"/>
      <c r="K36" s="21">
        <f>F36-E36</f>
        <v>0.5</v>
      </c>
      <c r="L36" s="21">
        <f t="shared" si="9"/>
        <v>907</v>
      </c>
      <c r="M36" s="21">
        <f t="shared" si="13"/>
        <v>1809</v>
      </c>
      <c r="N36" s="21"/>
      <c r="O36" s="21">
        <f t="shared" si="14"/>
        <v>1809</v>
      </c>
      <c r="P36" s="21">
        <f t="shared" si="15"/>
        <v>746.56338028169012</v>
      </c>
      <c r="Q36" s="21">
        <v>1.5</v>
      </c>
      <c r="R36" s="21">
        <f t="shared" si="16"/>
        <v>0</v>
      </c>
      <c r="S36" s="21">
        <f t="shared" si="17"/>
        <v>746.56338028169012</v>
      </c>
      <c r="T36" s="21">
        <f t="shared" si="18"/>
        <v>2556</v>
      </c>
      <c r="U36" s="21">
        <v>2556</v>
      </c>
    </row>
    <row r="37" spans="1:21" x14ac:dyDescent="0.25">
      <c r="A37" s="27" t="s">
        <v>37</v>
      </c>
      <c r="B37" s="21">
        <v>902</v>
      </c>
      <c r="C37" s="21">
        <v>1</v>
      </c>
      <c r="D37" s="21">
        <v>1</v>
      </c>
      <c r="E37" s="21">
        <v>1</v>
      </c>
      <c r="F37" s="21">
        <v>6.3</v>
      </c>
      <c r="G37" s="21">
        <f t="shared" si="19"/>
        <v>0</v>
      </c>
      <c r="H37" s="21">
        <v>10</v>
      </c>
      <c r="I37" s="21">
        <f t="shared" si="12"/>
        <v>902</v>
      </c>
      <c r="J37" s="21"/>
      <c r="K37" s="21">
        <f>F37-E37</f>
        <v>5.3</v>
      </c>
      <c r="L37" s="21">
        <f t="shared" ref="L37:L68" si="20">902+K37*10</f>
        <v>955</v>
      </c>
      <c r="M37" s="21">
        <f t="shared" si="13"/>
        <v>1857</v>
      </c>
      <c r="N37" s="21"/>
      <c r="O37" s="21">
        <f t="shared" si="14"/>
        <v>1857</v>
      </c>
      <c r="P37" s="21">
        <f t="shared" si="15"/>
        <v>746.56338028169012</v>
      </c>
      <c r="Q37" s="21">
        <v>6.3</v>
      </c>
      <c r="R37" s="21">
        <f t="shared" si="16"/>
        <v>0</v>
      </c>
      <c r="S37" s="21">
        <f t="shared" si="17"/>
        <v>746.56338028169012</v>
      </c>
      <c r="T37" s="21">
        <f t="shared" si="18"/>
        <v>2604</v>
      </c>
      <c r="U37" s="21"/>
    </row>
    <row r="38" spans="1:21" x14ac:dyDescent="0.25">
      <c r="A38" s="27" t="s">
        <v>38</v>
      </c>
      <c r="B38" s="21">
        <v>902</v>
      </c>
      <c r="C38" s="21">
        <v>1</v>
      </c>
      <c r="D38" s="21">
        <v>1</v>
      </c>
      <c r="E38" s="21">
        <v>1</v>
      </c>
      <c r="F38" s="21">
        <v>1.2</v>
      </c>
      <c r="G38" s="21">
        <f t="shared" si="19"/>
        <v>0</v>
      </c>
      <c r="H38" s="21">
        <v>10</v>
      </c>
      <c r="I38" s="21">
        <f t="shared" si="12"/>
        <v>902</v>
      </c>
      <c r="J38" s="21"/>
      <c r="K38" s="21">
        <f>F38-E38</f>
        <v>0.19999999999999996</v>
      </c>
      <c r="L38" s="21">
        <f t="shared" si="20"/>
        <v>904</v>
      </c>
      <c r="M38" s="21">
        <f t="shared" si="13"/>
        <v>1806</v>
      </c>
      <c r="N38" s="21">
        <v>1806</v>
      </c>
      <c r="O38" s="21">
        <f t="shared" si="14"/>
        <v>0</v>
      </c>
      <c r="P38" s="21">
        <f t="shared" si="15"/>
        <v>746.56338028169012</v>
      </c>
      <c r="Q38" s="21">
        <v>1.2</v>
      </c>
      <c r="R38" s="21">
        <f t="shared" si="16"/>
        <v>0</v>
      </c>
      <c r="S38" s="21">
        <f t="shared" si="17"/>
        <v>746.56338028169012</v>
      </c>
      <c r="T38" s="21">
        <f t="shared" si="18"/>
        <v>747</v>
      </c>
      <c r="U38" s="21">
        <v>747</v>
      </c>
    </row>
    <row r="39" spans="1:21" x14ac:dyDescent="0.25">
      <c r="A39" s="27" t="s">
        <v>39</v>
      </c>
      <c r="B39" s="21">
        <v>902</v>
      </c>
      <c r="C39" s="21">
        <v>0</v>
      </c>
      <c r="D39" s="44">
        <v>0</v>
      </c>
      <c r="E39" s="44">
        <v>0</v>
      </c>
      <c r="F39" s="44">
        <v>132.6</v>
      </c>
      <c r="G39" s="21">
        <f t="shared" si="19"/>
        <v>0</v>
      </c>
      <c r="H39" s="21">
        <v>10</v>
      </c>
      <c r="I39" s="21">
        <f t="shared" si="12"/>
        <v>902</v>
      </c>
      <c r="J39" s="21"/>
      <c r="K39" s="21">
        <v>0</v>
      </c>
      <c r="L39" s="21">
        <f t="shared" si="20"/>
        <v>902</v>
      </c>
      <c r="M39" s="21">
        <f t="shared" si="13"/>
        <v>1804</v>
      </c>
      <c r="N39" s="21"/>
      <c r="O39" s="21">
        <f t="shared" si="14"/>
        <v>1804</v>
      </c>
      <c r="P39" s="21">
        <f t="shared" si="15"/>
        <v>746.56338028169012</v>
      </c>
      <c r="Q39" s="21">
        <v>132.6</v>
      </c>
      <c r="R39" s="21">
        <f t="shared" si="16"/>
        <v>0</v>
      </c>
      <c r="S39" s="21">
        <f t="shared" si="17"/>
        <v>746.56338028169012</v>
      </c>
      <c r="T39" s="21">
        <f t="shared" si="18"/>
        <v>2551</v>
      </c>
      <c r="U39" s="21">
        <v>2551</v>
      </c>
    </row>
    <row r="40" spans="1:21" x14ac:dyDescent="0.25">
      <c r="A40" s="27" t="s">
        <v>40</v>
      </c>
      <c r="B40" s="21">
        <v>902</v>
      </c>
      <c r="C40" s="21">
        <v>0</v>
      </c>
      <c r="D40" s="21">
        <v>48</v>
      </c>
      <c r="E40" s="21">
        <v>0</v>
      </c>
      <c r="F40" s="21">
        <v>49.5</v>
      </c>
      <c r="G40" s="21">
        <f t="shared" si="19"/>
        <v>0</v>
      </c>
      <c r="H40" s="21">
        <v>10</v>
      </c>
      <c r="I40" s="21">
        <f t="shared" si="12"/>
        <v>902</v>
      </c>
      <c r="J40" s="21"/>
      <c r="K40" s="21">
        <v>0</v>
      </c>
      <c r="L40" s="21">
        <f t="shared" si="20"/>
        <v>902</v>
      </c>
      <c r="M40" s="21">
        <f t="shared" si="13"/>
        <v>1804</v>
      </c>
      <c r="N40" s="21">
        <v>1804</v>
      </c>
      <c r="O40" s="21">
        <f t="shared" si="14"/>
        <v>0</v>
      </c>
      <c r="P40" s="21">
        <f t="shared" si="15"/>
        <v>746.56338028169012</v>
      </c>
      <c r="Q40" s="21">
        <v>53.5</v>
      </c>
      <c r="R40" s="21">
        <f t="shared" si="16"/>
        <v>4</v>
      </c>
      <c r="S40" s="21">
        <f t="shared" si="17"/>
        <v>786.56338028169012</v>
      </c>
      <c r="T40" s="21">
        <f t="shared" si="18"/>
        <v>787</v>
      </c>
      <c r="U40" s="21"/>
    </row>
    <row r="41" spans="1:21" x14ac:dyDescent="0.25">
      <c r="A41" s="27" t="s">
        <v>41</v>
      </c>
      <c r="B41" s="21">
        <v>902</v>
      </c>
      <c r="C41" s="21">
        <v>19</v>
      </c>
      <c r="D41" s="21">
        <v>28</v>
      </c>
      <c r="E41" s="21">
        <v>19</v>
      </c>
      <c r="F41" s="21">
        <v>29.5</v>
      </c>
      <c r="G41" s="21">
        <f t="shared" si="19"/>
        <v>0</v>
      </c>
      <c r="H41" s="21">
        <v>10</v>
      </c>
      <c r="I41" s="21">
        <f t="shared" si="12"/>
        <v>902</v>
      </c>
      <c r="J41" s="21"/>
      <c r="K41" s="21">
        <f t="shared" ref="K41:K57" si="21">F41-E41</f>
        <v>10.5</v>
      </c>
      <c r="L41" s="21">
        <f t="shared" si="20"/>
        <v>1007</v>
      </c>
      <c r="M41" s="21">
        <f t="shared" si="13"/>
        <v>1909</v>
      </c>
      <c r="N41" s="21">
        <v>1909</v>
      </c>
      <c r="O41" s="21">
        <f t="shared" si="14"/>
        <v>0</v>
      </c>
      <c r="P41" s="21">
        <f t="shared" si="15"/>
        <v>746.56338028169012</v>
      </c>
      <c r="Q41" s="21">
        <v>30.8</v>
      </c>
      <c r="R41" s="21">
        <f t="shared" si="16"/>
        <v>1.3000000000000007</v>
      </c>
      <c r="S41" s="21">
        <f t="shared" si="17"/>
        <v>759.56338028169012</v>
      </c>
      <c r="T41" s="21">
        <f t="shared" si="18"/>
        <v>760</v>
      </c>
      <c r="U41" s="21">
        <v>760</v>
      </c>
    </row>
    <row r="42" spans="1:21" x14ac:dyDescent="0.25">
      <c r="A42" s="45">
        <v>101</v>
      </c>
      <c r="B42" s="21">
        <v>902</v>
      </c>
      <c r="C42" s="21">
        <v>1045</v>
      </c>
      <c r="D42" s="21">
        <v>1184</v>
      </c>
      <c r="E42" s="21">
        <v>1100</v>
      </c>
      <c r="F42" s="21">
        <v>1228.2</v>
      </c>
      <c r="G42" s="21">
        <f t="shared" si="19"/>
        <v>55</v>
      </c>
      <c r="H42" s="21">
        <v>10</v>
      </c>
      <c r="I42" s="21">
        <f t="shared" si="12"/>
        <v>1452</v>
      </c>
      <c r="J42" s="21"/>
      <c r="K42" s="21">
        <f t="shared" si="21"/>
        <v>128.20000000000005</v>
      </c>
      <c r="L42" s="21">
        <f t="shared" si="20"/>
        <v>2184.0000000000005</v>
      </c>
      <c r="M42" s="21">
        <f t="shared" si="13"/>
        <v>3636.0000000000005</v>
      </c>
      <c r="N42" s="21">
        <v>3636</v>
      </c>
      <c r="O42" s="21">
        <f t="shared" si="14"/>
        <v>0</v>
      </c>
      <c r="P42" s="21">
        <f t="shared" si="15"/>
        <v>746.56338028169012</v>
      </c>
      <c r="Q42" s="21">
        <v>1341.6</v>
      </c>
      <c r="R42" s="21">
        <f t="shared" si="16"/>
        <v>113.39999999999986</v>
      </c>
      <c r="S42" s="21">
        <f t="shared" si="17"/>
        <v>1880.5633802816888</v>
      </c>
      <c r="T42" s="21">
        <f t="shared" si="18"/>
        <v>1881</v>
      </c>
      <c r="U42" s="21">
        <v>1881</v>
      </c>
    </row>
    <row r="43" spans="1:21" x14ac:dyDescent="0.25">
      <c r="A43" s="45" t="s">
        <v>42</v>
      </c>
      <c r="B43" s="21">
        <v>902</v>
      </c>
      <c r="C43" s="21">
        <v>965</v>
      </c>
      <c r="D43" s="21">
        <v>1083</v>
      </c>
      <c r="E43" s="21">
        <v>1030</v>
      </c>
      <c r="F43" s="21">
        <v>1121.8</v>
      </c>
      <c r="G43" s="21">
        <f t="shared" si="19"/>
        <v>65</v>
      </c>
      <c r="H43" s="21">
        <v>10</v>
      </c>
      <c r="I43" s="21">
        <f t="shared" si="12"/>
        <v>1552</v>
      </c>
      <c r="J43" s="21"/>
      <c r="K43" s="21">
        <f t="shared" si="21"/>
        <v>91.799999999999955</v>
      </c>
      <c r="L43" s="21">
        <f t="shared" si="20"/>
        <v>1819.9999999999995</v>
      </c>
      <c r="M43" s="21">
        <f t="shared" si="13"/>
        <v>3371.9999999999995</v>
      </c>
      <c r="N43" s="21">
        <v>3372</v>
      </c>
      <c r="O43" s="21">
        <f t="shared" si="14"/>
        <v>0</v>
      </c>
      <c r="P43" s="21">
        <f t="shared" si="15"/>
        <v>746.56338028169012</v>
      </c>
      <c r="Q43" s="21">
        <v>1230</v>
      </c>
      <c r="R43" s="21">
        <f t="shared" si="16"/>
        <v>108.20000000000005</v>
      </c>
      <c r="S43" s="21">
        <f t="shared" si="17"/>
        <v>1828.5633802816906</v>
      </c>
      <c r="T43" s="21">
        <f t="shared" si="18"/>
        <v>1829</v>
      </c>
      <c r="U43" s="21">
        <v>1829</v>
      </c>
    </row>
    <row r="44" spans="1:21" x14ac:dyDescent="0.25">
      <c r="A44" s="45">
        <v>102</v>
      </c>
      <c r="B44" s="21">
        <v>902</v>
      </c>
      <c r="C44" s="21">
        <v>84</v>
      </c>
      <c r="D44" s="21">
        <v>157</v>
      </c>
      <c r="E44" s="21">
        <v>125</v>
      </c>
      <c r="F44" s="21">
        <v>198.6</v>
      </c>
      <c r="G44" s="21">
        <f t="shared" si="19"/>
        <v>41</v>
      </c>
      <c r="H44" s="21">
        <v>10</v>
      </c>
      <c r="I44" s="21">
        <f t="shared" si="12"/>
        <v>1312</v>
      </c>
      <c r="J44" s="21"/>
      <c r="K44" s="21">
        <f t="shared" si="21"/>
        <v>73.599999999999994</v>
      </c>
      <c r="L44" s="21">
        <f t="shared" si="20"/>
        <v>1638</v>
      </c>
      <c r="M44" s="21">
        <f t="shared" si="13"/>
        <v>2950</v>
      </c>
      <c r="N44" s="21"/>
      <c r="O44" s="21">
        <f t="shared" si="14"/>
        <v>2950</v>
      </c>
      <c r="P44" s="21">
        <f t="shared" si="15"/>
        <v>746.56338028169012</v>
      </c>
      <c r="Q44" s="21">
        <v>346</v>
      </c>
      <c r="R44" s="21">
        <f t="shared" si="16"/>
        <v>147.4</v>
      </c>
      <c r="S44" s="21">
        <f t="shared" si="17"/>
        <v>2220.5633802816901</v>
      </c>
      <c r="T44" s="21">
        <f t="shared" si="18"/>
        <v>5171</v>
      </c>
      <c r="U44" s="21">
        <v>2950</v>
      </c>
    </row>
    <row r="45" spans="1:21" x14ac:dyDescent="0.25">
      <c r="A45" s="45">
        <v>103</v>
      </c>
      <c r="B45" s="21">
        <v>902</v>
      </c>
      <c r="C45" s="21">
        <v>55</v>
      </c>
      <c r="D45" s="21">
        <v>516</v>
      </c>
      <c r="E45" s="21">
        <v>300</v>
      </c>
      <c r="F45" s="21">
        <v>634.9</v>
      </c>
      <c r="G45" s="21">
        <f t="shared" si="19"/>
        <v>245</v>
      </c>
      <c r="H45" s="21">
        <v>10</v>
      </c>
      <c r="I45" s="21">
        <f t="shared" si="12"/>
        <v>3352</v>
      </c>
      <c r="J45" s="21"/>
      <c r="K45" s="21">
        <f t="shared" si="21"/>
        <v>334.9</v>
      </c>
      <c r="L45" s="21">
        <f t="shared" si="20"/>
        <v>4251</v>
      </c>
      <c r="M45" s="21">
        <f t="shared" si="13"/>
        <v>7603</v>
      </c>
      <c r="N45" s="21"/>
      <c r="O45" s="21">
        <f t="shared" si="14"/>
        <v>7603</v>
      </c>
      <c r="P45" s="21">
        <f t="shared" si="15"/>
        <v>746.56338028169012</v>
      </c>
      <c r="Q45" s="21">
        <v>1009</v>
      </c>
      <c r="R45" s="21">
        <f t="shared" si="16"/>
        <v>374.1</v>
      </c>
      <c r="S45" s="21">
        <f t="shared" si="17"/>
        <v>4487.5633802816901</v>
      </c>
      <c r="T45" s="21">
        <f t="shared" si="18"/>
        <v>12091</v>
      </c>
      <c r="U45" s="21"/>
    </row>
    <row r="46" spans="1:21" x14ac:dyDescent="0.25">
      <c r="A46" s="45">
        <v>104</v>
      </c>
      <c r="B46" s="21">
        <v>902</v>
      </c>
      <c r="C46" s="21">
        <v>65</v>
      </c>
      <c r="D46" s="21">
        <v>412</v>
      </c>
      <c r="E46" s="21">
        <v>250</v>
      </c>
      <c r="F46" s="21">
        <v>510</v>
      </c>
      <c r="G46" s="21">
        <f t="shared" si="19"/>
        <v>185</v>
      </c>
      <c r="H46" s="21">
        <v>10</v>
      </c>
      <c r="I46" s="21">
        <f t="shared" si="12"/>
        <v>2752</v>
      </c>
      <c r="J46" s="21"/>
      <c r="K46" s="21">
        <f t="shared" si="21"/>
        <v>260</v>
      </c>
      <c r="L46" s="21">
        <f t="shared" si="20"/>
        <v>3502</v>
      </c>
      <c r="M46" s="21">
        <f t="shared" si="13"/>
        <v>6254</v>
      </c>
      <c r="N46" s="21"/>
      <c r="O46" s="21">
        <f t="shared" si="14"/>
        <v>6254</v>
      </c>
      <c r="P46" s="21">
        <f t="shared" si="15"/>
        <v>746.56338028169012</v>
      </c>
      <c r="Q46" s="21">
        <v>827.9</v>
      </c>
      <c r="R46" s="21">
        <f t="shared" si="16"/>
        <v>317.89999999999998</v>
      </c>
      <c r="S46" s="21">
        <f t="shared" si="17"/>
        <v>3925.5633802816901</v>
      </c>
      <c r="T46" s="21">
        <f t="shared" si="18"/>
        <v>10180</v>
      </c>
      <c r="U46" s="21"/>
    </row>
    <row r="47" spans="1:21" x14ac:dyDescent="0.25">
      <c r="A47" s="45">
        <v>105</v>
      </c>
      <c r="B47" s="21">
        <v>902</v>
      </c>
      <c r="C47" s="21">
        <v>1320</v>
      </c>
      <c r="D47" s="21">
        <v>1600</v>
      </c>
      <c r="E47" s="21">
        <v>1450</v>
      </c>
      <c r="F47" s="21">
        <v>1684.7</v>
      </c>
      <c r="G47" s="21">
        <f t="shared" si="19"/>
        <v>130</v>
      </c>
      <c r="H47" s="21">
        <v>10</v>
      </c>
      <c r="I47" s="21">
        <f t="shared" si="12"/>
        <v>2202</v>
      </c>
      <c r="J47" s="21"/>
      <c r="K47" s="21">
        <f t="shared" si="21"/>
        <v>234.70000000000005</v>
      </c>
      <c r="L47" s="21">
        <f t="shared" si="20"/>
        <v>3249.0000000000005</v>
      </c>
      <c r="M47" s="21">
        <f t="shared" si="13"/>
        <v>5451</v>
      </c>
      <c r="N47" s="20">
        <v>1225</v>
      </c>
      <c r="O47" s="21">
        <f t="shared" si="14"/>
        <v>4226</v>
      </c>
      <c r="P47" s="21">
        <f t="shared" si="15"/>
        <v>746.56338028169012</v>
      </c>
      <c r="Q47" s="21">
        <v>1960</v>
      </c>
      <c r="R47" s="21">
        <f t="shared" si="16"/>
        <v>275.29999999999995</v>
      </c>
      <c r="S47" s="21">
        <f t="shared" si="17"/>
        <v>3499.5633802816897</v>
      </c>
      <c r="T47" s="21">
        <f t="shared" si="18"/>
        <v>7726</v>
      </c>
      <c r="U47" s="21">
        <v>7726</v>
      </c>
    </row>
    <row r="48" spans="1:21" x14ac:dyDescent="0.25">
      <c r="A48" s="45">
        <v>106</v>
      </c>
      <c r="B48" s="21">
        <v>902</v>
      </c>
      <c r="C48" s="21">
        <v>0</v>
      </c>
      <c r="D48" s="21">
        <v>6</v>
      </c>
      <c r="E48" s="21">
        <v>6</v>
      </c>
      <c r="F48" s="21">
        <v>6.7</v>
      </c>
      <c r="G48" s="21">
        <f t="shared" si="19"/>
        <v>6</v>
      </c>
      <c r="H48" s="21">
        <v>10</v>
      </c>
      <c r="I48" s="21">
        <f t="shared" si="12"/>
        <v>962</v>
      </c>
      <c r="J48" s="21"/>
      <c r="K48" s="21">
        <f t="shared" si="21"/>
        <v>0.70000000000000018</v>
      </c>
      <c r="L48" s="21">
        <f t="shared" si="20"/>
        <v>909</v>
      </c>
      <c r="M48" s="21">
        <f t="shared" si="13"/>
        <v>1871</v>
      </c>
      <c r="N48" s="21">
        <v>1871</v>
      </c>
      <c r="O48" s="21">
        <f t="shared" si="14"/>
        <v>0</v>
      </c>
      <c r="P48" s="21">
        <f t="shared" si="15"/>
        <v>746.56338028169012</v>
      </c>
      <c r="Q48" s="21">
        <v>8.3000000000000007</v>
      </c>
      <c r="R48" s="21">
        <f t="shared" si="16"/>
        <v>1.6000000000000005</v>
      </c>
      <c r="S48" s="21">
        <f t="shared" si="17"/>
        <v>762.56338028169012</v>
      </c>
      <c r="T48" s="21">
        <f t="shared" si="18"/>
        <v>763</v>
      </c>
      <c r="U48" s="21"/>
    </row>
    <row r="49" spans="1:21" x14ac:dyDescent="0.25">
      <c r="A49" s="45" t="s">
        <v>43</v>
      </c>
      <c r="B49" s="21">
        <v>902</v>
      </c>
      <c r="C49" s="21">
        <v>0</v>
      </c>
      <c r="D49" s="21">
        <v>9</v>
      </c>
      <c r="E49" s="21">
        <v>9</v>
      </c>
      <c r="F49" s="21">
        <v>10.5</v>
      </c>
      <c r="G49" s="21">
        <f t="shared" si="19"/>
        <v>9</v>
      </c>
      <c r="H49" s="21">
        <v>10</v>
      </c>
      <c r="I49" s="21">
        <f t="shared" si="12"/>
        <v>992</v>
      </c>
      <c r="J49" s="21"/>
      <c r="K49" s="21">
        <f t="shared" si="21"/>
        <v>1.5</v>
      </c>
      <c r="L49" s="21">
        <f t="shared" si="20"/>
        <v>917</v>
      </c>
      <c r="M49" s="21">
        <f t="shared" si="13"/>
        <v>1909</v>
      </c>
      <c r="N49" s="21"/>
      <c r="O49" s="21">
        <f t="shared" si="14"/>
        <v>1909</v>
      </c>
      <c r="P49" s="21">
        <f t="shared" si="15"/>
        <v>746.56338028169012</v>
      </c>
      <c r="Q49" s="21">
        <v>12.1</v>
      </c>
      <c r="R49" s="21">
        <f t="shared" si="16"/>
        <v>1.5999999999999996</v>
      </c>
      <c r="S49" s="21">
        <f t="shared" si="17"/>
        <v>762.56338028169012</v>
      </c>
      <c r="T49" s="21">
        <f t="shared" si="18"/>
        <v>2672</v>
      </c>
      <c r="U49" s="21"/>
    </row>
    <row r="50" spans="1:21" x14ac:dyDescent="0.25">
      <c r="A50" s="45">
        <v>107</v>
      </c>
      <c r="B50" s="21">
        <v>902</v>
      </c>
      <c r="C50" s="21">
        <v>0</v>
      </c>
      <c r="D50" s="21">
        <v>0</v>
      </c>
      <c r="E50" s="21">
        <v>0</v>
      </c>
      <c r="F50" s="21">
        <v>7</v>
      </c>
      <c r="G50" s="21">
        <f t="shared" si="19"/>
        <v>0</v>
      </c>
      <c r="H50" s="21">
        <v>10</v>
      </c>
      <c r="I50" s="21">
        <f t="shared" si="12"/>
        <v>902</v>
      </c>
      <c r="J50" s="21"/>
      <c r="K50" s="21">
        <f t="shared" si="21"/>
        <v>7</v>
      </c>
      <c r="L50" s="21">
        <f t="shared" si="20"/>
        <v>972</v>
      </c>
      <c r="M50" s="21">
        <f t="shared" si="13"/>
        <v>1874</v>
      </c>
      <c r="N50" s="21">
        <v>1874</v>
      </c>
      <c r="O50" s="21">
        <f t="shared" si="14"/>
        <v>0</v>
      </c>
      <c r="P50" s="21">
        <f t="shared" si="15"/>
        <v>746.56338028169012</v>
      </c>
      <c r="Q50" s="21">
        <v>8.6999999999999993</v>
      </c>
      <c r="R50" s="21">
        <f t="shared" si="16"/>
        <v>1.6999999999999993</v>
      </c>
      <c r="S50" s="21">
        <f t="shared" si="17"/>
        <v>763.56338028169012</v>
      </c>
      <c r="T50" s="21">
        <f t="shared" si="18"/>
        <v>764</v>
      </c>
      <c r="U50" s="21">
        <v>764</v>
      </c>
    </row>
    <row r="51" spans="1:21" x14ac:dyDescent="0.25">
      <c r="A51" s="45">
        <v>108</v>
      </c>
      <c r="B51" s="21">
        <v>902</v>
      </c>
      <c r="C51" s="21">
        <v>53</v>
      </c>
      <c r="D51" s="21">
        <v>58</v>
      </c>
      <c r="E51" s="21">
        <v>53</v>
      </c>
      <c r="F51" s="21">
        <v>61.6</v>
      </c>
      <c r="G51" s="21">
        <f t="shared" si="19"/>
        <v>0</v>
      </c>
      <c r="H51" s="21">
        <v>10</v>
      </c>
      <c r="I51" s="21">
        <f t="shared" si="12"/>
        <v>902</v>
      </c>
      <c r="J51" s="21"/>
      <c r="K51" s="21">
        <f t="shared" si="21"/>
        <v>8.6000000000000014</v>
      </c>
      <c r="L51" s="21">
        <f t="shared" si="20"/>
        <v>988</v>
      </c>
      <c r="M51" s="21">
        <f t="shared" si="13"/>
        <v>1890</v>
      </c>
      <c r="N51" s="21"/>
      <c r="O51" s="21">
        <f t="shared" si="14"/>
        <v>1890</v>
      </c>
      <c r="P51" s="21">
        <f t="shared" si="15"/>
        <v>746.56338028169012</v>
      </c>
      <c r="Q51" s="21">
        <v>66.099999999999994</v>
      </c>
      <c r="R51" s="21">
        <f t="shared" si="16"/>
        <v>4.4999999999999929</v>
      </c>
      <c r="S51" s="21">
        <f t="shared" si="17"/>
        <v>791.56338028169</v>
      </c>
      <c r="T51" s="21">
        <f t="shared" si="18"/>
        <v>2682</v>
      </c>
      <c r="U51" s="21"/>
    </row>
    <row r="52" spans="1:21" x14ac:dyDescent="0.25">
      <c r="A52" s="45" t="s">
        <v>44</v>
      </c>
      <c r="B52" s="21">
        <v>902</v>
      </c>
      <c r="C52" s="21">
        <v>41</v>
      </c>
      <c r="D52" s="21">
        <v>46</v>
      </c>
      <c r="E52" s="21">
        <v>41</v>
      </c>
      <c r="F52" s="21">
        <v>48</v>
      </c>
      <c r="G52" s="21">
        <f t="shared" si="19"/>
        <v>0</v>
      </c>
      <c r="H52" s="21">
        <v>10</v>
      </c>
      <c r="I52" s="21">
        <f t="shared" si="12"/>
        <v>902</v>
      </c>
      <c r="J52" s="21"/>
      <c r="K52" s="21">
        <f t="shared" si="21"/>
        <v>7</v>
      </c>
      <c r="L52" s="21">
        <f t="shared" si="20"/>
        <v>972</v>
      </c>
      <c r="M52" s="21">
        <f t="shared" si="13"/>
        <v>1874</v>
      </c>
      <c r="N52" s="21"/>
      <c r="O52" s="21">
        <f t="shared" si="14"/>
        <v>1874</v>
      </c>
      <c r="P52" s="21">
        <f t="shared" si="15"/>
        <v>746.56338028169012</v>
      </c>
      <c r="Q52" s="21">
        <v>52.1</v>
      </c>
      <c r="R52" s="21">
        <f t="shared" si="16"/>
        <v>4.1000000000000014</v>
      </c>
      <c r="S52" s="21">
        <f t="shared" si="17"/>
        <v>787.56338028169012</v>
      </c>
      <c r="T52" s="21">
        <f t="shared" si="18"/>
        <v>2662</v>
      </c>
      <c r="U52" s="21">
        <v>2662</v>
      </c>
    </row>
    <row r="53" spans="1:21" x14ac:dyDescent="0.25">
      <c r="A53" s="45">
        <v>109</v>
      </c>
      <c r="B53" s="21">
        <v>902</v>
      </c>
      <c r="C53" s="21">
        <v>0</v>
      </c>
      <c r="D53" s="21">
        <v>0</v>
      </c>
      <c r="E53" s="21">
        <v>0</v>
      </c>
      <c r="F53" s="21">
        <v>8.4</v>
      </c>
      <c r="G53" s="21">
        <f t="shared" si="19"/>
        <v>0</v>
      </c>
      <c r="H53" s="21">
        <v>10</v>
      </c>
      <c r="I53" s="21">
        <f t="shared" si="12"/>
        <v>902</v>
      </c>
      <c r="J53" s="21"/>
      <c r="K53" s="21">
        <f t="shared" si="21"/>
        <v>8.4</v>
      </c>
      <c r="L53" s="21">
        <f t="shared" si="20"/>
        <v>986</v>
      </c>
      <c r="M53" s="21">
        <f t="shared" si="13"/>
        <v>1888</v>
      </c>
      <c r="N53" s="21">
        <v>1888</v>
      </c>
      <c r="O53" s="21">
        <f t="shared" si="14"/>
        <v>0</v>
      </c>
      <c r="P53" s="21">
        <f t="shared" si="15"/>
        <v>746.56338028169012</v>
      </c>
      <c r="Q53" s="21">
        <v>10.1</v>
      </c>
      <c r="R53" s="21">
        <f t="shared" si="16"/>
        <v>1.6999999999999993</v>
      </c>
      <c r="S53" s="21">
        <f t="shared" si="17"/>
        <v>763.56338028169012</v>
      </c>
      <c r="T53" s="21">
        <f t="shared" si="18"/>
        <v>764</v>
      </c>
      <c r="U53" s="21">
        <v>764</v>
      </c>
    </row>
    <row r="54" spans="1:21" x14ac:dyDescent="0.25">
      <c r="A54" s="45">
        <v>110</v>
      </c>
      <c r="B54" s="21">
        <v>902</v>
      </c>
      <c r="C54" s="21">
        <v>6</v>
      </c>
      <c r="D54" s="21">
        <v>6</v>
      </c>
      <c r="E54" s="21">
        <v>6</v>
      </c>
      <c r="F54" s="21">
        <v>7.1</v>
      </c>
      <c r="G54" s="21">
        <f t="shared" si="19"/>
        <v>0</v>
      </c>
      <c r="H54" s="21">
        <v>10</v>
      </c>
      <c r="I54" s="21">
        <f t="shared" si="12"/>
        <v>902</v>
      </c>
      <c r="J54" s="21"/>
      <c r="K54" s="21">
        <f t="shared" si="21"/>
        <v>1.0999999999999996</v>
      </c>
      <c r="L54" s="21">
        <f t="shared" si="20"/>
        <v>913</v>
      </c>
      <c r="M54" s="21">
        <f t="shared" si="13"/>
        <v>1815</v>
      </c>
      <c r="N54" s="21"/>
      <c r="O54" s="21">
        <f t="shared" si="14"/>
        <v>1815</v>
      </c>
      <c r="P54" s="21">
        <f t="shared" si="15"/>
        <v>746.56338028169012</v>
      </c>
      <c r="Q54" s="21">
        <v>8.6999999999999993</v>
      </c>
      <c r="R54" s="21">
        <f t="shared" si="16"/>
        <v>1.5999999999999996</v>
      </c>
      <c r="S54" s="21">
        <f t="shared" si="17"/>
        <v>762.56338028169012</v>
      </c>
      <c r="T54" s="21">
        <f t="shared" si="18"/>
        <v>2578</v>
      </c>
      <c r="U54" s="21"/>
    </row>
    <row r="55" spans="1:21" x14ac:dyDescent="0.25">
      <c r="A55" s="45">
        <v>111</v>
      </c>
      <c r="B55" s="21">
        <v>902</v>
      </c>
      <c r="C55" s="21">
        <v>3</v>
      </c>
      <c r="D55" s="21">
        <v>3</v>
      </c>
      <c r="E55" s="21">
        <v>3</v>
      </c>
      <c r="F55" s="21">
        <v>7.5</v>
      </c>
      <c r="G55" s="21">
        <f t="shared" si="19"/>
        <v>0</v>
      </c>
      <c r="H55" s="21">
        <v>10</v>
      </c>
      <c r="I55" s="21">
        <f t="shared" si="12"/>
        <v>902</v>
      </c>
      <c r="J55" s="21"/>
      <c r="K55" s="21">
        <f t="shared" si="21"/>
        <v>4.5</v>
      </c>
      <c r="L55" s="21">
        <f t="shared" si="20"/>
        <v>947</v>
      </c>
      <c r="M55" s="21">
        <f t="shared" si="13"/>
        <v>1849</v>
      </c>
      <c r="N55" s="21">
        <v>1849</v>
      </c>
      <c r="O55" s="21">
        <f t="shared" si="14"/>
        <v>0</v>
      </c>
      <c r="P55" s="21">
        <f t="shared" si="15"/>
        <v>746.56338028169012</v>
      </c>
      <c r="Q55" s="21">
        <v>9.1999999999999993</v>
      </c>
      <c r="R55" s="21">
        <f t="shared" si="16"/>
        <v>1.6999999999999993</v>
      </c>
      <c r="S55" s="21">
        <f t="shared" si="17"/>
        <v>763.56338028169012</v>
      </c>
      <c r="T55" s="21">
        <f t="shared" si="18"/>
        <v>764</v>
      </c>
      <c r="U55" s="21">
        <v>764</v>
      </c>
    </row>
    <row r="56" spans="1:21" x14ac:dyDescent="0.25">
      <c r="A56" s="45">
        <v>112</v>
      </c>
      <c r="B56" s="21">
        <v>902</v>
      </c>
      <c r="C56" s="21">
        <v>14</v>
      </c>
      <c r="D56" s="21">
        <v>14</v>
      </c>
      <c r="E56" s="21">
        <v>14</v>
      </c>
      <c r="F56" s="21">
        <v>15.5</v>
      </c>
      <c r="G56" s="21">
        <f t="shared" si="19"/>
        <v>0</v>
      </c>
      <c r="H56" s="21">
        <v>10</v>
      </c>
      <c r="I56" s="21">
        <f t="shared" si="12"/>
        <v>902</v>
      </c>
      <c r="J56" s="21"/>
      <c r="K56" s="21">
        <f t="shared" si="21"/>
        <v>1.5</v>
      </c>
      <c r="L56" s="21">
        <f t="shared" si="20"/>
        <v>917</v>
      </c>
      <c r="M56" s="21">
        <f t="shared" si="13"/>
        <v>1819</v>
      </c>
      <c r="N56" s="21"/>
      <c r="O56" s="21">
        <f t="shared" si="14"/>
        <v>1819</v>
      </c>
      <c r="P56" s="21">
        <f t="shared" si="15"/>
        <v>746.56338028169012</v>
      </c>
      <c r="Q56" s="21">
        <v>17</v>
      </c>
      <c r="R56" s="21">
        <f t="shared" si="16"/>
        <v>1.5</v>
      </c>
      <c r="S56" s="21">
        <f t="shared" si="17"/>
        <v>761.56338028169012</v>
      </c>
      <c r="T56" s="21">
        <f t="shared" si="18"/>
        <v>2581</v>
      </c>
      <c r="U56" s="21"/>
    </row>
    <row r="57" spans="1:21" x14ac:dyDescent="0.25">
      <c r="A57" s="45" t="s">
        <v>45</v>
      </c>
      <c r="B57" s="21">
        <v>902</v>
      </c>
      <c r="C57" s="21">
        <v>43</v>
      </c>
      <c r="D57" s="21">
        <v>55</v>
      </c>
      <c r="E57" s="21">
        <v>46</v>
      </c>
      <c r="F57" s="21">
        <v>56.9</v>
      </c>
      <c r="G57" s="21">
        <f t="shared" si="19"/>
        <v>3</v>
      </c>
      <c r="H57" s="21">
        <v>10</v>
      </c>
      <c r="I57" s="21">
        <f t="shared" si="12"/>
        <v>932</v>
      </c>
      <c r="J57" s="21"/>
      <c r="K57" s="21">
        <f t="shared" si="21"/>
        <v>10.899999999999999</v>
      </c>
      <c r="L57" s="21">
        <f t="shared" si="20"/>
        <v>1011</v>
      </c>
      <c r="M57" s="21">
        <f t="shared" si="13"/>
        <v>1943</v>
      </c>
      <c r="N57" s="21"/>
      <c r="O57" s="21">
        <f t="shared" si="14"/>
        <v>1943</v>
      </c>
      <c r="P57" s="21">
        <f t="shared" si="15"/>
        <v>746.56338028169012</v>
      </c>
      <c r="Q57" s="21">
        <v>58.6</v>
      </c>
      <c r="R57" s="21">
        <f t="shared" si="16"/>
        <v>1.7000000000000028</v>
      </c>
      <c r="S57" s="21">
        <f t="shared" si="17"/>
        <v>763.56338028169012</v>
      </c>
      <c r="T57" s="21">
        <f t="shared" si="18"/>
        <v>2707</v>
      </c>
      <c r="U57" s="21">
        <v>2707</v>
      </c>
    </row>
    <row r="58" spans="1:21" x14ac:dyDescent="0.25">
      <c r="A58" s="45">
        <v>114</v>
      </c>
      <c r="B58" s="21">
        <v>902</v>
      </c>
      <c r="C58" s="21">
        <v>5</v>
      </c>
      <c r="D58" s="21">
        <v>41</v>
      </c>
      <c r="E58" s="21">
        <v>27</v>
      </c>
      <c r="F58" s="21">
        <v>42.5</v>
      </c>
      <c r="G58" s="21">
        <f t="shared" si="19"/>
        <v>22</v>
      </c>
      <c r="H58" s="21">
        <v>10</v>
      </c>
      <c r="I58" s="21">
        <f t="shared" si="12"/>
        <v>1122</v>
      </c>
      <c r="J58" s="21"/>
      <c r="K58" s="21">
        <v>0</v>
      </c>
      <c r="L58" s="21">
        <f t="shared" si="20"/>
        <v>902</v>
      </c>
      <c r="M58" s="21">
        <f t="shared" si="13"/>
        <v>2024</v>
      </c>
      <c r="N58" s="21"/>
      <c r="O58" s="21">
        <f t="shared" si="14"/>
        <v>2024</v>
      </c>
      <c r="P58" s="21">
        <f t="shared" si="15"/>
        <v>746.56338028169012</v>
      </c>
      <c r="Q58" s="21">
        <v>44</v>
      </c>
      <c r="R58" s="21">
        <f t="shared" si="16"/>
        <v>1.5</v>
      </c>
      <c r="S58" s="21">
        <f t="shared" si="17"/>
        <v>761.56338028169012</v>
      </c>
      <c r="T58" s="21">
        <f t="shared" si="18"/>
        <v>2786</v>
      </c>
      <c r="U58" s="21"/>
    </row>
    <row r="59" spans="1:21" x14ac:dyDescent="0.25">
      <c r="A59" s="45" t="s">
        <v>46</v>
      </c>
      <c r="B59" s="21">
        <v>902</v>
      </c>
      <c r="C59" s="21">
        <v>0</v>
      </c>
      <c r="D59" s="21">
        <v>12</v>
      </c>
      <c r="E59" s="21">
        <v>6</v>
      </c>
      <c r="F59" s="21">
        <v>13.4</v>
      </c>
      <c r="G59" s="21">
        <f t="shared" si="19"/>
        <v>6</v>
      </c>
      <c r="H59" s="21">
        <v>10</v>
      </c>
      <c r="I59" s="21">
        <f t="shared" si="12"/>
        <v>962</v>
      </c>
      <c r="J59" s="21"/>
      <c r="K59" s="21">
        <f t="shared" ref="K59:K71" si="22">F59-E59</f>
        <v>7.4</v>
      </c>
      <c r="L59" s="21">
        <f t="shared" si="20"/>
        <v>976</v>
      </c>
      <c r="M59" s="21">
        <f t="shared" si="13"/>
        <v>1938</v>
      </c>
      <c r="N59" s="21">
        <v>1938</v>
      </c>
      <c r="O59" s="21">
        <f t="shared" si="14"/>
        <v>0</v>
      </c>
      <c r="P59" s="21">
        <f t="shared" si="15"/>
        <v>746.56338028169012</v>
      </c>
      <c r="Q59" s="21">
        <v>16.100000000000001</v>
      </c>
      <c r="R59" s="21">
        <f t="shared" si="16"/>
        <v>2.7000000000000011</v>
      </c>
      <c r="S59" s="21">
        <f t="shared" si="17"/>
        <v>773.56338028169012</v>
      </c>
      <c r="T59" s="21">
        <f t="shared" si="18"/>
        <v>774</v>
      </c>
      <c r="U59" s="21">
        <v>774</v>
      </c>
    </row>
    <row r="60" spans="1:21" x14ac:dyDescent="0.25">
      <c r="A60" s="45" t="s">
        <v>47</v>
      </c>
      <c r="B60" s="21">
        <v>902</v>
      </c>
      <c r="C60" s="21">
        <v>62</v>
      </c>
      <c r="D60" s="21">
        <v>80</v>
      </c>
      <c r="E60" s="21">
        <v>70</v>
      </c>
      <c r="F60" s="21">
        <v>85.7</v>
      </c>
      <c r="G60" s="21">
        <f t="shared" si="19"/>
        <v>8</v>
      </c>
      <c r="H60" s="21">
        <v>10</v>
      </c>
      <c r="I60" s="21">
        <f t="shared" si="12"/>
        <v>982</v>
      </c>
      <c r="J60" s="21"/>
      <c r="K60" s="21">
        <f t="shared" si="22"/>
        <v>15.700000000000003</v>
      </c>
      <c r="L60" s="21">
        <f t="shared" si="20"/>
        <v>1059</v>
      </c>
      <c r="M60" s="21">
        <f t="shared" si="13"/>
        <v>2041</v>
      </c>
      <c r="N60" s="21">
        <v>2041</v>
      </c>
      <c r="O60" s="21">
        <f t="shared" si="14"/>
        <v>0</v>
      </c>
      <c r="P60" s="21">
        <f t="shared" si="15"/>
        <v>746.56338028169012</v>
      </c>
      <c r="Q60" s="21">
        <v>112.5</v>
      </c>
      <c r="R60" s="21">
        <f t="shared" si="16"/>
        <v>26.799999999999997</v>
      </c>
      <c r="S60" s="21">
        <f t="shared" si="17"/>
        <v>1014.5633802816901</v>
      </c>
      <c r="T60" s="21">
        <f t="shared" si="18"/>
        <v>1015</v>
      </c>
      <c r="U60" s="21">
        <v>1015</v>
      </c>
    </row>
    <row r="61" spans="1:21" x14ac:dyDescent="0.25">
      <c r="A61" s="45">
        <v>115</v>
      </c>
      <c r="B61" s="21">
        <v>902</v>
      </c>
      <c r="C61" s="21">
        <v>1</v>
      </c>
      <c r="D61" s="21">
        <v>1</v>
      </c>
      <c r="E61" s="21">
        <v>1</v>
      </c>
      <c r="F61" s="21">
        <v>6.3</v>
      </c>
      <c r="G61" s="21">
        <f t="shared" si="19"/>
        <v>0</v>
      </c>
      <c r="H61" s="21">
        <v>10</v>
      </c>
      <c r="I61" s="21">
        <f t="shared" si="12"/>
        <v>902</v>
      </c>
      <c r="J61" s="21"/>
      <c r="K61" s="21">
        <f t="shared" si="22"/>
        <v>5.3</v>
      </c>
      <c r="L61" s="21">
        <f t="shared" si="20"/>
        <v>955</v>
      </c>
      <c r="M61" s="21">
        <f t="shared" si="13"/>
        <v>1857</v>
      </c>
      <c r="N61" s="21"/>
      <c r="O61" s="21">
        <f t="shared" si="14"/>
        <v>1857</v>
      </c>
      <c r="P61" s="21">
        <f t="shared" si="15"/>
        <v>746.56338028169012</v>
      </c>
      <c r="Q61" s="21">
        <v>7.9</v>
      </c>
      <c r="R61" s="21">
        <f t="shared" si="16"/>
        <v>1.6000000000000005</v>
      </c>
      <c r="S61" s="21">
        <f t="shared" si="17"/>
        <v>762.56338028169012</v>
      </c>
      <c r="T61" s="21">
        <f t="shared" si="18"/>
        <v>2620</v>
      </c>
      <c r="U61" s="21"/>
    </row>
    <row r="62" spans="1:21" x14ac:dyDescent="0.25">
      <c r="A62" s="45">
        <v>116</v>
      </c>
      <c r="B62" s="21">
        <v>902</v>
      </c>
      <c r="C62" s="21">
        <v>1</v>
      </c>
      <c r="D62" s="21">
        <v>1</v>
      </c>
      <c r="E62" s="21">
        <v>1</v>
      </c>
      <c r="F62" s="21">
        <v>3.4</v>
      </c>
      <c r="G62" s="21">
        <f t="shared" si="19"/>
        <v>0</v>
      </c>
      <c r="H62" s="21">
        <v>10</v>
      </c>
      <c r="I62" s="21">
        <f t="shared" si="12"/>
        <v>902</v>
      </c>
      <c r="J62" s="21"/>
      <c r="K62" s="21">
        <f t="shared" si="22"/>
        <v>2.4</v>
      </c>
      <c r="L62" s="21">
        <f t="shared" si="20"/>
        <v>926</v>
      </c>
      <c r="M62" s="21">
        <f t="shared" si="13"/>
        <v>1828</v>
      </c>
      <c r="N62" s="21"/>
      <c r="O62" s="21">
        <f t="shared" si="14"/>
        <v>1828</v>
      </c>
      <c r="P62" s="21">
        <f t="shared" si="15"/>
        <v>746.56338028169012</v>
      </c>
      <c r="Q62" s="21">
        <v>4.2</v>
      </c>
      <c r="R62" s="21">
        <f t="shared" si="16"/>
        <v>0.80000000000000027</v>
      </c>
      <c r="S62" s="21">
        <f t="shared" si="17"/>
        <v>754.56338028169012</v>
      </c>
      <c r="T62" s="21">
        <f t="shared" si="18"/>
        <v>2583</v>
      </c>
      <c r="U62" s="21"/>
    </row>
    <row r="63" spans="1:21" x14ac:dyDescent="0.25">
      <c r="A63" s="45">
        <v>117</v>
      </c>
      <c r="B63" s="21">
        <v>902</v>
      </c>
      <c r="C63" s="21">
        <v>30</v>
      </c>
      <c r="D63" s="21">
        <v>36</v>
      </c>
      <c r="E63" s="21">
        <v>30</v>
      </c>
      <c r="F63" s="21">
        <v>37.200000000000003</v>
      </c>
      <c r="G63" s="21">
        <f t="shared" si="19"/>
        <v>0</v>
      </c>
      <c r="H63" s="21">
        <v>10</v>
      </c>
      <c r="I63" s="21">
        <f t="shared" si="12"/>
        <v>902</v>
      </c>
      <c r="J63" s="21"/>
      <c r="K63" s="21">
        <f t="shared" si="22"/>
        <v>7.2000000000000028</v>
      </c>
      <c r="L63" s="21">
        <f t="shared" si="20"/>
        <v>974</v>
      </c>
      <c r="M63" s="21">
        <f t="shared" si="13"/>
        <v>1876</v>
      </c>
      <c r="N63" s="21"/>
      <c r="O63" s="21">
        <f t="shared" si="14"/>
        <v>1876</v>
      </c>
      <c r="P63" s="21">
        <f t="shared" si="15"/>
        <v>746.56338028169012</v>
      </c>
      <c r="Q63" s="21">
        <v>39.799999999999997</v>
      </c>
      <c r="R63" s="21">
        <f t="shared" si="16"/>
        <v>2.5999999999999943</v>
      </c>
      <c r="S63" s="21">
        <f t="shared" si="17"/>
        <v>772.56338028169012</v>
      </c>
      <c r="T63" s="21">
        <f t="shared" si="18"/>
        <v>2649</v>
      </c>
      <c r="U63" s="21"/>
    </row>
    <row r="64" spans="1:21" x14ac:dyDescent="0.25">
      <c r="A64" s="45">
        <v>118</v>
      </c>
      <c r="B64" s="21">
        <v>902</v>
      </c>
      <c r="C64" s="21">
        <v>199</v>
      </c>
      <c r="D64" s="21">
        <v>213</v>
      </c>
      <c r="E64" s="21">
        <v>210</v>
      </c>
      <c r="F64" s="21">
        <v>217.1</v>
      </c>
      <c r="G64" s="21">
        <f t="shared" si="19"/>
        <v>11</v>
      </c>
      <c r="H64" s="21">
        <v>10</v>
      </c>
      <c r="I64" s="21">
        <f t="shared" si="12"/>
        <v>1012</v>
      </c>
      <c r="J64" s="21"/>
      <c r="K64" s="21">
        <f t="shared" si="22"/>
        <v>7.0999999999999943</v>
      </c>
      <c r="L64" s="21">
        <f t="shared" si="20"/>
        <v>973</v>
      </c>
      <c r="M64" s="21">
        <f t="shared" si="13"/>
        <v>1985</v>
      </c>
      <c r="N64" s="21">
        <v>1985</v>
      </c>
      <c r="O64" s="21">
        <f t="shared" si="14"/>
        <v>0</v>
      </c>
      <c r="P64" s="21">
        <f t="shared" si="15"/>
        <v>746.56338028169012</v>
      </c>
      <c r="Q64" s="21">
        <v>228.9</v>
      </c>
      <c r="R64" s="21">
        <f t="shared" si="16"/>
        <v>11.800000000000011</v>
      </c>
      <c r="S64" s="21">
        <f t="shared" si="17"/>
        <v>864.56338028169023</v>
      </c>
      <c r="T64" s="21">
        <f t="shared" si="18"/>
        <v>865</v>
      </c>
      <c r="U64" s="21">
        <v>865</v>
      </c>
    </row>
    <row r="65" spans="1:21" x14ac:dyDescent="0.25">
      <c r="A65" s="45">
        <v>119</v>
      </c>
      <c r="B65" s="21">
        <v>902</v>
      </c>
      <c r="C65" s="21">
        <v>0</v>
      </c>
      <c r="D65" s="21">
        <v>0</v>
      </c>
      <c r="E65" s="21">
        <v>0</v>
      </c>
      <c r="F65" s="21">
        <v>0.6</v>
      </c>
      <c r="G65" s="21">
        <f t="shared" si="19"/>
        <v>0</v>
      </c>
      <c r="H65" s="21">
        <v>10</v>
      </c>
      <c r="I65" s="21">
        <f t="shared" si="12"/>
        <v>902</v>
      </c>
      <c r="J65" s="21"/>
      <c r="K65" s="21">
        <f t="shared" si="22"/>
        <v>0.6</v>
      </c>
      <c r="L65" s="21">
        <f t="shared" si="20"/>
        <v>908</v>
      </c>
      <c r="M65" s="21">
        <f t="shared" si="13"/>
        <v>1810</v>
      </c>
      <c r="N65" s="21"/>
      <c r="O65" s="21">
        <f t="shared" si="14"/>
        <v>1810</v>
      </c>
      <c r="P65" s="21">
        <f t="shared" si="15"/>
        <v>746.56338028169012</v>
      </c>
      <c r="Q65" s="21">
        <v>0.6</v>
      </c>
      <c r="R65" s="21">
        <f t="shared" si="16"/>
        <v>0</v>
      </c>
      <c r="S65" s="21">
        <f t="shared" si="17"/>
        <v>746.56338028169012</v>
      </c>
      <c r="T65" s="21">
        <f t="shared" si="18"/>
        <v>2557</v>
      </c>
      <c r="U65" s="21">
        <v>2557</v>
      </c>
    </row>
    <row r="66" spans="1:21" x14ac:dyDescent="0.25">
      <c r="A66" s="45">
        <v>120</v>
      </c>
      <c r="B66" s="21">
        <v>902</v>
      </c>
      <c r="C66" s="21">
        <v>23</v>
      </c>
      <c r="D66" s="21">
        <v>23</v>
      </c>
      <c r="E66" s="21">
        <v>23</v>
      </c>
      <c r="F66" s="21">
        <v>31.3</v>
      </c>
      <c r="G66" s="21">
        <f t="shared" si="19"/>
        <v>0</v>
      </c>
      <c r="H66" s="21">
        <v>10</v>
      </c>
      <c r="I66" s="21">
        <f t="shared" ref="I66:I72" si="23">B66+G66*H66</f>
        <v>902</v>
      </c>
      <c r="J66" s="21"/>
      <c r="K66" s="21">
        <f t="shared" si="22"/>
        <v>8.3000000000000007</v>
      </c>
      <c r="L66" s="21">
        <f t="shared" si="20"/>
        <v>985</v>
      </c>
      <c r="M66" s="21">
        <f t="shared" ref="M66:M72" si="24">I66+L66</f>
        <v>1887</v>
      </c>
      <c r="N66" s="21"/>
      <c r="O66" s="21">
        <f t="shared" ref="O66:O72" si="25">M66-N66</f>
        <v>1887</v>
      </c>
      <c r="P66" s="21">
        <f t="shared" ref="P66:P72" si="26">(49275+3731)/71</f>
        <v>746.56338028169012</v>
      </c>
      <c r="Q66" s="21">
        <v>31.3</v>
      </c>
      <c r="R66" s="21">
        <f t="shared" ref="R66:R72" si="27">Q66-F66</f>
        <v>0</v>
      </c>
      <c r="S66" s="21">
        <f t="shared" ref="S66:S72" si="28">P66+(R66*10)</f>
        <v>746.56338028169012</v>
      </c>
      <c r="T66" s="21">
        <f t="shared" ref="T66:T72" si="29">ROUND(O66+S66,0)</f>
        <v>2634</v>
      </c>
      <c r="U66" s="21"/>
    </row>
    <row r="67" spans="1:21" x14ac:dyDescent="0.25">
      <c r="A67" s="45">
        <v>121</v>
      </c>
      <c r="B67" s="21">
        <v>902</v>
      </c>
      <c r="C67" s="21">
        <v>0</v>
      </c>
      <c r="D67" s="21">
        <v>0</v>
      </c>
      <c r="E67" s="21">
        <v>0</v>
      </c>
      <c r="F67" s="21">
        <v>0.2</v>
      </c>
      <c r="G67" s="21">
        <f t="shared" si="19"/>
        <v>0</v>
      </c>
      <c r="H67" s="21">
        <v>10</v>
      </c>
      <c r="I67" s="21">
        <f t="shared" si="23"/>
        <v>902</v>
      </c>
      <c r="J67" s="21"/>
      <c r="K67" s="21">
        <f t="shared" si="22"/>
        <v>0.2</v>
      </c>
      <c r="L67" s="21">
        <f t="shared" si="20"/>
        <v>904</v>
      </c>
      <c r="M67" s="21">
        <f t="shared" si="24"/>
        <v>1806</v>
      </c>
      <c r="N67" s="21">
        <v>1806</v>
      </c>
      <c r="O67" s="21">
        <f t="shared" si="25"/>
        <v>0</v>
      </c>
      <c r="P67" s="21">
        <f t="shared" si="26"/>
        <v>746.56338028169012</v>
      </c>
      <c r="Q67" s="21">
        <v>1.9</v>
      </c>
      <c r="R67" s="21">
        <f t="shared" si="27"/>
        <v>1.7</v>
      </c>
      <c r="S67" s="21">
        <f t="shared" si="28"/>
        <v>763.56338028169012</v>
      </c>
      <c r="T67" s="21">
        <f t="shared" si="29"/>
        <v>764</v>
      </c>
      <c r="U67" s="21"/>
    </row>
    <row r="68" spans="1:21" x14ac:dyDescent="0.25">
      <c r="A68" s="45" t="s">
        <v>158</v>
      </c>
      <c r="B68" s="21">
        <v>902</v>
      </c>
      <c r="C68" s="21">
        <v>965</v>
      </c>
      <c r="D68" s="21">
        <v>1301</v>
      </c>
      <c r="E68" s="21">
        <v>1180</v>
      </c>
      <c r="F68" s="21">
        <v>1444.1</v>
      </c>
      <c r="G68" s="21">
        <f t="shared" si="19"/>
        <v>215</v>
      </c>
      <c r="H68" s="21">
        <v>10</v>
      </c>
      <c r="I68" s="21">
        <f t="shared" si="23"/>
        <v>3052</v>
      </c>
      <c r="J68" s="21"/>
      <c r="K68" s="21">
        <f t="shared" si="22"/>
        <v>264.09999999999991</v>
      </c>
      <c r="L68" s="21">
        <f t="shared" si="20"/>
        <v>3542.9999999999991</v>
      </c>
      <c r="M68" s="21">
        <f t="shared" si="24"/>
        <v>6594.9999999999991</v>
      </c>
      <c r="N68" s="21">
        <v>6595</v>
      </c>
      <c r="O68" s="21">
        <f t="shared" si="25"/>
        <v>0</v>
      </c>
      <c r="P68" s="21">
        <f t="shared" si="26"/>
        <v>746.56338028169012</v>
      </c>
      <c r="Q68" s="21">
        <v>2038.5</v>
      </c>
      <c r="R68" s="21">
        <f t="shared" si="27"/>
        <v>594.40000000000009</v>
      </c>
      <c r="S68" s="21">
        <f t="shared" si="28"/>
        <v>6690.563380281691</v>
      </c>
      <c r="T68" s="21">
        <f t="shared" si="29"/>
        <v>6691</v>
      </c>
      <c r="U68" s="21"/>
    </row>
    <row r="69" spans="1:21" x14ac:dyDescent="0.25">
      <c r="A69" s="45">
        <v>123</v>
      </c>
      <c r="B69" s="21">
        <v>902</v>
      </c>
      <c r="C69" s="21">
        <v>3300</v>
      </c>
      <c r="D69" s="21">
        <v>5310</v>
      </c>
      <c r="E69" s="21">
        <v>4840</v>
      </c>
      <c r="F69" s="21">
        <v>5858.5119999999997</v>
      </c>
      <c r="G69" s="21">
        <f t="shared" si="19"/>
        <v>1540</v>
      </c>
      <c r="H69" s="21">
        <v>10</v>
      </c>
      <c r="I69" s="21">
        <f t="shared" si="23"/>
        <v>16302</v>
      </c>
      <c r="J69" s="21"/>
      <c r="K69" s="21">
        <f t="shared" si="22"/>
        <v>1018.5119999999997</v>
      </c>
      <c r="L69" s="21">
        <f t="shared" ref="L69:L72" si="30">902+K69*10</f>
        <v>11087.119999999997</v>
      </c>
      <c r="M69" s="21">
        <f t="shared" si="24"/>
        <v>27389.119999999995</v>
      </c>
      <c r="N69" s="21">
        <v>27389</v>
      </c>
      <c r="O69" s="21">
        <f t="shared" si="25"/>
        <v>0.11999999999534339</v>
      </c>
      <c r="P69" s="21">
        <f t="shared" si="26"/>
        <v>746.56338028169012</v>
      </c>
      <c r="Q69" s="21">
        <v>7385.2</v>
      </c>
      <c r="R69" s="21">
        <f t="shared" si="27"/>
        <v>1526.6880000000001</v>
      </c>
      <c r="S69" s="21">
        <f t="shared" si="28"/>
        <v>16013.443380281691</v>
      </c>
      <c r="T69" s="21">
        <f t="shared" si="29"/>
        <v>16014</v>
      </c>
      <c r="U69" s="21"/>
    </row>
    <row r="70" spans="1:21" x14ac:dyDescent="0.25">
      <c r="A70" s="45">
        <v>124</v>
      </c>
      <c r="B70" s="21">
        <v>902</v>
      </c>
      <c r="C70" s="21">
        <v>8</v>
      </c>
      <c r="D70" s="21">
        <v>38</v>
      </c>
      <c r="E70" s="21">
        <v>30</v>
      </c>
      <c r="F70" s="21">
        <v>43</v>
      </c>
      <c r="G70" s="21">
        <f t="shared" si="19"/>
        <v>22</v>
      </c>
      <c r="H70" s="21">
        <v>10</v>
      </c>
      <c r="I70" s="21">
        <f t="shared" si="23"/>
        <v>1122</v>
      </c>
      <c r="J70" s="21"/>
      <c r="K70" s="21">
        <f t="shared" si="22"/>
        <v>13</v>
      </c>
      <c r="L70" s="21">
        <f t="shared" si="30"/>
        <v>1032</v>
      </c>
      <c r="M70" s="21">
        <f t="shared" si="24"/>
        <v>2154</v>
      </c>
      <c r="N70" s="21">
        <v>2154</v>
      </c>
      <c r="O70" s="21">
        <f t="shared" si="25"/>
        <v>0</v>
      </c>
      <c r="P70" s="21">
        <f t="shared" si="26"/>
        <v>746.56338028169012</v>
      </c>
      <c r="Q70" s="21">
        <v>53.1</v>
      </c>
      <c r="R70" s="21">
        <f t="shared" si="27"/>
        <v>10.100000000000001</v>
      </c>
      <c r="S70" s="21">
        <f t="shared" si="28"/>
        <v>847.56338028169012</v>
      </c>
      <c r="T70" s="21">
        <f t="shared" si="29"/>
        <v>848</v>
      </c>
      <c r="U70" s="21">
        <v>848</v>
      </c>
    </row>
    <row r="71" spans="1:21" x14ac:dyDescent="0.25">
      <c r="A71" s="45">
        <v>125</v>
      </c>
      <c r="B71" s="21">
        <v>902</v>
      </c>
      <c r="C71" s="21">
        <v>14</v>
      </c>
      <c r="D71" s="21">
        <v>15</v>
      </c>
      <c r="E71" s="21">
        <v>15</v>
      </c>
      <c r="F71" s="21">
        <v>16.100000000000001</v>
      </c>
      <c r="G71" s="21">
        <f t="shared" si="19"/>
        <v>1</v>
      </c>
      <c r="H71" s="21">
        <v>10</v>
      </c>
      <c r="I71" s="21">
        <f t="shared" si="23"/>
        <v>912</v>
      </c>
      <c r="J71" s="21"/>
      <c r="K71" s="21">
        <f t="shared" si="22"/>
        <v>1.1000000000000014</v>
      </c>
      <c r="L71" s="21">
        <f t="shared" si="30"/>
        <v>913</v>
      </c>
      <c r="M71" s="21">
        <f t="shared" si="24"/>
        <v>1825</v>
      </c>
      <c r="N71" s="21">
        <v>1825</v>
      </c>
      <c r="O71" s="21">
        <f t="shared" si="25"/>
        <v>0</v>
      </c>
      <c r="P71" s="21">
        <f t="shared" si="26"/>
        <v>746.56338028169012</v>
      </c>
      <c r="Q71" s="21">
        <v>18.3</v>
      </c>
      <c r="R71" s="21">
        <f t="shared" si="27"/>
        <v>2.1999999999999993</v>
      </c>
      <c r="S71" s="21">
        <f t="shared" si="28"/>
        <v>768.56338028169012</v>
      </c>
      <c r="T71" s="21">
        <f t="shared" si="29"/>
        <v>769</v>
      </c>
      <c r="U71" s="21"/>
    </row>
    <row r="72" spans="1:21" x14ac:dyDescent="0.25">
      <c r="A72" s="45">
        <v>126</v>
      </c>
      <c r="B72" s="21">
        <v>902</v>
      </c>
      <c r="C72" s="21">
        <v>14</v>
      </c>
      <c r="D72" s="21">
        <v>14</v>
      </c>
      <c r="E72" s="21">
        <v>14</v>
      </c>
      <c r="F72" s="21">
        <v>39.6</v>
      </c>
      <c r="G72" s="21">
        <f t="shared" si="19"/>
        <v>0</v>
      </c>
      <c r="H72" s="21">
        <v>10</v>
      </c>
      <c r="I72" s="21">
        <f t="shared" si="23"/>
        <v>902</v>
      </c>
      <c r="J72" s="21"/>
      <c r="K72" s="21">
        <v>16</v>
      </c>
      <c r="L72" s="21">
        <f t="shared" si="30"/>
        <v>1062</v>
      </c>
      <c r="M72" s="21">
        <f t="shared" si="24"/>
        <v>1964</v>
      </c>
      <c r="N72" s="21"/>
      <c r="O72" s="21">
        <f t="shared" si="25"/>
        <v>1964</v>
      </c>
      <c r="P72" s="21">
        <f t="shared" si="26"/>
        <v>746.56338028169012</v>
      </c>
      <c r="Q72" s="21">
        <v>42.1</v>
      </c>
      <c r="R72" s="21">
        <f t="shared" si="27"/>
        <v>2.5</v>
      </c>
      <c r="S72" s="21">
        <f t="shared" si="28"/>
        <v>771.56338028169012</v>
      </c>
      <c r="T72" s="21">
        <f t="shared" si="29"/>
        <v>2736</v>
      </c>
      <c r="U72" s="21">
        <v>2736</v>
      </c>
    </row>
    <row r="73" spans="1:21" x14ac:dyDescent="0.25">
      <c r="A73" s="21"/>
      <c r="B73" s="21"/>
      <c r="C73" s="21"/>
      <c r="D73" s="21"/>
      <c r="E73" s="21"/>
      <c r="F73" s="21"/>
      <c r="G73" s="21"/>
      <c r="H73" s="21" t="s">
        <v>146</v>
      </c>
      <c r="I73" s="20">
        <f>SUM(I2:I72)</f>
        <v>158182</v>
      </c>
      <c r="J73" s="21"/>
      <c r="K73" s="21" t="s">
        <v>146</v>
      </c>
      <c r="L73" s="20">
        <f>SUM(L2:L72)</f>
        <v>154685.10999999999</v>
      </c>
      <c r="M73" s="20">
        <f>SUM(M2:M72)</f>
        <v>312867.11</v>
      </c>
      <c r="N73" s="20">
        <f>SUM(N2:N72)</f>
        <v>211945</v>
      </c>
      <c r="O73" s="21"/>
      <c r="P73" s="21"/>
      <c r="Q73" s="21"/>
      <c r="R73" s="21"/>
      <c r="S73" s="20">
        <f>SUM(S2:S72)</f>
        <v>206979.89000000048</v>
      </c>
      <c r="T73" s="21"/>
      <c r="U73" s="20">
        <f>SUM(U2:U72)</f>
        <v>148711</v>
      </c>
    </row>
    <row r="74" spans="1:21" ht="30" x14ac:dyDescent="0.25">
      <c r="A74" s="21"/>
      <c r="B74" s="21"/>
      <c r="C74" s="21"/>
      <c r="D74" s="21"/>
      <c r="E74" s="21"/>
      <c r="F74" s="21"/>
      <c r="G74" s="21"/>
      <c r="H74" s="46" t="s">
        <v>159</v>
      </c>
      <c r="I74" s="20">
        <v>20854</v>
      </c>
      <c r="J74" s="21"/>
      <c r="K74" s="21"/>
      <c r="L74" s="20">
        <f>L75-L73</f>
        <v>26126.890000000014</v>
      </c>
      <c r="M74" s="21"/>
      <c r="N74" s="21"/>
      <c r="O74" s="21"/>
      <c r="P74" s="21"/>
      <c r="Q74" s="21"/>
      <c r="R74" s="21"/>
      <c r="S74" s="20">
        <v>37526.10999999952</v>
      </c>
      <c r="T74" s="21"/>
      <c r="U74" s="21"/>
    </row>
    <row r="75" spans="1:21" ht="30" x14ac:dyDescent="0.25">
      <c r="A75" s="21"/>
      <c r="B75" s="21"/>
      <c r="C75" s="21"/>
      <c r="D75" s="21"/>
      <c r="E75" s="21"/>
      <c r="F75" s="21"/>
      <c r="G75" s="21"/>
      <c r="H75" s="46" t="s">
        <v>160</v>
      </c>
      <c r="I75" s="20">
        <f>+I73+I74</f>
        <v>179036</v>
      </c>
      <c r="J75" s="21"/>
      <c r="K75" s="21"/>
      <c r="L75" s="20">
        <v>180812</v>
      </c>
      <c r="M75" s="21"/>
      <c r="N75" s="21"/>
      <c r="O75" s="21"/>
      <c r="P75" s="21"/>
      <c r="Q75" s="21"/>
      <c r="R75" s="21"/>
      <c r="S75" s="20">
        <f>SUM(S73:S74)</f>
        <v>244506</v>
      </c>
      <c r="T75" s="21"/>
      <c r="U75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01BC-37D1-4CF5-9271-04B7C9971E6A}">
  <dimension ref="A1:G23"/>
  <sheetViews>
    <sheetView tabSelected="1" zoomScale="134" workbookViewId="0">
      <selection activeCell="C11" sqref="C11"/>
    </sheetView>
  </sheetViews>
  <sheetFormatPr defaultRowHeight="15" x14ac:dyDescent="0.25"/>
  <cols>
    <col min="1" max="1" width="9.85546875" bestFit="1" customWidth="1"/>
    <col min="2" max="2" width="40.85546875" customWidth="1"/>
    <col min="3" max="3" width="25" style="3" customWidth="1"/>
    <col min="4" max="4" width="17.7109375" style="3" customWidth="1"/>
    <col min="5" max="5" width="33.28515625" customWidth="1"/>
  </cols>
  <sheetData>
    <row r="1" spans="2:7" x14ac:dyDescent="0.25">
      <c r="B1" t="s">
        <v>197</v>
      </c>
      <c r="C1" s="3">
        <v>642418</v>
      </c>
      <c r="D1" s="60" t="s">
        <v>198</v>
      </c>
      <c r="E1" s="59" t="s">
        <v>199</v>
      </c>
      <c r="F1" s="59" t="s">
        <v>200</v>
      </c>
    </row>
    <row r="2" spans="2:7" x14ac:dyDescent="0.25">
      <c r="B2" t="s">
        <v>209</v>
      </c>
      <c r="C2" s="3">
        <f>'Maintenance_01-Apr-2025_Onwards'!K74</f>
        <v>303640</v>
      </c>
      <c r="D2" s="61">
        <v>45686</v>
      </c>
      <c r="E2" t="s">
        <v>177</v>
      </c>
      <c r="F2">
        <v>18043</v>
      </c>
      <c r="G2" t="s">
        <v>225</v>
      </c>
    </row>
    <row r="3" spans="2:7" x14ac:dyDescent="0.25">
      <c r="B3" t="s">
        <v>210</v>
      </c>
      <c r="C3" s="3">
        <f>EB!U73</f>
        <v>148711</v>
      </c>
      <c r="D3" s="61">
        <v>45706</v>
      </c>
      <c r="E3" t="s">
        <v>230</v>
      </c>
      <c r="F3">
        <v>182204</v>
      </c>
      <c r="G3" t="s">
        <v>229</v>
      </c>
    </row>
    <row r="4" spans="2:7" x14ac:dyDescent="0.25">
      <c r="D4" s="61">
        <v>45733</v>
      </c>
      <c r="E4" t="s">
        <v>231</v>
      </c>
      <c r="F4">
        <v>182412</v>
      </c>
      <c r="G4" t="s">
        <v>224</v>
      </c>
    </row>
    <row r="5" spans="2:7" x14ac:dyDescent="0.25">
      <c r="D5" s="61">
        <v>45727</v>
      </c>
      <c r="E5" t="s">
        <v>177</v>
      </c>
      <c r="F5">
        <v>29811</v>
      </c>
      <c r="G5" t="s">
        <v>226</v>
      </c>
    </row>
    <row r="6" spans="2:7" x14ac:dyDescent="0.25">
      <c r="D6" s="61">
        <v>111491</v>
      </c>
      <c r="E6" s="38" t="s">
        <v>201</v>
      </c>
      <c r="F6">
        <v>3630</v>
      </c>
      <c r="G6" t="s">
        <v>226</v>
      </c>
    </row>
    <row r="7" spans="2:7" x14ac:dyDescent="0.25">
      <c r="B7" t="s">
        <v>196</v>
      </c>
      <c r="C7" s="3">
        <f>SUM(C1:C6)</f>
        <v>1094769</v>
      </c>
      <c r="D7" s="61">
        <v>45757</v>
      </c>
      <c r="E7" t="s">
        <v>201</v>
      </c>
      <c r="F7">
        <f>4602+1480</f>
        <v>6082</v>
      </c>
      <c r="G7" t="s">
        <v>226</v>
      </c>
    </row>
    <row r="8" spans="2:7" x14ac:dyDescent="0.25">
      <c r="D8" s="61">
        <v>45761</v>
      </c>
      <c r="E8" t="s">
        <v>232</v>
      </c>
      <c r="F8">
        <v>245778</v>
      </c>
      <c r="G8" t="s">
        <v>223</v>
      </c>
    </row>
    <row r="9" spans="2:7" x14ac:dyDescent="0.25">
      <c r="B9" t="s">
        <v>186</v>
      </c>
      <c r="C9" s="3">
        <f>withWhom!I26</f>
        <v>288</v>
      </c>
      <c r="D9" s="61">
        <v>45761</v>
      </c>
      <c r="E9" t="s">
        <v>227</v>
      </c>
      <c r="F9">
        <v>32745</v>
      </c>
      <c r="G9" t="s">
        <v>228</v>
      </c>
    </row>
    <row r="10" spans="2:7" x14ac:dyDescent="0.25">
      <c r="B10" t="s">
        <v>174</v>
      </c>
      <c r="C10" s="3">
        <f>91651+6687-10000+2700-36400-10000+2774</f>
        <v>47412</v>
      </c>
      <c r="D10" s="61">
        <v>45761</v>
      </c>
      <c r="E10" t="s">
        <v>234</v>
      </c>
      <c r="F10">
        <v>142355</v>
      </c>
      <c r="G10" t="s">
        <v>226</v>
      </c>
    </row>
    <row r="11" spans="2:7" x14ac:dyDescent="0.25">
      <c r="B11" t="s">
        <v>175</v>
      </c>
      <c r="C11" s="3">
        <f>17668+2566+3477+7726+6389+3187+10255</f>
        <v>51268</v>
      </c>
      <c r="D11" s="61">
        <v>45763</v>
      </c>
      <c r="E11" t="s">
        <v>237</v>
      </c>
      <c r="F11">
        <v>10000</v>
      </c>
      <c r="G11" t="s">
        <v>226</v>
      </c>
    </row>
    <row r="12" spans="2:7" x14ac:dyDescent="0.25">
      <c r="B12" t="s">
        <v>179</v>
      </c>
      <c r="C12" s="3">
        <f>92538+4215</f>
        <v>96753</v>
      </c>
      <c r="D12" s="61">
        <v>45756</v>
      </c>
      <c r="E12" t="s">
        <v>177</v>
      </c>
      <c r="F12">
        <v>18198</v>
      </c>
      <c r="G12" t="s">
        <v>226</v>
      </c>
    </row>
    <row r="13" spans="2:7" x14ac:dyDescent="0.25">
      <c r="B13" t="s">
        <v>211</v>
      </c>
      <c r="C13" s="3">
        <f>withWhom!H26</f>
        <v>0</v>
      </c>
      <c r="D13" s="61">
        <v>45763</v>
      </c>
      <c r="E13" t="s">
        <v>177</v>
      </c>
      <c r="F13">
        <v>18198</v>
      </c>
      <c r="G13" t="s">
        <v>226</v>
      </c>
    </row>
    <row r="14" spans="2:7" x14ac:dyDescent="0.25">
      <c r="B14" s="3"/>
      <c r="D14" s="61">
        <v>45769</v>
      </c>
      <c r="E14" t="s">
        <v>236</v>
      </c>
      <c r="F14">
        <v>10000</v>
      </c>
      <c r="G14" t="s">
        <v>226</v>
      </c>
    </row>
    <row r="15" spans="2:7" x14ac:dyDescent="0.25">
      <c r="B15" s="3" t="s">
        <v>140</v>
      </c>
      <c r="C15" s="3">
        <f>SUM(C9:C14)</f>
        <v>195721</v>
      </c>
      <c r="E15" t="s">
        <v>172</v>
      </c>
      <c r="F15">
        <f>SUM(F2:F14)</f>
        <v>899456</v>
      </c>
    </row>
    <row r="16" spans="2:7" x14ac:dyDescent="0.25">
      <c r="B16" s="3"/>
    </row>
    <row r="17" spans="1:5" x14ac:dyDescent="0.25">
      <c r="B17" s="11" t="s">
        <v>202</v>
      </c>
      <c r="C17" s="3">
        <f>C7-F15</f>
        <v>195313</v>
      </c>
    </row>
    <row r="18" spans="1:5" x14ac:dyDescent="0.25">
      <c r="B18" s="3"/>
    </row>
    <row r="19" spans="1:5" x14ac:dyDescent="0.25">
      <c r="B19" s="3"/>
      <c r="C19" s="11"/>
      <c r="D19" s="11"/>
      <c r="E19" s="38"/>
    </row>
    <row r="20" spans="1:5" x14ac:dyDescent="0.25">
      <c r="A20" s="48"/>
      <c r="B20" s="3" t="s">
        <v>203</v>
      </c>
      <c r="C20" s="3">
        <f>C17-C15</f>
        <v>-408</v>
      </c>
      <c r="E20" s="38"/>
    </row>
    <row r="21" spans="1:5" x14ac:dyDescent="0.25">
      <c r="A21" s="48"/>
      <c r="B21" s="3"/>
    </row>
    <row r="22" spans="1:5" x14ac:dyDescent="0.25">
      <c r="A22" s="48"/>
      <c r="B22" s="3"/>
    </row>
    <row r="23" spans="1:5" x14ac:dyDescent="0.25">
      <c r="B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50CD-9B82-4E49-B866-F82985F79752}">
  <dimension ref="A1:S88"/>
  <sheetViews>
    <sheetView topLeftCell="B1" zoomScale="134" workbookViewId="0">
      <pane ySplit="1" topLeftCell="A65" activePane="bottomLeft" state="frozen"/>
      <selection activeCell="B1" sqref="B1"/>
      <selection pane="bottomLeft" activeCell="O6" sqref="O6"/>
    </sheetView>
  </sheetViews>
  <sheetFormatPr defaultRowHeight="15" x14ac:dyDescent="0.25"/>
  <cols>
    <col min="1" max="1" width="0" style="3" hidden="1" customWidth="1"/>
    <col min="2" max="2" width="13.28515625" customWidth="1"/>
    <col min="3" max="3" width="25.5703125" style="14" customWidth="1"/>
    <col min="4" max="4" width="22.5703125" style="2" customWidth="1"/>
    <col min="5" max="5" width="8" style="3" customWidth="1"/>
    <col min="6" max="6" width="9.42578125" style="11" customWidth="1"/>
    <col min="7" max="7" width="19" customWidth="1"/>
    <col min="8" max="8" width="12.140625" customWidth="1"/>
    <col min="9" max="9" width="12.42578125" customWidth="1"/>
    <col min="10" max="10" width="13.7109375" customWidth="1"/>
    <col min="12" max="13" width="8.85546875" customWidth="1"/>
    <col min="14" max="14" width="16.140625" customWidth="1"/>
    <col min="15" max="15" width="36.42578125" customWidth="1"/>
  </cols>
  <sheetData>
    <row r="1" spans="1:16" s="1" customFormat="1" ht="30" x14ac:dyDescent="0.25">
      <c r="A1" s="4" t="s">
        <v>0</v>
      </c>
      <c r="B1" s="7" t="s">
        <v>1</v>
      </c>
      <c r="C1" s="12" t="s">
        <v>73</v>
      </c>
      <c r="D1" s="5" t="s">
        <v>74</v>
      </c>
      <c r="E1" s="4" t="s">
        <v>125</v>
      </c>
      <c r="F1" s="9" t="s">
        <v>127</v>
      </c>
      <c r="G1" s="7" t="s">
        <v>138</v>
      </c>
      <c r="H1" s="7" t="s">
        <v>126</v>
      </c>
      <c r="I1" s="7" t="s">
        <v>183</v>
      </c>
      <c r="J1" s="7" t="s">
        <v>182</v>
      </c>
      <c r="K1" s="7" t="s">
        <v>139</v>
      </c>
      <c r="L1" s="7" t="s">
        <v>142</v>
      </c>
      <c r="M1" s="7" t="s">
        <v>184</v>
      </c>
      <c r="N1" s="7" t="s">
        <v>181</v>
      </c>
      <c r="O1" s="7" t="s">
        <v>132</v>
      </c>
      <c r="P1" s="7"/>
    </row>
    <row r="2" spans="1:16" x14ac:dyDescent="0.25">
      <c r="A2" s="6">
        <v>1</v>
      </c>
      <c r="B2" s="13" t="s">
        <v>2</v>
      </c>
      <c r="C2" s="13" t="s">
        <v>49</v>
      </c>
      <c r="D2" s="15">
        <v>6303685100</v>
      </c>
      <c r="E2" s="8">
        <v>1414</v>
      </c>
      <c r="F2" s="10">
        <v>4.1665799999999997</v>
      </c>
      <c r="G2" s="8">
        <f>ROUND(E2*F2,0)</f>
        <v>5892</v>
      </c>
      <c r="H2" s="17">
        <f>(G2*2)</f>
        <v>11784</v>
      </c>
      <c r="I2" s="17">
        <v>11784</v>
      </c>
      <c r="J2" s="17">
        <f>H2-I2</f>
        <v>0</v>
      </c>
      <c r="K2" s="17">
        <v>5892</v>
      </c>
      <c r="L2" s="17">
        <f>J2+K2</f>
        <v>5892</v>
      </c>
      <c r="M2" s="17">
        <v>5892</v>
      </c>
      <c r="N2" s="17">
        <f>(L2-M2)</f>
        <v>0</v>
      </c>
      <c r="O2" s="21"/>
      <c r="P2" s="17"/>
    </row>
    <row r="3" spans="1:16" x14ac:dyDescent="0.25">
      <c r="A3" s="6">
        <v>2</v>
      </c>
      <c r="B3" s="13" t="s">
        <v>3</v>
      </c>
      <c r="C3" s="13" t="s">
        <v>86</v>
      </c>
      <c r="D3" s="15">
        <v>9980555880</v>
      </c>
      <c r="E3" s="8">
        <v>768</v>
      </c>
      <c r="F3" s="10">
        <v>4.1665799999999997</v>
      </c>
      <c r="G3" s="8">
        <f>ROUND(E3*F3,0)</f>
        <v>3200</v>
      </c>
      <c r="H3" s="17">
        <f t="shared" ref="H3:H66" si="0">(G3*2)</f>
        <v>6400</v>
      </c>
      <c r="I3" s="17">
        <v>6400</v>
      </c>
      <c r="J3" s="17">
        <f t="shared" ref="J3:J66" si="1">H3-I3</f>
        <v>0</v>
      </c>
      <c r="K3" s="17">
        <v>3200</v>
      </c>
      <c r="L3" s="17">
        <f t="shared" ref="L3:L66" si="2">J3+K3</f>
        <v>3200</v>
      </c>
      <c r="M3" s="17"/>
      <c r="N3" s="17">
        <f t="shared" ref="N3:N63" si="3">(L3-M3)</f>
        <v>3200</v>
      </c>
      <c r="O3" s="21"/>
      <c r="P3" s="17"/>
    </row>
    <row r="4" spans="1:16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8">
        <v>1561</v>
      </c>
      <c r="F4" s="10">
        <v>4.1665799999999997</v>
      </c>
      <c r="G4" s="8">
        <f t="shared" ref="G4:G67" si="4">ROUND(E4*F4,0)</f>
        <v>6504</v>
      </c>
      <c r="H4" s="8">
        <f t="shared" si="0"/>
        <v>13008</v>
      </c>
      <c r="I4" s="8"/>
      <c r="J4" s="17">
        <f t="shared" si="1"/>
        <v>13008</v>
      </c>
      <c r="K4" s="8">
        <v>6504</v>
      </c>
      <c r="L4" s="17">
        <f t="shared" si="2"/>
        <v>19512</v>
      </c>
      <c r="M4" s="17"/>
      <c r="N4" s="17">
        <f t="shared" si="3"/>
        <v>19512</v>
      </c>
      <c r="O4" s="21"/>
      <c r="P4" s="8"/>
    </row>
    <row r="5" spans="1:16" x14ac:dyDescent="0.25">
      <c r="A5" s="6">
        <v>4</v>
      </c>
      <c r="B5" s="13" t="s">
        <v>5</v>
      </c>
      <c r="C5" s="13" t="s">
        <v>114</v>
      </c>
      <c r="D5" s="15">
        <v>9893513268</v>
      </c>
      <c r="E5" s="8">
        <v>608</v>
      </c>
      <c r="F5" s="10">
        <v>4.1665799999999997</v>
      </c>
      <c r="G5" s="8">
        <f t="shared" si="4"/>
        <v>2533</v>
      </c>
      <c r="H5" s="8">
        <f t="shared" si="0"/>
        <v>5066</v>
      </c>
      <c r="I5" s="8"/>
      <c r="J5" s="17">
        <f t="shared" si="1"/>
        <v>5066</v>
      </c>
      <c r="K5" s="8">
        <v>2533</v>
      </c>
      <c r="L5" s="17">
        <f t="shared" si="2"/>
        <v>7599</v>
      </c>
      <c r="M5" s="17">
        <v>7599</v>
      </c>
      <c r="N5" s="17">
        <f t="shared" si="3"/>
        <v>0</v>
      </c>
      <c r="O5" s="21"/>
      <c r="P5" s="8"/>
    </row>
    <row r="6" spans="1:16" x14ac:dyDescent="0.25">
      <c r="A6" s="6">
        <v>5</v>
      </c>
      <c r="B6" s="13" t="s">
        <v>6</v>
      </c>
      <c r="C6" s="13" t="s">
        <v>119</v>
      </c>
      <c r="D6" s="15">
        <v>8867244217</v>
      </c>
      <c r="E6" s="8">
        <v>611</v>
      </c>
      <c r="F6" s="10">
        <v>4.1665799999999997</v>
      </c>
      <c r="G6" s="8">
        <f t="shared" si="4"/>
        <v>2546</v>
      </c>
      <c r="H6" s="17">
        <f t="shared" si="0"/>
        <v>5092</v>
      </c>
      <c r="I6" s="17">
        <v>5092</v>
      </c>
      <c r="J6" s="17">
        <f t="shared" si="1"/>
        <v>0</v>
      </c>
      <c r="K6" s="17">
        <v>2546</v>
      </c>
      <c r="L6" s="17">
        <f t="shared" si="2"/>
        <v>2546</v>
      </c>
      <c r="M6" s="17">
        <v>2546</v>
      </c>
      <c r="N6" s="17">
        <f t="shared" si="3"/>
        <v>0</v>
      </c>
      <c r="O6" s="21"/>
      <c r="P6" s="17"/>
    </row>
    <row r="7" spans="1:16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8">
        <v>1202</v>
      </c>
      <c r="F7" s="10">
        <v>4.1665799999999997</v>
      </c>
      <c r="G7" s="8">
        <f t="shared" si="4"/>
        <v>5008</v>
      </c>
      <c r="H7" s="17">
        <f t="shared" si="0"/>
        <v>10016</v>
      </c>
      <c r="I7" s="17">
        <v>10016</v>
      </c>
      <c r="J7" s="17">
        <f t="shared" si="1"/>
        <v>0</v>
      </c>
      <c r="K7" s="17">
        <v>5008</v>
      </c>
      <c r="L7" s="17">
        <f t="shared" si="2"/>
        <v>5008</v>
      </c>
      <c r="M7" s="17"/>
      <c r="N7" s="17">
        <f t="shared" si="3"/>
        <v>5008</v>
      </c>
      <c r="O7" s="21"/>
      <c r="P7" s="8"/>
    </row>
    <row r="8" spans="1:16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8">
        <v>1011</v>
      </c>
      <c r="F8" s="10">
        <v>4.1665799999999997</v>
      </c>
      <c r="G8" s="8">
        <f t="shared" si="4"/>
        <v>4212</v>
      </c>
      <c r="H8" s="8">
        <f t="shared" si="0"/>
        <v>8424</v>
      </c>
      <c r="I8" s="8"/>
      <c r="J8" s="17">
        <f t="shared" si="1"/>
        <v>8424</v>
      </c>
      <c r="K8" s="8">
        <v>4212</v>
      </c>
      <c r="L8" s="17">
        <f t="shared" si="2"/>
        <v>12636</v>
      </c>
      <c r="M8" s="17"/>
      <c r="N8" s="17">
        <f t="shared" si="3"/>
        <v>12636</v>
      </c>
      <c r="O8" s="21"/>
      <c r="P8" s="8"/>
    </row>
    <row r="9" spans="1:16" x14ac:dyDescent="0.25">
      <c r="A9" s="6">
        <v>8</v>
      </c>
      <c r="B9" s="24" t="s">
        <v>9</v>
      </c>
      <c r="C9" s="24" t="s">
        <v>95</v>
      </c>
      <c r="D9" s="28">
        <v>9880217710</v>
      </c>
      <c r="E9" s="8">
        <v>500</v>
      </c>
      <c r="F9" s="10">
        <v>4.1665799999999997</v>
      </c>
      <c r="G9" s="8">
        <f t="shared" si="4"/>
        <v>2083</v>
      </c>
      <c r="H9" s="8">
        <f t="shared" si="0"/>
        <v>4166</v>
      </c>
      <c r="I9" s="8"/>
      <c r="J9" s="17">
        <f t="shared" si="1"/>
        <v>4166</v>
      </c>
      <c r="K9" s="8">
        <v>2083</v>
      </c>
      <c r="L9" s="17">
        <f t="shared" si="2"/>
        <v>6249</v>
      </c>
      <c r="M9" s="17"/>
      <c r="N9" s="17">
        <f t="shared" si="3"/>
        <v>6249</v>
      </c>
      <c r="O9" s="21"/>
      <c r="P9" s="8"/>
    </row>
    <row r="10" spans="1:16" x14ac:dyDescent="0.25">
      <c r="A10" s="6">
        <v>9</v>
      </c>
      <c r="B10" s="13" t="s">
        <v>10</v>
      </c>
      <c r="C10" s="13" t="s">
        <v>144</v>
      </c>
      <c r="D10" s="15"/>
      <c r="E10" s="8">
        <v>330</v>
      </c>
      <c r="F10" s="10">
        <v>4.1665799999999997</v>
      </c>
      <c r="G10" s="8">
        <f t="shared" si="4"/>
        <v>1375</v>
      </c>
      <c r="H10" s="8">
        <f t="shared" si="0"/>
        <v>2750</v>
      </c>
      <c r="I10" s="8"/>
      <c r="J10" s="17">
        <f t="shared" si="1"/>
        <v>2750</v>
      </c>
      <c r="K10" s="8">
        <v>1375</v>
      </c>
      <c r="L10" s="17">
        <f t="shared" si="2"/>
        <v>4125</v>
      </c>
      <c r="M10" s="17"/>
      <c r="N10" s="17">
        <f t="shared" si="3"/>
        <v>4125</v>
      </c>
      <c r="O10" s="21"/>
      <c r="P10" s="8"/>
    </row>
    <row r="11" spans="1:16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8">
        <v>593</v>
      </c>
      <c r="F11" s="10">
        <v>4.1665799999999997</v>
      </c>
      <c r="G11" s="8">
        <f t="shared" si="4"/>
        <v>2471</v>
      </c>
      <c r="H11" s="17">
        <f t="shared" si="0"/>
        <v>4942</v>
      </c>
      <c r="I11" s="17">
        <v>4942</v>
      </c>
      <c r="J11" s="17">
        <f t="shared" si="1"/>
        <v>0</v>
      </c>
      <c r="K11" s="17">
        <v>2471</v>
      </c>
      <c r="L11" s="17">
        <f t="shared" si="2"/>
        <v>2471</v>
      </c>
      <c r="M11" s="17"/>
      <c r="N11" s="17">
        <f t="shared" si="3"/>
        <v>2471</v>
      </c>
      <c r="O11" s="21"/>
      <c r="P11" s="17"/>
    </row>
    <row r="12" spans="1:16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8">
        <v>663</v>
      </c>
      <c r="F12" s="10">
        <v>4.1665799999999997</v>
      </c>
      <c r="G12" s="8">
        <f t="shared" si="4"/>
        <v>2762</v>
      </c>
      <c r="H12" s="17">
        <f t="shared" si="0"/>
        <v>5524</v>
      </c>
      <c r="I12" s="17">
        <v>5524</v>
      </c>
      <c r="J12" s="17">
        <f t="shared" si="1"/>
        <v>0</v>
      </c>
      <c r="K12" s="17">
        <v>2762</v>
      </c>
      <c r="L12" s="17">
        <f t="shared" si="2"/>
        <v>2762</v>
      </c>
      <c r="M12" s="17">
        <v>2762</v>
      </c>
      <c r="N12" s="17">
        <f t="shared" si="3"/>
        <v>0</v>
      </c>
      <c r="O12" s="21"/>
      <c r="P12" s="17"/>
    </row>
    <row r="13" spans="1:16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8">
        <v>801</v>
      </c>
      <c r="F13" s="10">
        <v>4.1665799999999997</v>
      </c>
      <c r="G13" s="8">
        <f t="shared" si="4"/>
        <v>3337</v>
      </c>
      <c r="H13" s="17">
        <f t="shared" si="0"/>
        <v>6674</v>
      </c>
      <c r="I13" s="17">
        <v>6674</v>
      </c>
      <c r="J13" s="17">
        <f t="shared" si="1"/>
        <v>0</v>
      </c>
      <c r="K13" s="17">
        <v>3337</v>
      </c>
      <c r="L13" s="17">
        <f t="shared" si="2"/>
        <v>3337</v>
      </c>
      <c r="M13" s="17">
        <v>3337</v>
      </c>
      <c r="N13" s="17">
        <f t="shared" si="3"/>
        <v>0</v>
      </c>
      <c r="O13" s="21"/>
      <c r="P13" s="17"/>
    </row>
    <row r="14" spans="1:16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8">
        <v>541</v>
      </c>
      <c r="F14" s="10">
        <v>4.1665799999999997</v>
      </c>
      <c r="G14" s="8">
        <f t="shared" si="4"/>
        <v>2254</v>
      </c>
      <c r="H14" s="8">
        <f t="shared" si="0"/>
        <v>4508</v>
      </c>
      <c r="I14" s="40">
        <v>4500</v>
      </c>
      <c r="J14" s="17">
        <f t="shared" si="1"/>
        <v>8</v>
      </c>
      <c r="K14" s="3">
        <v>2254</v>
      </c>
      <c r="L14" s="17">
        <f t="shared" si="2"/>
        <v>2262</v>
      </c>
      <c r="M14" s="17">
        <v>2262</v>
      </c>
      <c r="N14" s="17">
        <f t="shared" si="3"/>
        <v>0</v>
      </c>
      <c r="O14" s="22"/>
      <c r="P14" s="8"/>
    </row>
    <row r="15" spans="1:16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8">
        <v>382</v>
      </c>
      <c r="F15" s="10">
        <v>4.1665799999999997</v>
      </c>
      <c r="G15" s="8">
        <f t="shared" si="4"/>
        <v>1592</v>
      </c>
      <c r="H15" s="17">
        <f t="shared" si="0"/>
        <v>3184</v>
      </c>
      <c r="I15" s="17">
        <v>3184</v>
      </c>
      <c r="J15" s="17">
        <f t="shared" si="1"/>
        <v>0</v>
      </c>
      <c r="K15" s="17">
        <v>1592</v>
      </c>
      <c r="L15" s="17">
        <f t="shared" si="2"/>
        <v>1592</v>
      </c>
      <c r="M15" s="17">
        <v>1592</v>
      </c>
      <c r="N15" s="17">
        <f t="shared" si="3"/>
        <v>0</v>
      </c>
      <c r="O15" s="21"/>
      <c r="P15" s="17"/>
    </row>
    <row r="16" spans="1:16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8">
        <v>900</v>
      </c>
      <c r="F16" s="10">
        <v>4.1665799999999997</v>
      </c>
      <c r="G16" s="8">
        <f t="shared" si="4"/>
        <v>3750</v>
      </c>
      <c r="H16" s="17">
        <f t="shared" si="0"/>
        <v>7500</v>
      </c>
      <c r="I16" s="17">
        <v>7500</v>
      </c>
      <c r="J16" s="17">
        <f t="shared" si="1"/>
        <v>0</v>
      </c>
      <c r="K16" s="17">
        <v>3750</v>
      </c>
      <c r="L16" s="17">
        <f t="shared" si="2"/>
        <v>3750</v>
      </c>
      <c r="M16" s="17">
        <v>3750</v>
      </c>
      <c r="N16" s="17">
        <f t="shared" si="3"/>
        <v>0</v>
      </c>
      <c r="O16" s="21"/>
      <c r="P16" s="17"/>
    </row>
    <row r="17" spans="1:16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8">
        <v>719</v>
      </c>
      <c r="F17" s="10">
        <v>4.1665799999999997</v>
      </c>
      <c r="G17" s="8">
        <f t="shared" si="4"/>
        <v>2996</v>
      </c>
      <c r="H17" s="17">
        <f t="shared" si="0"/>
        <v>5992</v>
      </c>
      <c r="I17" s="17">
        <v>5992</v>
      </c>
      <c r="J17" s="17">
        <f t="shared" si="1"/>
        <v>0</v>
      </c>
      <c r="K17" s="17">
        <v>2996</v>
      </c>
      <c r="L17" s="17">
        <f t="shared" si="2"/>
        <v>2996</v>
      </c>
      <c r="M17" s="17">
        <v>2996</v>
      </c>
      <c r="N17" s="17">
        <f t="shared" si="3"/>
        <v>0</v>
      </c>
      <c r="O17" s="21"/>
      <c r="P17" s="17"/>
    </row>
    <row r="18" spans="1:16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8">
        <v>595</v>
      </c>
      <c r="F18" s="10">
        <v>4.1665799999999997</v>
      </c>
      <c r="G18" s="8">
        <f t="shared" si="4"/>
        <v>2479</v>
      </c>
      <c r="H18" s="17">
        <f t="shared" si="0"/>
        <v>4958</v>
      </c>
      <c r="I18" s="17">
        <v>4958</v>
      </c>
      <c r="J18" s="17">
        <f t="shared" si="1"/>
        <v>0</v>
      </c>
      <c r="K18" s="17">
        <v>2479</v>
      </c>
      <c r="L18" s="17">
        <f t="shared" si="2"/>
        <v>2479</v>
      </c>
      <c r="M18" s="17">
        <v>2479</v>
      </c>
      <c r="N18" s="17">
        <f t="shared" si="3"/>
        <v>0</v>
      </c>
      <c r="O18" s="21"/>
      <c r="P18" s="17"/>
    </row>
    <row r="19" spans="1:16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8">
        <v>625</v>
      </c>
      <c r="F19" s="10">
        <v>4.1665799999999997</v>
      </c>
      <c r="G19" s="8">
        <f t="shared" si="4"/>
        <v>2604</v>
      </c>
      <c r="H19" s="8">
        <f t="shared" si="0"/>
        <v>5208</v>
      </c>
      <c r="I19" s="8"/>
      <c r="J19" s="17">
        <f t="shared" si="1"/>
        <v>5208</v>
      </c>
      <c r="K19" s="8">
        <v>2604</v>
      </c>
      <c r="L19" s="17">
        <f t="shared" si="2"/>
        <v>7812</v>
      </c>
      <c r="M19" s="17"/>
      <c r="N19" s="17">
        <f t="shared" si="3"/>
        <v>7812</v>
      </c>
      <c r="O19" s="21"/>
      <c r="P19" s="8"/>
    </row>
    <row r="20" spans="1:16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8">
        <v>562</v>
      </c>
      <c r="F20" s="10">
        <v>4.1665799999999997</v>
      </c>
      <c r="G20" s="8">
        <f t="shared" si="4"/>
        <v>2342</v>
      </c>
      <c r="H20" s="17">
        <f t="shared" si="0"/>
        <v>4684</v>
      </c>
      <c r="I20" s="17">
        <v>4684</v>
      </c>
      <c r="J20" s="17">
        <f t="shared" si="1"/>
        <v>0</v>
      </c>
      <c r="K20" s="17">
        <v>2342</v>
      </c>
      <c r="L20" s="17">
        <f t="shared" si="2"/>
        <v>2342</v>
      </c>
      <c r="M20" s="17">
        <v>2342</v>
      </c>
      <c r="N20" s="17">
        <f t="shared" si="3"/>
        <v>0</v>
      </c>
      <c r="O20" s="21"/>
      <c r="P20" s="17"/>
    </row>
    <row r="21" spans="1:16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8">
        <v>416</v>
      </c>
      <c r="F21" s="10">
        <v>4.1665799999999997</v>
      </c>
      <c r="G21" s="8">
        <f t="shared" si="4"/>
        <v>1733</v>
      </c>
      <c r="H21" s="17">
        <f t="shared" si="0"/>
        <v>3466</v>
      </c>
      <c r="I21" s="17">
        <v>3466</v>
      </c>
      <c r="J21" s="17">
        <f t="shared" si="1"/>
        <v>0</v>
      </c>
      <c r="K21" s="17">
        <v>1733</v>
      </c>
      <c r="L21" s="17">
        <f t="shared" si="2"/>
        <v>1733</v>
      </c>
      <c r="M21" s="17">
        <v>1733</v>
      </c>
      <c r="N21" s="17">
        <f t="shared" si="3"/>
        <v>0</v>
      </c>
      <c r="O21" s="21"/>
      <c r="P21" s="17"/>
    </row>
    <row r="22" spans="1:16" ht="30" x14ac:dyDescent="0.25">
      <c r="A22" s="6">
        <v>21</v>
      </c>
      <c r="B22" s="13" t="s">
        <v>22</v>
      </c>
      <c r="C22" s="13" t="s">
        <v>56</v>
      </c>
      <c r="D22" s="16" t="s">
        <v>75</v>
      </c>
      <c r="E22" s="8">
        <v>693</v>
      </c>
      <c r="F22" s="10">
        <v>4.1665799999999997</v>
      </c>
      <c r="G22" s="8">
        <f t="shared" si="4"/>
        <v>2887</v>
      </c>
      <c r="H22" s="17">
        <f t="shared" si="0"/>
        <v>5774</v>
      </c>
      <c r="I22" s="17">
        <v>5774</v>
      </c>
      <c r="J22" s="17">
        <f t="shared" si="1"/>
        <v>0</v>
      </c>
      <c r="K22" s="17">
        <v>2887</v>
      </c>
      <c r="L22" s="17">
        <f t="shared" si="2"/>
        <v>2887</v>
      </c>
      <c r="M22" s="17">
        <v>2887</v>
      </c>
      <c r="N22" s="17">
        <f t="shared" si="3"/>
        <v>0</v>
      </c>
      <c r="O22" s="21"/>
      <c r="P22" s="17"/>
    </row>
    <row r="23" spans="1:16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9">
        <v>788</v>
      </c>
      <c r="F23" s="30">
        <v>4.1665799999999997</v>
      </c>
      <c r="G23" s="8">
        <f t="shared" si="4"/>
        <v>3283</v>
      </c>
      <c r="H23" s="29">
        <f t="shared" si="0"/>
        <v>6566</v>
      </c>
      <c r="I23" s="29"/>
      <c r="J23" s="17">
        <f t="shared" si="1"/>
        <v>6566</v>
      </c>
      <c r="K23" s="29">
        <v>3283</v>
      </c>
      <c r="L23" s="17">
        <f t="shared" si="2"/>
        <v>9849</v>
      </c>
      <c r="M23" s="17"/>
      <c r="N23" s="17">
        <f t="shared" si="3"/>
        <v>9849</v>
      </c>
      <c r="O23" s="22" t="s">
        <v>133</v>
      </c>
      <c r="P23" s="8"/>
    </row>
    <row r="24" spans="1:16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8">
        <v>456</v>
      </c>
      <c r="F24" s="10">
        <v>4.1665799999999997</v>
      </c>
      <c r="G24" s="8">
        <f t="shared" si="4"/>
        <v>1900</v>
      </c>
      <c r="H24" s="8">
        <f t="shared" si="0"/>
        <v>3800</v>
      </c>
      <c r="I24" s="8"/>
      <c r="J24" s="17">
        <f t="shared" si="1"/>
        <v>3800</v>
      </c>
      <c r="K24" s="8">
        <v>1900</v>
      </c>
      <c r="L24" s="17">
        <f t="shared" si="2"/>
        <v>5700</v>
      </c>
      <c r="M24" s="17"/>
      <c r="N24" s="17">
        <f t="shared" si="3"/>
        <v>5700</v>
      </c>
      <c r="O24" s="21"/>
      <c r="P24" s="8"/>
    </row>
    <row r="25" spans="1:16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8">
        <v>813</v>
      </c>
      <c r="F25" s="10">
        <v>4.1665799999999997</v>
      </c>
      <c r="G25" s="8">
        <f t="shared" si="4"/>
        <v>3387</v>
      </c>
      <c r="H25" s="17">
        <f t="shared" si="0"/>
        <v>6774</v>
      </c>
      <c r="I25" s="17">
        <v>6774</v>
      </c>
      <c r="J25" s="17">
        <f t="shared" si="1"/>
        <v>0</v>
      </c>
      <c r="K25" s="17">
        <v>3387</v>
      </c>
      <c r="L25" s="17">
        <f t="shared" si="2"/>
        <v>3387</v>
      </c>
      <c r="M25" s="17">
        <v>3387</v>
      </c>
      <c r="N25" s="17">
        <f t="shared" si="3"/>
        <v>0</v>
      </c>
      <c r="O25" s="21"/>
      <c r="P25" s="17"/>
    </row>
    <row r="26" spans="1:16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8">
        <v>813</v>
      </c>
      <c r="F26" s="10">
        <v>4.1665799999999997</v>
      </c>
      <c r="G26" s="8">
        <f t="shared" si="4"/>
        <v>3387</v>
      </c>
      <c r="H26" s="8">
        <f t="shared" si="0"/>
        <v>6774</v>
      </c>
      <c r="I26" s="8"/>
      <c r="J26" s="17">
        <f t="shared" si="1"/>
        <v>6774</v>
      </c>
      <c r="K26" s="8">
        <v>3387</v>
      </c>
      <c r="L26" s="17">
        <f t="shared" si="2"/>
        <v>10161</v>
      </c>
      <c r="M26" s="17"/>
      <c r="N26" s="17">
        <f t="shared" si="3"/>
        <v>10161</v>
      </c>
      <c r="O26" s="21"/>
      <c r="P26" s="8"/>
    </row>
    <row r="27" spans="1:16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8">
        <v>831</v>
      </c>
      <c r="F27" s="10">
        <v>4.1665799999999997</v>
      </c>
      <c r="G27" s="8">
        <f t="shared" si="4"/>
        <v>3462</v>
      </c>
      <c r="H27" s="17">
        <f t="shared" si="0"/>
        <v>6924</v>
      </c>
      <c r="I27" s="17">
        <v>6924</v>
      </c>
      <c r="J27" s="17">
        <f t="shared" si="1"/>
        <v>0</v>
      </c>
      <c r="K27" s="17">
        <v>3462</v>
      </c>
      <c r="L27" s="17">
        <f t="shared" si="2"/>
        <v>3462</v>
      </c>
      <c r="M27" s="17">
        <v>3462</v>
      </c>
      <c r="N27" s="17">
        <f t="shared" si="3"/>
        <v>0</v>
      </c>
      <c r="O27" s="21"/>
      <c r="P27" s="17"/>
    </row>
    <row r="28" spans="1:16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8">
        <v>724</v>
      </c>
      <c r="F28" s="10">
        <v>4.1665799999999997</v>
      </c>
      <c r="G28" s="8">
        <f t="shared" si="4"/>
        <v>3017</v>
      </c>
      <c r="H28" s="8">
        <f t="shared" si="0"/>
        <v>6034</v>
      </c>
      <c r="I28" s="8"/>
      <c r="J28" s="17">
        <f t="shared" si="1"/>
        <v>6034</v>
      </c>
      <c r="K28" s="8">
        <v>3017</v>
      </c>
      <c r="L28" s="17">
        <f t="shared" si="2"/>
        <v>9051</v>
      </c>
      <c r="M28" s="17"/>
      <c r="N28" s="17">
        <f t="shared" si="3"/>
        <v>9051</v>
      </c>
      <c r="O28" s="21"/>
      <c r="P28" s="8"/>
    </row>
    <row r="29" spans="1:16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8">
        <v>375</v>
      </c>
      <c r="F29" s="10">
        <v>4.1665799999999997</v>
      </c>
      <c r="G29" s="8">
        <f t="shared" si="4"/>
        <v>1562</v>
      </c>
      <c r="H29" s="8">
        <f t="shared" si="0"/>
        <v>3124</v>
      </c>
      <c r="I29" s="8"/>
      <c r="J29" s="17">
        <f t="shared" si="1"/>
        <v>3124</v>
      </c>
      <c r="K29" s="8">
        <v>1562</v>
      </c>
      <c r="L29" s="17">
        <f t="shared" si="2"/>
        <v>4686</v>
      </c>
      <c r="M29" s="17"/>
      <c r="N29" s="17">
        <f t="shared" si="3"/>
        <v>4686</v>
      </c>
      <c r="O29" s="21"/>
      <c r="P29" s="8"/>
    </row>
    <row r="30" spans="1:16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8">
        <v>838</v>
      </c>
      <c r="F30" s="10">
        <v>4.1665799999999997</v>
      </c>
      <c r="G30" s="8">
        <f t="shared" si="4"/>
        <v>3492</v>
      </c>
      <c r="H30" s="17">
        <f t="shared" si="0"/>
        <v>6984</v>
      </c>
      <c r="I30" s="17">
        <v>6984</v>
      </c>
      <c r="J30" s="17">
        <f t="shared" si="1"/>
        <v>0</v>
      </c>
      <c r="K30" s="17">
        <v>3492</v>
      </c>
      <c r="L30" s="17">
        <f t="shared" si="2"/>
        <v>3492</v>
      </c>
      <c r="M30" s="17"/>
      <c r="N30" s="17">
        <f t="shared" si="3"/>
        <v>3492</v>
      </c>
      <c r="O30" s="21"/>
      <c r="P30" s="17"/>
    </row>
    <row r="31" spans="1:16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8">
        <v>382</v>
      </c>
      <c r="F31" s="10">
        <v>4.1665799999999997</v>
      </c>
      <c r="G31" s="8">
        <f t="shared" si="4"/>
        <v>1592</v>
      </c>
      <c r="H31" s="17">
        <f t="shared" si="0"/>
        <v>3184</v>
      </c>
      <c r="I31" s="17">
        <v>3184</v>
      </c>
      <c r="J31" s="17">
        <f t="shared" si="1"/>
        <v>0</v>
      </c>
      <c r="K31" s="17">
        <v>1592</v>
      </c>
      <c r="L31" s="17">
        <f t="shared" si="2"/>
        <v>1592</v>
      </c>
      <c r="M31" s="17">
        <v>1592</v>
      </c>
      <c r="N31" s="17">
        <f t="shared" si="3"/>
        <v>0</v>
      </c>
      <c r="O31" s="21"/>
      <c r="P31" s="17"/>
    </row>
    <row r="32" spans="1:16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8">
        <v>541</v>
      </c>
      <c r="F32" s="10">
        <v>4.1665799999999997</v>
      </c>
      <c r="G32" s="8">
        <f t="shared" si="4"/>
        <v>2254</v>
      </c>
      <c r="H32" s="17">
        <f t="shared" si="0"/>
        <v>4508</v>
      </c>
      <c r="I32" s="17">
        <v>4508</v>
      </c>
      <c r="J32" s="17">
        <f t="shared" si="1"/>
        <v>0</v>
      </c>
      <c r="K32" s="17">
        <v>2254</v>
      </c>
      <c r="L32" s="17">
        <f t="shared" si="2"/>
        <v>2254</v>
      </c>
      <c r="M32" s="17"/>
      <c r="N32" s="17">
        <f t="shared" si="3"/>
        <v>2254</v>
      </c>
      <c r="O32" s="21"/>
      <c r="P32" s="17"/>
    </row>
    <row r="33" spans="1:19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8">
        <v>809</v>
      </c>
      <c r="F33" s="10">
        <v>4.1665799999999997</v>
      </c>
      <c r="G33" s="8">
        <f t="shared" si="4"/>
        <v>3371</v>
      </c>
      <c r="H33" s="17">
        <f t="shared" si="0"/>
        <v>6742</v>
      </c>
      <c r="I33" s="17">
        <v>6742</v>
      </c>
      <c r="J33" s="17">
        <f t="shared" si="1"/>
        <v>0</v>
      </c>
      <c r="K33" s="17">
        <v>3371</v>
      </c>
      <c r="L33" s="17">
        <f t="shared" si="2"/>
        <v>3371</v>
      </c>
      <c r="M33" s="17"/>
      <c r="N33" s="17">
        <f t="shared" si="3"/>
        <v>3371</v>
      </c>
      <c r="O33" s="21"/>
      <c r="P33" s="17"/>
    </row>
    <row r="34" spans="1:19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8">
        <v>1290</v>
      </c>
      <c r="F34" s="10">
        <v>4.1665799999999997</v>
      </c>
      <c r="G34" s="8">
        <f t="shared" si="4"/>
        <v>5375</v>
      </c>
      <c r="H34" s="8">
        <f t="shared" si="0"/>
        <v>10750</v>
      </c>
      <c r="I34" s="8"/>
      <c r="J34" s="17">
        <f t="shared" si="1"/>
        <v>10750</v>
      </c>
      <c r="K34" s="8">
        <v>5375</v>
      </c>
      <c r="L34" s="17">
        <f t="shared" si="2"/>
        <v>16125</v>
      </c>
      <c r="M34" s="17"/>
      <c r="N34" s="17">
        <f t="shared" si="3"/>
        <v>16125</v>
      </c>
      <c r="O34" s="21"/>
      <c r="P34" s="8"/>
    </row>
    <row r="35" spans="1:19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8">
        <v>783</v>
      </c>
      <c r="F35" s="10">
        <v>4.1665799999999997</v>
      </c>
      <c r="G35" s="8">
        <f t="shared" si="4"/>
        <v>3262</v>
      </c>
      <c r="H35" s="8">
        <f t="shared" si="0"/>
        <v>6524</v>
      </c>
      <c r="I35" s="8"/>
      <c r="J35" s="17">
        <f t="shared" si="1"/>
        <v>6524</v>
      </c>
      <c r="K35" s="8">
        <v>3262</v>
      </c>
      <c r="L35" s="17">
        <f t="shared" si="2"/>
        <v>9786</v>
      </c>
      <c r="M35" s="17">
        <v>9786</v>
      </c>
      <c r="N35" s="17">
        <f t="shared" si="3"/>
        <v>0</v>
      </c>
      <c r="O35" s="21"/>
      <c r="P35" s="8"/>
    </row>
    <row r="36" spans="1:19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9">
        <v>872</v>
      </c>
      <c r="F36" s="30">
        <v>4.1665799999999997</v>
      </c>
      <c r="G36" s="8">
        <f t="shared" si="4"/>
        <v>3633</v>
      </c>
      <c r="H36" s="29">
        <f t="shared" si="0"/>
        <v>7266</v>
      </c>
      <c r="I36" s="29"/>
      <c r="J36" s="17">
        <f t="shared" si="1"/>
        <v>7266</v>
      </c>
      <c r="K36" s="29">
        <v>3633</v>
      </c>
      <c r="L36" s="17">
        <f t="shared" si="2"/>
        <v>10899</v>
      </c>
      <c r="M36" s="17"/>
      <c r="N36" s="17">
        <f t="shared" si="3"/>
        <v>10899</v>
      </c>
      <c r="O36" s="22"/>
      <c r="P36" s="8"/>
    </row>
    <row r="37" spans="1:19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8">
        <v>698</v>
      </c>
      <c r="F37" s="10">
        <v>4.1665799999999997</v>
      </c>
      <c r="G37" s="8">
        <f t="shared" si="4"/>
        <v>2908</v>
      </c>
      <c r="H37" s="8">
        <f t="shared" si="0"/>
        <v>5816</v>
      </c>
      <c r="I37" s="17">
        <v>5816</v>
      </c>
      <c r="J37" s="17">
        <f t="shared" si="1"/>
        <v>0</v>
      </c>
      <c r="K37" s="8">
        <v>2908</v>
      </c>
      <c r="L37" s="17">
        <f t="shared" si="2"/>
        <v>2908</v>
      </c>
      <c r="M37" s="17"/>
      <c r="N37" s="17">
        <f t="shared" si="3"/>
        <v>2908</v>
      </c>
      <c r="O37" s="21"/>
      <c r="P37" s="8"/>
    </row>
    <row r="38" spans="1:19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8">
        <v>617</v>
      </c>
      <c r="F38" s="10">
        <v>4.1665799999999997</v>
      </c>
      <c r="G38" s="8">
        <f t="shared" si="4"/>
        <v>2571</v>
      </c>
      <c r="H38" s="8">
        <f t="shared" si="0"/>
        <v>5142</v>
      </c>
      <c r="I38" s="17">
        <v>5142</v>
      </c>
      <c r="J38" s="17">
        <f t="shared" si="1"/>
        <v>0</v>
      </c>
      <c r="K38" s="8">
        <v>2571</v>
      </c>
      <c r="L38" s="17">
        <f t="shared" si="2"/>
        <v>2571</v>
      </c>
      <c r="M38" s="17">
        <v>2571</v>
      </c>
      <c r="N38" s="17">
        <f t="shared" si="3"/>
        <v>0</v>
      </c>
      <c r="O38" s="21"/>
      <c r="P38" s="8"/>
    </row>
    <row r="39" spans="1:19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8">
        <v>768</v>
      </c>
      <c r="F39" s="10">
        <v>4.1665799999999997</v>
      </c>
      <c r="G39" s="8">
        <f t="shared" si="4"/>
        <v>3200</v>
      </c>
      <c r="H39" s="8">
        <f t="shared" si="0"/>
        <v>6400</v>
      </c>
      <c r="I39" s="8"/>
      <c r="J39" s="17">
        <f t="shared" si="1"/>
        <v>6400</v>
      </c>
      <c r="K39" s="8">
        <v>3200</v>
      </c>
      <c r="L39" s="17">
        <f t="shared" si="2"/>
        <v>9600</v>
      </c>
      <c r="M39" s="17"/>
      <c r="N39" s="17">
        <f t="shared" si="3"/>
        <v>9600</v>
      </c>
      <c r="O39" s="21"/>
      <c r="P39" s="8"/>
    </row>
    <row r="40" spans="1:19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8">
        <v>813</v>
      </c>
      <c r="F40" s="10">
        <v>4.1665799999999997</v>
      </c>
      <c r="G40" s="8">
        <f t="shared" si="4"/>
        <v>3387</v>
      </c>
      <c r="H40" s="17">
        <f t="shared" si="0"/>
        <v>6774</v>
      </c>
      <c r="I40" s="17">
        <v>6774</v>
      </c>
      <c r="J40" s="17">
        <f t="shared" si="1"/>
        <v>0</v>
      </c>
      <c r="K40" s="17">
        <v>3387</v>
      </c>
      <c r="L40" s="17">
        <f t="shared" si="2"/>
        <v>3387</v>
      </c>
      <c r="M40" s="17">
        <v>3387</v>
      </c>
      <c r="N40" s="17">
        <f t="shared" si="3"/>
        <v>0</v>
      </c>
      <c r="O40" s="21"/>
      <c r="P40" s="17"/>
    </row>
    <row r="41" spans="1:19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8">
        <v>761</v>
      </c>
      <c r="F41" s="10">
        <v>4.1665799999999997</v>
      </c>
      <c r="G41" s="8">
        <f t="shared" si="4"/>
        <v>3171</v>
      </c>
      <c r="H41" s="17">
        <f t="shared" si="0"/>
        <v>6342</v>
      </c>
      <c r="I41" s="17">
        <v>6342</v>
      </c>
      <c r="J41" s="17">
        <f t="shared" si="1"/>
        <v>0</v>
      </c>
      <c r="K41" s="17">
        <v>3171</v>
      </c>
      <c r="L41" s="17">
        <f t="shared" si="2"/>
        <v>3171</v>
      </c>
      <c r="M41" s="17">
        <v>3171</v>
      </c>
      <c r="N41" s="17">
        <f t="shared" si="3"/>
        <v>0</v>
      </c>
      <c r="O41" s="21"/>
      <c r="P41" s="17"/>
    </row>
    <row r="42" spans="1:19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8">
        <v>448</v>
      </c>
      <c r="F42" s="10">
        <v>4.1665799999999997</v>
      </c>
      <c r="G42" s="8">
        <f t="shared" si="4"/>
        <v>1867</v>
      </c>
      <c r="H42" s="17">
        <f>(G42*2)/2</f>
        <v>1867</v>
      </c>
      <c r="I42" s="17">
        <v>1867</v>
      </c>
      <c r="J42" s="17">
        <f t="shared" si="1"/>
        <v>0</v>
      </c>
      <c r="K42" s="17">
        <v>1867</v>
      </c>
      <c r="L42" s="17">
        <f t="shared" si="2"/>
        <v>1867</v>
      </c>
      <c r="M42" s="17">
        <v>1867</v>
      </c>
      <c r="N42" s="17">
        <f t="shared" si="3"/>
        <v>0</v>
      </c>
      <c r="O42" s="22" t="s">
        <v>129</v>
      </c>
      <c r="P42" s="17"/>
    </row>
    <row r="43" spans="1:19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8">
        <v>934</v>
      </c>
      <c r="F43" s="10">
        <v>4.1665799999999997</v>
      </c>
      <c r="G43" s="8">
        <f t="shared" si="4"/>
        <v>3892</v>
      </c>
      <c r="H43" s="17">
        <f>(G43*2)/2</f>
        <v>3892</v>
      </c>
      <c r="I43" s="17">
        <v>3892</v>
      </c>
      <c r="J43" s="17">
        <f t="shared" si="1"/>
        <v>0</v>
      </c>
      <c r="K43" s="17">
        <v>3892</v>
      </c>
      <c r="L43" s="17">
        <f t="shared" si="2"/>
        <v>3892</v>
      </c>
      <c r="M43" s="17">
        <v>3892</v>
      </c>
      <c r="N43" s="17">
        <f t="shared" si="3"/>
        <v>0</v>
      </c>
      <c r="O43" s="22" t="s">
        <v>129</v>
      </c>
      <c r="P43" s="17"/>
    </row>
    <row r="44" spans="1:19" x14ac:dyDescent="0.25">
      <c r="A44" s="6">
        <v>43</v>
      </c>
      <c r="B44" s="24">
        <v>102</v>
      </c>
      <c r="C44" s="24" t="s">
        <v>143</v>
      </c>
      <c r="D44" s="28">
        <v>9611639570</v>
      </c>
      <c r="E44" s="8">
        <v>1984</v>
      </c>
      <c r="F44" s="10">
        <v>4.1665799999999997</v>
      </c>
      <c r="G44" s="8">
        <f t="shared" si="4"/>
        <v>8266</v>
      </c>
      <c r="H44" s="8">
        <f t="shared" si="0"/>
        <v>16532</v>
      </c>
      <c r="I44" s="8"/>
      <c r="J44" s="17">
        <f t="shared" si="1"/>
        <v>16532</v>
      </c>
      <c r="K44" s="8">
        <v>8266</v>
      </c>
      <c r="L44" s="17">
        <f t="shared" si="2"/>
        <v>24798</v>
      </c>
      <c r="M44" s="17"/>
      <c r="N44" s="17">
        <f t="shared" si="3"/>
        <v>24798</v>
      </c>
      <c r="O44" s="21"/>
      <c r="P44" s="8"/>
    </row>
    <row r="45" spans="1:19" x14ac:dyDescent="0.25">
      <c r="A45" s="6">
        <v>44</v>
      </c>
      <c r="B45" s="13">
        <v>103</v>
      </c>
      <c r="C45" s="13" t="s">
        <v>63</v>
      </c>
      <c r="D45" s="15">
        <v>8310325448</v>
      </c>
      <c r="E45" s="8">
        <v>707</v>
      </c>
      <c r="F45" s="10">
        <v>4.1665799999999997</v>
      </c>
      <c r="G45" s="8">
        <f t="shared" si="4"/>
        <v>2946</v>
      </c>
      <c r="H45" s="8">
        <f t="shared" si="0"/>
        <v>5892</v>
      </c>
      <c r="I45" s="8"/>
      <c r="J45" s="17">
        <f t="shared" si="1"/>
        <v>5892</v>
      </c>
      <c r="K45" s="8">
        <v>2946</v>
      </c>
      <c r="L45" s="17">
        <f t="shared" si="2"/>
        <v>8838</v>
      </c>
      <c r="M45" s="17">
        <v>8838</v>
      </c>
      <c r="N45" s="17">
        <f t="shared" si="3"/>
        <v>0</v>
      </c>
      <c r="O45" s="21"/>
      <c r="P45" s="8"/>
    </row>
    <row r="46" spans="1:19" x14ac:dyDescent="0.25">
      <c r="A46" s="6">
        <v>45</v>
      </c>
      <c r="B46" s="13">
        <v>104</v>
      </c>
      <c r="C46" s="13" t="s">
        <v>85</v>
      </c>
      <c r="D46" s="15">
        <v>7406509485</v>
      </c>
      <c r="E46" s="8">
        <v>702</v>
      </c>
      <c r="F46" s="10">
        <v>4.1665799999999997</v>
      </c>
      <c r="G46" s="8">
        <f t="shared" si="4"/>
        <v>2925</v>
      </c>
      <c r="H46" s="8">
        <f t="shared" si="0"/>
        <v>5850</v>
      </c>
      <c r="I46" s="8"/>
      <c r="J46" s="17">
        <f t="shared" si="1"/>
        <v>5850</v>
      </c>
      <c r="K46" s="8">
        <v>2925</v>
      </c>
      <c r="L46" s="17">
        <f t="shared" si="2"/>
        <v>8775</v>
      </c>
      <c r="M46" s="17">
        <v>6029</v>
      </c>
      <c r="N46" s="17">
        <f t="shared" si="3"/>
        <v>2746</v>
      </c>
      <c r="O46" s="21"/>
      <c r="P46" s="8"/>
    </row>
    <row r="47" spans="1:19" x14ac:dyDescent="0.25">
      <c r="A47" s="6">
        <v>46</v>
      </c>
      <c r="B47" s="25">
        <v>105</v>
      </c>
      <c r="C47" s="25" t="s">
        <v>64</v>
      </c>
      <c r="D47" s="26">
        <v>9345059439</v>
      </c>
      <c r="E47" s="17">
        <v>702</v>
      </c>
      <c r="F47" s="27">
        <v>4.1665799999999997</v>
      </c>
      <c r="G47" s="8">
        <f t="shared" si="4"/>
        <v>2925</v>
      </c>
      <c r="H47" s="17">
        <f t="shared" si="0"/>
        <v>5850</v>
      </c>
      <c r="I47" s="17"/>
      <c r="J47" s="17">
        <f t="shared" si="1"/>
        <v>5850</v>
      </c>
      <c r="K47" s="17">
        <v>2925</v>
      </c>
      <c r="L47" s="17">
        <f t="shared" si="2"/>
        <v>8775</v>
      </c>
      <c r="M47" s="17">
        <v>8775</v>
      </c>
      <c r="N47" s="17">
        <f t="shared" si="3"/>
        <v>0</v>
      </c>
      <c r="O47" s="20"/>
      <c r="P47" s="17"/>
      <c r="Q47" s="19"/>
      <c r="R47" s="19"/>
      <c r="S47" s="19"/>
    </row>
    <row r="48" spans="1:19" x14ac:dyDescent="0.25">
      <c r="A48" s="6">
        <v>47</v>
      </c>
      <c r="B48" s="13">
        <v>106</v>
      </c>
      <c r="C48" s="13" t="s">
        <v>108</v>
      </c>
      <c r="D48" s="15">
        <v>9739801299</v>
      </c>
      <c r="E48" s="8">
        <v>701</v>
      </c>
      <c r="F48" s="10">
        <v>4.1665799999999997</v>
      </c>
      <c r="G48" s="8">
        <f t="shared" si="4"/>
        <v>2921</v>
      </c>
      <c r="H48" s="17">
        <f>(G48*2)</f>
        <v>5842</v>
      </c>
      <c r="I48" s="17">
        <v>5842</v>
      </c>
      <c r="J48" s="17">
        <f t="shared" si="1"/>
        <v>0</v>
      </c>
      <c r="K48" s="17">
        <v>2921</v>
      </c>
      <c r="L48" s="17">
        <f t="shared" si="2"/>
        <v>2921</v>
      </c>
      <c r="M48" s="17">
        <v>2921</v>
      </c>
      <c r="N48" s="17">
        <f t="shared" si="3"/>
        <v>0</v>
      </c>
      <c r="O48" s="22"/>
      <c r="P48" s="17"/>
    </row>
    <row r="49" spans="1:16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8">
        <v>649</v>
      </c>
      <c r="F49" s="10">
        <v>4.1665799999999997</v>
      </c>
      <c r="G49" s="8">
        <f t="shared" si="4"/>
        <v>2704</v>
      </c>
      <c r="H49" s="8">
        <f t="shared" si="0"/>
        <v>5408</v>
      </c>
      <c r="I49" s="8"/>
      <c r="J49" s="17">
        <f t="shared" si="1"/>
        <v>5408</v>
      </c>
      <c r="K49" s="8">
        <v>2704</v>
      </c>
      <c r="L49" s="17">
        <f t="shared" si="2"/>
        <v>8112</v>
      </c>
      <c r="M49" s="17"/>
      <c r="N49" s="17">
        <f t="shared" si="3"/>
        <v>8112</v>
      </c>
      <c r="O49" s="21"/>
      <c r="P49" s="8"/>
    </row>
    <row r="50" spans="1:16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8">
        <v>714</v>
      </c>
      <c r="F50" s="10">
        <v>4.1665799999999997</v>
      </c>
      <c r="G50" s="8">
        <f t="shared" si="4"/>
        <v>2975</v>
      </c>
      <c r="H50" s="17">
        <f t="shared" si="0"/>
        <v>5950</v>
      </c>
      <c r="I50" s="17">
        <v>5950</v>
      </c>
      <c r="J50" s="17">
        <f t="shared" si="1"/>
        <v>0</v>
      </c>
      <c r="K50" s="17">
        <v>2975</v>
      </c>
      <c r="L50" s="17">
        <f t="shared" si="2"/>
        <v>2975</v>
      </c>
      <c r="M50" s="17">
        <v>2975</v>
      </c>
      <c r="N50" s="17">
        <f t="shared" si="3"/>
        <v>0</v>
      </c>
      <c r="O50" s="21"/>
      <c r="P50" s="17"/>
    </row>
    <row r="51" spans="1:16" x14ac:dyDescent="0.25">
      <c r="A51" s="6">
        <v>50</v>
      </c>
      <c r="B51" s="13">
        <v>108</v>
      </c>
      <c r="C51" s="13" t="s">
        <v>78</v>
      </c>
      <c r="D51" s="15">
        <v>9886769790</v>
      </c>
      <c r="E51" s="8">
        <v>1037</v>
      </c>
      <c r="F51" s="10">
        <v>4.1665799999999997</v>
      </c>
      <c r="G51" s="8">
        <f t="shared" si="4"/>
        <v>4321</v>
      </c>
      <c r="H51" s="17">
        <f t="shared" si="0"/>
        <v>8642</v>
      </c>
      <c r="I51" s="41">
        <v>8642</v>
      </c>
      <c r="J51" s="17">
        <f t="shared" si="1"/>
        <v>0</v>
      </c>
      <c r="K51" s="17">
        <v>4321</v>
      </c>
      <c r="L51" s="17">
        <f t="shared" si="2"/>
        <v>4321</v>
      </c>
      <c r="M51" s="17"/>
      <c r="N51" s="17">
        <f t="shared" si="3"/>
        <v>4321</v>
      </c>
      <c r="O51" s="21"/>
      <c r="P51" s="17"/>
    </row>
    <row r="52" spans="1:16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8">
        <v>900</v>
      </c>
      <c r="F52" s="10">
        <v>4.1665799999999997</v>
      </c>
      <c r="G52" s="8">
        <f t="shared" si="4"/>
        <v>3750</v>
      </c>
      <c r="H52" s="17">
        <f t="shared" si="0"/>
        <v>7500</v>
      </c>
      <c r="I52" s="41">
        <v>7500</v>
      </c>
      <c r="J52" s="17">
        <f t="shared" si="1"/>
        <v>0</v>
      </c>
      <c r="K52" s="17">
        <v>3750</v>
      </c>
      <c r="L52" s="17">
        <f t="shared" si="2"/>
        <v>3750</v>
      </c>
      <c r="M52" s="17"/>
      <c r="N52" s="17">
        <f t="shared" si="3"/>
        <v>3750</v>
      </c>
      <c r="O52" s="21"/>
      <c r="P52" s="17"/>
    </row>
    <row r="53" spans="1:16" x14ac:dyDescent="0.25">
      <c r="A53" s="6">
        <v>52</v>
      </c>
      <c r="B53" s="13">
        <v>109</v>
      </c>
      <c r="C53" s="13" t="s">
        <v>65</v>
      </c>
      <c r="D53" s="15">
        <v>9632546005</v>
      </c>
      <c r="E53" s="8">
        <v>1008</v>
      </c>
      <c r="F53" s="10">
        <v>4.1665799999999997</v>
      </c>
      <c r="G53" s="8">
        <f t="shared" si="4"/>
        <v>4200</v>
      </c>
      <c r="H53" s="17">
        <f t="shared" si="0"/>
        <v>8400</v>
      </c>
      <c r="I53" s="17">
        <v>8400</v>
      </c>
      <c r="J53" s="17">
        <f t="shared" si="1"/>
        <v>0</v>
      </c>
      <c r="K53" s="17">
        <v>4200</v>
      </c>
      <c r="L53" s="17">
        <f t="shared" si="2"/>
        <v>4200</v>
      </c>
      <c r="M53" s="17">
        <v>4200</v>
      </c>
      <c r="N53" s="17">
        <f t="shared" si="3"/>
        <v>0</v>
      </c>
      <c r="O53" s="21"/>
      <c r="P53" s="8"/>
    </row>
    <row r="54" spans="1:16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8">
        <v>1069</v>
      </c>
      <c r="F54" s="10">
        <v>4.1665799999999997</v>
      </c>
      <c r="G54" s="8">
        <f t="shared" si="4"/>
        <v>4454</v>
      </c>
      <c r="H54" s="17">
        <f t="shared" si="0"/>
        <v>8908</v>
      </c>
      <c r="I54" s="17">
        <v>8908</v>
      </c>
      <c r="J54" s="17">
        <f t="shared" si="1"/>
        <v>0</v>
      </c>
      <c r="K54" s="17">
        <v>4454</v>
      </c>
      <c r="L54" s="17">
        <f t="shared" si="2"/>
        <v>4454</v>
      </c>
      <c r="M54" s="17"/>
      <c r="N54" s="17">
        <f t="shared" si="3"/>
        <v>4454</v>
      </c>
      <c r="O54" s="22"/>
      <c r="P54" s="8"/>
    </row>
    <row r="55" spans="1:16" x14ac:dyDescent="0.25">
      <c r="A55" s="6">
        <v>54</v>
      </c>
      <c r="B55" s="13">
        <v>111</v>
      </c>
      <c r="C55" s="13" t="s">
        <v>106</v>
      </c>
      <c r="D55" s="15">
        <v>9822138742</v>
      </c>
      <c r="E55" s="8">
        <v>796</v>
      </c>
      <c r="F55" s="10">
        <v>4.1665799999999997</v>
      </c>
      <c r="G55" s="8">
        <f t="shared" si="4"/>
        <v>3317</v>
      </c>
      <c r="H55" s="17">
        <v>6650</v>
      </c>
      <c r="I55" s="17">
        <v>6650</v>
      </c>
      <c r="J55" s="17">
        <f t="shared" si="1"/>
        <v>0</v>
      </c>
      <c r="K55" s="17">
        <v>3317</v>
      </c>
      <c r="L55" s="17">
        <f t="shared" si="2"/>
        <v>3317</v>
      </c>
      <c r="M55" s="17">
        <v>3317</v>
      </c>
      <c r="N55" s="17">
        <f t="shared" si="3"/>
        <v>0</v>
      </c>
      <c r="O55" s="22"/>
      <c r="P55" s="8"/>
    </row>
    <row r="56" spans="1:16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8">
        <v>1293</v>
      </c>
      <c r="F56" s="10">
        <v>4.1665799999999997</v>
      </c>
      <c r="G56" s="8">
        <f t="shared" si="4"/>
        <v>5387</v>
      </c>
      <c r="H56" s="8">
        <f t="shared" si="0"/>
        <v>10774</v>
      </c>
      <c r="I56" s="8">
        <v>10774</v>
      </c>
      <c r="J56" s="17">
        <f t="shared" si="1"/>
        <v>0</v>
      </c>
      <c r="K56" s="8">
        <v>5387</v>
      </c>
      <c r="L56" s="17">
        <f t="shared" si="2"/>
        <v>5387</v>
      </c>
      <c r="M56" s="17"/>
      <c r="N56" s="17">
        <f t="shared" si="3"/>
        <v>5387</v>
      </c>
      <c r="O56" s="22"/>
      <c r="P56" s="8"/>
    </row>
    <row r="57" spans="1:16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8">
        <v>752</v>
      </c>
      <c r="F57" s="10">
        <v>4.1665799999999997</v>
      </c>
      <c r="G57" s="8">
        <f t="shared" si="4"/>
        <v>3133</v>
      </c>
      <c r="H57" s="8">
        <f t="shared" si="0"/>
        <v>6266</v>
      </c>
      <c r="I57" s="8"/>
      <c r="J57" s="17">
        <f t="shared" si="1"/>
        <v>6266</v>
      </c>
      <c r="K57" s="8">
        <v>3133</v>
      </c>
      <c r="L57" s="17">
        <f t="shared" si="2"/>
        <v>9399</v>
      </c>
      <c r="M57" s="17"/>
      <c r="N57" s="17">
        <f t="shared" si="3"/>
        <v>9399</v>
      </c>
      <c r="O57" s="22"/>
      <c r="P57" s="8"/>
    </row>
    <row r="58" spans="1:16" ht="30" x14ac:dyDescent="0.25">
      <c r="A58" s="6">
        <v>57</v>
      </c>
      <c r="B58" s="24">
        <v>114</v>
      </c>
      <c r="C58" s="24" t="s">
        <v>110</v>
      </c>
      <c r="D58" s="28">
        <v>782906001</v>
      </c>
      <c r="E58" s="29">
        <v>785</v>
      </c>
      <c r="F58" s="30">
        <v>4.1665799999999997</v>
      </c>
      <c r="G58" s="8">
        <f t="shared" si="4"/>
        <v>3271</v>
      </c>
      <c r="H58" s="29">
        <f t="shared" si="0"/>
        <v>6542</v>
      </c>
      <c r="I58" s="29"/>
      <c r="J58" s="17">
        <f t="shared" si="1"/>
        <v>6542</v>
      </c>
      <c r="K58" s="29">
        <v>3271</v>
      </c>
      <c r="L58" s="17">
        <f t="shared" si="2"/>
        <v>9813</v>
      </c>
      <c r="M58" s="17"/>
      <c r="N58" s="17">
        <f t="shared" si="3"/>
        <v>9813</v>
      </c>
      <c r="O58" s="32" t="s">
        <v>137</v>
      </c>
      <c r="P58" s="8"/>
    </row>
    <row r="59" spans="1:16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8">
        <v>305</v>
      </c>
      <c r="F59" s="10">
        <v>4.1665799999999997</v>
      </c>
      <c r="G59" s="8">
        <f t="shared" si="4"/>
        <v>1271</v>
      </c>
      <c r="H59" s="17">
        <f t="shared" si="0"/>
        <v>2542</v>
      </c>
      <c r="I59" s="17">
        <v>2542</v>
      </c>
      <c r="J59" s="17">
        <f t="shared" si="1"/>
        <v>0</v>
      </c>
      <c r="K59" s="17">
        <v>1271</v>
      </c>
      <c r="L59" s="17">
        <f t="shared" si="2"/>
        <v>1271</v>
      </c>
      <c r="M59" s="17"/>
      <c r="N59" s="17">
        <f t="shared" si="3"/>
        <v>1271</v>
      </c>
      <c r="O59" s="21"/>
      <c r="P59" s="17"/>
    </row>
    <row r="60" spans="1:16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8">
        <v>745</v>
      </c>
      <c r="F60" s="10">
        <v>4.1665799999999997</v>
      </c>
      <c r="G60" s="8">
        <f t="shared" si="4"/>
        <v>3104</v>
      </c>
      <c r="H60" s="8">
        <f t="shared" si="0"/>
        <v>6208</v>
      </c>
      <c r="I60" s="8"/>
      <c r="J60" s="17">
        <f t="shared" si="1"/>
        <v>6208</v>
      </c>
      <c r="K60" s="8">
        <v>3104</v>
      </c>
      <c r="L60" s="17">
        <f t="shared" si="2"/>
        <v>9312</v>
      </c>
      <c r="M60" s="17">
        <v>9312</v>
      </c>
      <c r="N60" s="17">
        <f t="shared" si="3"/>
        <v>0</v>
      </c>
      <c r="O60" s="21"/>
      <c r="P60" s="8"/>
    </row>
    <row r="61" spans="1:16" x14ac:dyDescent="0.25">
      <c r="A61" s="6">
        <v>60</v>
      </c>
      <c r="B61" s="13">
        <v>115</v>
      </c>
      <c r="C61" s="13" t="s">
        <v>111</v>
      </c>
      <c r="D61" s="15">
        <v>9916137661</v>
      </c>
      <c r="E61" s="8">
        <v>1239</v>
      </c>
      <c r="F61" s="10">
        <v>4.1665799999999997</v>
      </c>
      <c r="G61" s="8">
        <f t="shared" si="4"/>
        <v>5162</v>
      </c>
      <c r="H61" s="8">
        <f t="shared" si="0"/>
        <v>10324</v>
      </c>
      <c r="I61" s="8"/>
      <c r="J61" s="17">
        <f t="shared" si="1"/>
        <v>10324</v>
      </c>
      <c r="K61" s="8">
        <v>5162</v>
      </c>
      <c r="L61" s="17">
        <f t="shared" si="2"/>
        <v>15486</v>
      </c>
      <c r="M61" s="17"/>
      <c r="N61" s="17">
        <f t="shared" si="3"/>
        <v>15486</v>
      </c>
      <c r="O61" s="21"/>
      <c r="P61" s="8"/>
    </row>
    <row r="62" spans="1:16" x14ac:dyDescent="0.25">
      <c r="A62" s="6">
        <v>61</v>
      </c>
      <c r="B62" s="13">
        <v>116</v>
      </c>
      <c r="C62" s="13" t="s">
        <v>67</v>
      </c>
      <c r="D62" s="15">
        <v>9620075302</v>
      </c>
      <c r="E62" s="8">
        <v>375</v>
      </c>
      <c r="F62" s="10">
        <v>4.1665799999999997</v>
      </c>
      <c r="G62" s="8">
        <f t="shared" si="4"/>
        <v>1562</v>
      </c>
      <c r="H62" s="8">
        <f t="shared" si="0"/>
        <v>3124</v>
      </c>
      <c r="I62" s="8"/>
      <c r="J62" s="17">
        <f t="shared" si="1"/>
        <v>3124</v>
      </c>
      <c r="K62" s="8">
        <v>1562</v>
      </c>
      <c r="L62" s="17">
        <f t="shared" si="2"/>
        <v>4686</v>
      </c>
      <c r="M62" s="17"/>
      <c r="N62" s="17">
        <f t="shared" si="3"/>
        <v>4686</v>
      </c>
      <c r="O62" s="21"/>
      <c r="P62" s="8"/>
    </row>
    <row r="63" spans="1:16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8">
        <v>606</v>
      </c>
      <c r="F63" s="10">
        <v>4.1665799999999997</v>
      </c>
      <c r="G63" s="8">
        <f t="shared" si="4"/>
        <v>2525</v>
      </c>
      <c r="H63" s="8">
        <f t="shared" si="0"/>
        <v>5050</v>
      </c>
      <c r="I63" s="8"/>
      <c r="J63" s="17">
        <f t="shared" si="1"/>
        <v>5050</v>
      </c>
      <c r="K63" s="8">
        <v>2525</v>
      </c>
      <c r="L63" s="17">
        <f t="shared" si="2"/>
        <v>7575</v>
      </c>
      <c r="M63" s="17"/>
      <c r="N63" s="17">
        <f t="shared" si="3"/>
        <v>7575</v>
      </c>
      <c r="O63" s="21"/>
      <c r="P63" s="8"/>
    </row>
    <row r="64" spans="1:16" ht="30" x14ac:dyDescent="0.25">
      <c r="A64" s="6">
        <v>63</v>
      </c>
      <c r="B64" s="13">
        <v>118</v>
      </c>
      <c r="C64" s="13" t="s">
        <v>69</v>
      </c>
      <c r="D64" s="16" t="s">
        <v>103</v>
      </c>
      <c r="E64" s="8">
        <v>694</v>
      </c>
      <c r="F64" s="10">
        <v>4.1665799999999997</v>
      </c>
      <c r="G64" s="8">
        <f t="shared" si="4"/>
        <v>2892</v>
      </c>
      <c r="H64" s="17">
        <f t="shared" si="0"/>
        <v>5784</v>
      </c>
      <c r="I64" s="17">
        <v>5784</v>
      </c>
      <c r="J64" s="17">
        <f t="shared" si="1"/>
        <v>0</v>
      </c>
      <c r="K64" s="17">
        <v>2892</v>
      </c>
      <c r="L64" s="17">
        <f t="shared" si="2"/>
        <v>2892</v>
      </c>
      <c r="M64" s="17">
        <v>2892</v>
      </c>
      <c r="N64" s="17">
        <f>(L64-M64)</f>
        <v>0</v>
      </c>
      <c r="O64" s="21"/>
      <c r="P64" s="17"/>
    </row>
    <row r="65" spans="1:16" x14ac:dyDescent="0.25">
      <c r="A65" s="6">
        <v>64</v>
      </c>
      <c r="B65" s="13">
        <v>119</v>
      </c>
      <c r="C65" s="13" t="s">
        <v>70</v>
      </c>
      <c r="D65" s="15">
        <v>9686794010</v>
      </c>
      <c r="E65" s="8">
        <v>694</v>
      </c>
      <c r="F65" s="10">
        <v>4.1665799999999997</v>
      </c>
      <c r="G65" s="8">
        <f t="shared" si="4"/>
        <v>2892</v>
      </c>
      <c r="H65" s="8">
        <f t="shared" si="0"/>
        <v>5784</v>
      </c>
      <c r="I65" s="8"/>
      <c r="J65" s="17">
        <f t="shared" si="1"/>
        <v>5784</v>
      </c>
      <c r="K65" s="8">
        <v>2892</v>
      </c>
      <c r="L65" s="17">
        <f t="shared" si="2"/>
        <v>8676</v>
      </c>
      <c r="M65" s="17"/>
      <c r="N65" s="17">
        <f t="shared" ref="N65:N73" si="5">(L65-M65)</f>
        <v>8676</v>
      </c>
      <c r="O65" s="21"/>
      <c r="P65" s="8"/>
    </row>
    <row r="66" spans="1:16" x14ac:dyDescent="0.25">
      <c r="A66" s="6">
        <v>65</v>
      </c>
      <c r="B66" s="13">
        <v>120</v>
      </c>
      <c r="C66" s="13" t="s">
        <v>109</v>
      </c>
      <c r="D66" s="15">
        <v>8884726789</v>
      </c>
      <c r="E66" s="8">
        <v>698</v>
      </c>
      <c r="F66" s="10">
        <v>4.1665799999999997</v>
      </c>
      <c r="G66" s="8">
        <f t="shared" si="4"/>
        <v>2908</v>
      </c>
      <c r="H66" s="8">
        <f t="shared" si="0"/>
        <v>5816</v>
      </c>
      <c r="I66" s="8"/>
      <c r="J66" s="17">
        <f t="shared" si="1"/>
        <v>5816</v>
      </c>
      <c r="K66" s="8">
        <v>2908</v>
      </c>
      <c r="L66" s="17">
        <f t="shared" si="2"/>
        <v>8724</v>
      </c>
      <c r="M66" s="17"/>
      <c r="N66" s="17">
        <f t="shared" si="5"/>
        <v>8724</v>
      </c>
      <c r="O66" s="21"/>
      <c r="P66" s="8"/>
    </row>
    <row r="67" spans="1:16" x14ac:dyDescent="0.25">
      <c r="A67" s="6">
        <v>66</v>
      </c>
      <c r="B67" s="13">
        <v>121</v>
      </c>
      <c r="C67" s="13" t="s">
        <v>105</v>
      </c>
      <c r="D67" s="15">
        <v>9886948790</v>
      </c>
      <c r="E67" s="8">
        <v>702</v>
      </c>
      <c r="F67" s="10">
        <v>4.1665799999999997</v>
      </c>
      <c r="G67" s="8">
        <f t="shared" si="4"/>
        <v>2925</v>
      </c>
      <c r="H67" s="8">
        <f t="shared" ref="H67:H73" si="6">(G67*2)</f>
        <v>5850</v>
      </c>
      <c r="I67" s="8"/>
      <c r="J67" s="17">
        <f t="shared" ref="J67:J73" si="7">H67-I67</f>
        <v>5850</v>
      </c>
      <c r="K67" s="8">
        <v>2925</v>
      </c>
      <c r="L67" s="17">
        <f t="shared" ref="L67:L73" si="8">J67+K67</f>
        <v>8775</v>
      </c>
      <c r="M67" s="17">
        <v>8775</v>
      </c>
      <c r="N67" s="17">
        <f t="shared" si="5"/>
        <v>0</v>
      </c>
      <c r="O67" s="21"/>
      <c r="P67" s="8"/>
    </row>
    <row r="68" spans="1:16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8">
        <v>1643</v>
      </c>
      <c r="F68" s="10">
        <v>4.1665799999999997</v>
      </c>
      <c r="G68" s="8">
        <f t="shared" ref="G68:G73" si="9">ROUND(E68*F68,0)</f>
        <v>6846</v>
      </c>
      <c r="H68" s="8">
        <f t="shared" si="6"/>
        <v>13692</v>
      </c>
      <c r="I68" s="8">
        <v>13692</v>
      </c>
      <c r="J68" s="17">
        <f t="shared" si="7"/>
        <v>0</v>
      </c>
      <c r="K68" s="8">
        <v>6846</v>
      </c>
      <c r="L68" s="17">
        <f t="shared" si="8"/>
        <v>6846</v>
      </c>
      <c r="M68" s="17">
        <v>6846</v>
      </c>
      <c r="N68" s="17">
        <f t="shared" si="5"/>
        <v>0</v>
      </c>
      <c r="O68" s="22"/>
      <c r="P68" s="8"/>
    </row>
    <row r="69" spans="1:16" ht="45" x14ac:dyDescent="0.25">
      <c r="A69" s="6">
        <v>68</v>
      </c>
      <c r="B69" s="33" t="s">
        <v>48</v>
      </c>
      <c r="C69" s="37" t="s">
        <v>130</v>
      </c>
      <c r="D69" s="34"/>
      <c r="E69" s="35">
        <v>802</v>
      </c>
      <c r="F69" s="36">
        <v>4.1665799999999997</v>
      </c>
      <c r="G69" s="35">
        <f t="shared" si="9"/>
        <v>3342</v>
      </c>
      <c r="H69" s="35">
        <f t="shared" si="6"/>
        <v>6684</v>
      </c>
      <c r="I69" s="35">
        <v>6684</v>
      </c>
      <c r="J69" s="17">
        <f t="shared" si="7"/>
        <v>0</v>
      </c>
      <c r="K69" s="35">
        <v>3342</v>
      </c>
      <c r="L69" s="17">
        <f t="shared" si="8"/>
        <v>3342</v>
      </c>
      <c r="M69" s="17">
        <v>3342</v>
      </c>
      <c r="N69" s="17">
        <f t="shared" si="5"/>
        <v>0</v>
      </c>
      <c r="O69" s="22"/>
      <c r="P69" s="8"/>
    </row>
    <row r="70" spans="1:16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8">
        <v>3011</v>
      </c>
      <c r="F70" s="10">
        <v>4.1665799999999997</v>
      </c>
      <c r="G70" s="8">
        <f t="shared" si="9"/>
        <v>12546</v>
      </c>
      <c r="H70" s="8">
        <f t="shared" si="6"/>
        <v>25092</v>
      </c>
      <c r="I70" s="8">
        <v>11624</v>
      </c>
      <c r="J70" s="17">
        <f t="shared" si="7"/>
        <v>13468</v>
      </c>
      <c r="K70" s="8">
        <v>12546</v>
      </c>
      <c r="L70" s="17">
        <f t="shared" si="8"/>
        <v>26014</v>
      </c>
      <c r="M70" s="17">
        <v>13468</v>
      </c>
      <c r="N70" s="17">
        <f t="shared" si="5"/>
        <v>12546</v>
      </c>
      <c r="O70" s="22"/>
      <c r="P70" s="8"/>
    </row>
    <row r="71" spans="1:16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8">
        <v>579</v>
      </c>
      <c r="F71" s="10">
        <v>4.1665799999999997</v>
      </c>
      <c r="G71" s="8">
        <f t="shared" si="9"/>
        <v>2412</v>
      </c>
      <c r="H71" s="17">
        <f t="shared" si="6"/>
        <v>4824</v>
      </c>
      <c r="I71" s="17">
        <v>4824</v>
      </c>
      <c r="J71" s="17">
        <f t="shared" si="7"/>
        <v>0</v>
      </c>
      <c r="K71" s="17">
        <v>2412</v>
      </c>
      <c r="L71" s="17">
        <f t="shared" si="8"/>
        <v>2412</v>
      </c>
      <c r="M71" s="17">
        <v>2412</v>
      </c>
      <c r="N71" s="17">
        <f t="shared" si="5"/>
        <v>0</v>
      </c>
      <c r="O71" s="21"/>
      <c r="P71" s="17"/>
    </row>
    <row r="72" spans="1:16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8">
        <v>626</v>
      </c>
      <c r="F72" s="10">
        <v>4.1665799999999997</v>
      </c>
      <c r="G72" s="8">
        <f t="shared" si="9"/>
        <v>2608</v>
      </c>
      <c r="H72" s="8">
        <f t="shared" si="6"/>
        <v>5216</v>
      </c>
      <c r="I72" s="8"/>
      <c r="J72" s="17">
        <f t="shared" si="7"/>
        <v>5216</v>
      </c>
      <c r="K72" s="8">
        <v>2608</v>
      </c>
      <c r="L72" s="17">
        <f t="shared" si="8"/>
        <v>7824</v>
      </c>
      <c r="M72" s="17">
        <v>7824</v>
      </c>
      <c r="N72" s="17">
        <f t="shared" si="5"/>
        <v>0</v>
      </c>
      <c r="O72" s="21"/>
      <c r="P72" s="8"/>
    </row>
    <row r="73" spans="1:16" x14ac:dyDescent="0.25">
      <c r="A73" s="6">
        <v>72</v>
      </c>
      <c r="B73" s="13">
        <v>126</v>
      </c>
      <c r="C73" s="13" t="s">
        <v>72</v>
      </c>
      <c r="D73" s="15">
        <v>9663877957</v>
      </c>
      <c r="E73" s="8">
        <v>626</v>
      </c>
      <c r="F73" s="10">
        <v>4.1665799999999997</v>
      </c>
      <c r="G73" s="8">
        <f t="shared" si="9"/>
        <v>2608</v>
      </c>
      <c r="H73" s="8">
        <f t="shared" si="6"/>
        <v>5216</v>
      </c>
      <c r="I73" s="8"/>
      <c r="J73" s="17">
        <f t="shared" si="7"/>
        <v>5216</v>
      </c>
      <c r="K73" s="8">
        <v>2608</v>
      </c>
      <c r="L73" s="17">
        <f t="shared" si="8"/>
        <v>7824</v>
      </c>
      <c r="M73" s="17"/>
      <c r="N73" s="17">
        <f t="shared" si="5"/>
        <v>7824</v>
      </c>
      <c r="O73" s="21"/>
      <c r="P73" s="8"/>
    </row>
    <row r="74" spans="1:16" x14ac:dyDescent="0.25">
      <c r="E74" s="3">
        <f>SUM(E2:E73)</f>
        <v>57993</v>
      </c>
      <c r="G74" s="13" t="s">
        <v>140</v>
      </c>
      <c r="H74" s="39">
        <f>SUM(H2:H73)</f>
        <v>477519</v>
      </c>
      <c r="I74">
        <f>SUM(I2:I73)</f>
        <v>263255</v>
      </c>
      <c r="K74">
        <f>SUM(K2:K73)</f>
        <v>241631</v>
      </c>
      <c r="L74" s="47">
        <f>SUM(L2:L73)</f>
        <v>455895</v>
      </c>
      <c r="M74" s="19">
        <f>SUM(M2:M73)</f>
        <v>167218</v>
      </c>
      <c r="N74" s="19"/>
    </row>
    <row r="77" spans="1:16" x14ac:dyDescent="0.25">
      <c r="D77" t="s">
        <v>163</v>
      </c>
      <c r="E77">
        <f>(H74+K74)</f>
        <v>719150</v>
      </c>
    </row>
    <row r="78" spans="1:16" x14ac:dyDescent="0.25">
      <c r="D78" s="2" t="s">
        <v>164</v>
      </c>
      <c r="E78" s="3">
        <f>(I74+M74)</f>
        <v>430473</v>
      </c>
    </row>
    <row r="84" spans="4:9" x14ac:dyDescent="0.25">
      <c r="D84"/>
      <c r="E84"/>
      <c r="F84" s="42"/>
      <c r="H84" s="23"/>
      <c r="I84" s="19"/>
    </row>
    <row r="85" spans="4:9" x14ac:dyDescent="0.25">
      <c r="D85"/>
      <c r="E85"/>
    </row>
    <row r="86" spans="4:9" x14ac:dyDescent="0.25">
      <c r="D86" s="38"/>
      <c r="E86"/>
      <c r="F86" s="42"/>
      <c r="H86" s="38"/>
    </row>
    <row r="87" spans="4:9" x14ac:dyDescent="0.25">
      <c r="D87"/>
      <c r="E87"/>
    </row>
    <row r="88" spans="4:9" x14ac:dyDescent="0.25">
      <c r="D88"/>
      <c r="E88"/>
    </row>
  </sheetData>
  <autoFilter ref="A1:S1" xr:uid="{544150CD-9B82-4E49-B866-F82985F79752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E40A-60CC-41FE-961A-F15E0D4C04B0}">
  <dimension ref="A4:E37"/>
  <sheetViews>
    <sheetView topLeftCell="A23" zoomScale="134" workbookViewId="0">
      <selection activeCell="C33" sqref="C33"/>
    </sheetView>
  </sheetViews>
  <sheetFormatPr defaultRowHeight="15" x14ac:dyDescent="0.25"/>
  <cols>
    <col min="1" max="1" width="9.85546875" bestFit="1" customWidth="1"/>
    <col min="2" max="2" width="35.7109375" customWidth="1"/>
    <col min="3" max="3" width="25" style="3" customWidth="1"/>
    <col min="4" max="4" width="25.7109375" customWidth="1"/>
  </cols>
  <sheetData>
    <row r="4" spans="1:5" x14ac:dyDescent="0.25">
      <c r="B4" t="s">
        <v>165</v>
      </c>
      <c r="C4" s="3">
        <f>Maintenance_2025_old!E77</f>
        <v>719150</v>
      </c>
      <c r="D4" t="s">
        <v>162</v>
      </c>
      <c r="E4">
        <f>EB!M73</f>
        <v>312867.11</v>
      </c>
    </row>
    <row r="5" spans="1:5" x14ac:dyDescent="0.25">
      <c r="B5" t="s">
        <v>161</v>
      </c>
      <c r="C5" s="3">
        <f>Maintenance_2025_old!E78</f>
        <v>430473</v>
      </c>
      <c r="D5" t="s">
        <v>161</v>
      </c>
      <c r="E5">
        <f>EB!N73</f>
        <v>211945</v>
      </c>
    </row>
    <row r="6" spans="1:5" x14ac:dyDescent="0.25">
      <c r="B6" t="s">
        <v>166</v>
      </c>
      <c r="C6" s="3">
        <f>(C4-C5)</f>
        <v>288677</v>
      </c>
      <c r="D6" t="s">
        <v>167</v>
      </c>
      <c r="E6">
        <f>(E4-E5)</f>
        <v>100922.10999999999</v>
      </c>
    </row>
    <row r="9" spans="1:5" x14ac:dyDescent="0.25">
      <c r="B9" t="s">
        <v>168</v>
      </c>
      <c r="C9" s="3">
        <f>C5+E5</f>
        <v>642418</v>
      </c>
    </row>
    <row r="11" spans="1:5" x14ac:dyDescent="0.25">
      <c r="B11" s="1" t="s">
        <v>169</v>
      </c>
    </row>
    <row r="12" spans="1:5" x14ac:dyDescent="0.25">
      <c r="B12" t="s">
        <v>176</v>
      </c>
      <c r="C12" s="3">
        <v>18043</v>
      </c>
    </row>
    <row r="13" spans="1:5" ht="105" x14ac:dyDescent="0.25">
      <c r="B13" t="s">
        <v>170</v>
      </c>
      <c r="C13" s="11">
        <v>182204</v>
      </c>
      <c r="D13" s="38" t="s">
        <v>178</v>
      </c>
    </row>
    <row r="14" spans="1:5" ht="105" x14ac:dyDescent="0.25">
      <c r="A14" s="48">
        <v>45733</v>
      </c>
      <c r="B14" t="s">
        <v>171</v>
      </c>
      <c r="C14" s="3">
        <v>182412</v>
      </c>
      <c r="D14" s="38" t="s">
        <v>178</v>
      </c>
    </row>
    <row r="15" spans="1:5" x14ac:dyDescent="0.25">
      <c r="A15" s="48">
        <v>45727</v>
      </c>
      <c r="B15" t="s">
        <v>177</v>
      </c>
      <c r="C15" s="3">
        <v>29811</v>
      </c>
    </row>
    <row r="16" spans="1:5" x14ac:dyDescent="0.25">
      <c r="A16" s="48">
        <v>45748</v>
      </c>
      <c r="B16" t="s">
        <v>185</v>
      </c>
      <c r="C16" s="3">
        <v>3630</v>
      </c>
    </row>
    <row r="25" spans="2:3" x14ac:dyDescent="0.25">
      <c r="B25" t="s">
        <v>172</v>
      </c>
      <c r="C25" s="3">
        <f>SUM(C12:C24)</f>
        <v>416100</v>
      </c>
    </row>
    <row r="26" spans="2:3" x14ac:dyDescent="0.25">
      <c r="B26" t="s">
        <v>173</v>
      </c>
      <c r="C26" s="3">
        <f>C9-C25</f>
        <v>226318</v>
      </c>
    </row>
    <row r="30" spans="2:3" x14ac:dyDescent="0.25">
      <c r="B30" t="s">
        <v>186</v>
      </c>
      <c r="C30" s="3">
        <v>1370</v>
      </c>
    </row>
    <row r="31" spans="2:3" x14ac:dyDescent="0.25">
      <c r="B31" t="s">
        <v>174</v>
      </c>
      <c r="C31" s="3">
        <f>92031+7824+10581+12200-5000</f>
        <v>117636</v>
      </c>
    </row>
    <row r="32" spans="2:3" x14ac:dyDescent="0.25">
      <c r="B32" t="s">
        <v>175</v>
      </c>
      <c r="C32" s="3">
        <f>50619+1825+36+8838+6029</f>
        <v>67347</v>
      </c>
    </row>
    <row r="33" spans="2:3" x14ac:dyDescent="0.25">
      <c r="B33" t="s">
        <v>179</v>
      </c>
      <c r="C33" s="3">
        <f>(2571+1806+9312+2041+1733+2102+9786+5080+6112)</f>
        <v>40543</v>
      </c>
    </row>
    <row r="35" spans="2:3" x14ac:dyDescent="0.25">
      <c r="B35" t="s">
        <v>146</v>
      </c>
      <c r="C35" s="3">
        <f>SUM(C30:C31:C34)</f>
        <v>226896</v>
      </c>
    </row>
    <row r="37" spans="2:3" x14ac:dyDescent="0.25">
      <c r="B37" t="s">
        <v>180</v>
      </c>
      <c r="C37" s="3">
        <f>C26-C35</f>
        <v>-578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A493-1DAC-4AD3-BC27-C7DB055EE493}">
  <dimension ref="A3:K26"/>
  <sheetViews>
    <sheetView topLeftCell="A3" workbookViewId="0">
      <selection activeCell="A17" sqref="A17"/>
    </sheetView>
  </sheetViews>
  <sheetFormatPr defaultRowHeight="15" x14ac:dyDescent="0.25"/>
  <cols>
    <col min="1" max="1" width="13.5703125" style="11" customWidth="1"/>
    <col min="2" max="2" width="8.85546875" style="11"/>
    <col min="3" max="3" width="10.7109375" style="11" customWidth="1"/>
    <col min="4" max="5" width="12.140625" style="11" customWidth="1"/>
    <col min="6" max="7" width="13.85546875" style="11" customWidth="1"/>
    <col min="8" max="8" width="15.28515625" style="3" customWidth="1"/>
    <col min="9" max="9" width="16.85546875" style="11" customWidth="1"/>
  </cols>
  <sheetData>
    <row r="3" spans="1:9" x14ac:dyDescent="0.25">
      <c r="A3" s="65" t="s">
        <v>212</v>
      </c>
      <c r="B3" s="65"/>
      <c r="C3" s="65"/>
      <c r="D3" s="65" t="s">
        <v>175</v>
      </c>
      <c r="E3" s="65"/>
      <c r="F3" s="65" t="s">
        <v>213</v>
      </c>
      <c r="G3" s="65"/>
      <c r="H3" s="66" t="s">
        <v>211</v>
      </c>
      <c r="I3" s="65" t="s">
        <v>214</v>
      </c>
    </row>
    <row r="4" spans="1:9" x14ac:dyDescent="0.25">
      <c r="A4" s="67" t="s">
        <v>218</v>
      </c>
      <c r="B4" s="11">
        <v>117636</v>
      </c>
      <c r="C4" s="67" t="s">
        <v>218</v>
      </c>
      <c r="D4" s="11">
        <v>67347</v>
      </c>
      <c r="E4" s="67" t="s">
        <v>218</v>
      </c>
      <c r="F4" s="11">
        <v>40543</v>
      </c>
      <c r="I4" s="11">
        <v>288</v>
      </c>
    </row>
    <row r="5" spans="1:9" x14ac:dyDescent="0.25">
      <c r="A5" s="11" t="s">
        <v>215</v>
      </c>
      <c r="B5" s="11">
        <v>9984</v>
      </c>
      <c r="C5" s="11" t="s">
        <v>25</v>
      </c>
      <c r="D5" s="11">
        <v>3691</v>
      </c>
      <c r="E5" s="11" t="s">
        <v>38</v>
      </c>
      <c r="F5" s="11">
        <v>3548</v>
      </c>
    </row>
    <row r="6" spans="1:9" x14ac:dyDescent="0.25">
      <c r="A6" s="11">
        <v>111</v>
      </c>
      <c r="B6" s="11">
        <v>4378</v>
      </c>
      <c r="C6" s="11" t="s">
        <v>15</v>
      </c>
      <c r="D6" s="11">
        <v>4858</v>
      </c>
      <c r="E6" s="11" t="s">
        <v>4</v>
      </c>
      <c r="F6" s="11">
        <v>7086</v>
      </c>
    </row>
    <row r="7" spans="1:9" x14ac:dyDescent="0.25">
      <c r="A7" s="11" t="s">
        <v>216</v>
      </c>
      <c r="B7" s="11">
        <v>5299</v>
      </c>
      <c r="C7" s="11" t="s">
        <v>31</v>
      </c>
      <c r="D7" s="11">
        <v>4285</v>
      </c>
      <c r="E7" s="11" t="s">
        <v>4</v>
      </c>
      <c r="F7" s="11">
        <v>22063</v>
      </c>
    </row>
    <row r="8" spans="1:9" x14ac:dyDescent="0.25">
      <c r="A8" s="11" t="s">
        <v>39</v>
      </c>
      <c r="B8" s="11">
        <v>14500</v>
      </c>
      <c r="C8" s="11" t="s">
        <v>220</v>
      </c>
      <c r="D8" s="11">
        <v>13912</v>
      </c>
      <c r="E8" s="11">
        <v>102</v>
      </c>
      <c r="F8" s="11">
        <v>2950</v>
      </c>
    </row>
    <row r="9" spans="1:9" x14ac:dyDescent="0.25">
      <c r="A9" s="11" t="s">
        <v>2</v>
      </c>
      <c r="B9" s="11">
        <v>8550</v>
      </c>
      <c r="C9" s="11" t="s">
        <v>220</v>
      </c>
      <c r="D9" s="11">
        <v>13916</v>
      </c>
      <c r="E9" s="11">
        <v>102</v>
      </c>
      <c r="F9" s="11">
        <v>24798</v>
      </c>
    </row>
    <row r="10" spans="1:9" x14ac:dyDescent="0.25">
      <c r="A10" s="11" t="s">
        <v>45</v>
      </c>
      <c r="B10" s="11">
        <v>12820</v>
      </c>
      <c r="C10" s="11" t="s">
        <v>44</v>
      </c>
      <c r="D10" s="11">
        <v>10498</v>
      </c>
      <c r="E10" s="11">
        <v>107</v>
      </c>
      <c r="F10" s="11">
        <v>4006</v>
      </c>
    </row>
    <row r="11" spans="1:9" x14ac:dyDescent="0.25">
      <c r="A11" s="11" t="s">
        <v>217</v>
      </c>
      <c r="B11" s="11">
        <v>11079</v>
      </c>
      <c r="C11" s="11" t="s">
        <v>19</v>
      </c>
      <c r="D11" s="11">
        <v>13486</v>
      </c>
      <c r="E11" s="11" t="s">
        <v>21</v>
      </c>
      <c r="F11" s="11">
        <v>1889</v>
      </c>
    </row>
    <row r="12" spans="1:9" x14ac:dyDescent="0.25">
      <c r="A12" s="11">
        <v>126</v>
      </c>
      <c r="B12" s="11">
        <v>13402</v>
      </c>
      <c r="C12" s="11">
        <v>109</v>
      </c>
      <c r="D12" s="11">
        <v>5340</v>
      </c>
      <c r="E12" s="11">
        <v>119</v>
      </c>
      <c r="F12" s="11">
        <v>14384</v>
      </c>
    </row>
    <row r="13" spans="1:9" x14ac:dyDescent="0.25">
      <c r="A13" s="11" t="s">
        <v>12</v>
      </c>
      <c r="B13" s="11">
        <v>19787</v>
      </c>
      <c r="C13" s="11" t="s">
        <v>36</v>
      </c>
      <c r="D13" s="11">
        <v>17414</v>
      </c>
      <c r="E13" s="11">
        <v>118</v>
      </c>
      <c r="F13" s="11">
        <v>4016</v>
      </c>
    </row>
    <row r="14" spans="1:9" x14ac:dyDescent="0.25">
      <c r="A14" s="11" t="s">
        <v>219</v>
      </c>
      <c r="B14" s="11">
        <v>8100</v>
      </c>
      <c r="C14" s="11" t="s">
        <v>39</v>
      </c>
      <c r="D14" s="11">
        <v>1138</v>
      </c>
    </row>
    <row r="15" spans="1:9" x14ac:dyDescent="0.25">
      <c r="A15" s="11" t="s">
        <v>17</v>
      </c>
      <c r="B15" s="11">
        <v>4585</v>
      </c>
      <c r="C15" s="11" t="s">
        <v>13</v>
      </c>
      <c r="D15" s="11">
        <v>21772</v>
      </c>
    </row>
    <row r="16" spans="1:9" x14ac:dyDescent="0.25">
      <c r="A16" s="11" t="s">
        <v>222</v>
      </c>
      <c r="B16" s="11">
        <v>-53000</v>
      </c>
      <c r="C16" s="11" t="s">
        <v>46</v>
      </c>
      <c r="D16" s="11">
        <v>3430</v>
      </c>
    </row>
    <row r="17" spans="1:11" x14ac:dyDescent="0.25">
      <c r="C17" s="11" t="s">
        <v>47</v>
      </c>
      <c r="D17" s="11">
        <f>3382+1015</f>
        <v>4397</v>
      </c>
    </row>
    <row r="18" spans="1:11" x14ac:dyDescent="0.25">
      <c r="C18" s="11" t="s">
        <v>5</v>
      </c>
      <c r="D18" s="11">
        <v>11114</v>
      </c>
    </row>
    <row r="19" spans="1:11" x14ac:dyDescent="0.25">
      <c r="D19" s="11">
        <v>53000</v>
      </c>
    </row>
    <row r="20" spans="1:11" x14ac:dyDescent="0.25">
      <c r="C20" s="11" t="s">
        <v>221</v>
      </c>
    </row>
    <row r="26" spans="1:11" x14ac:dyDescent="0.25">
      <c r="A26" s="11" t="s">
        <v>140</v>
      </c>
      <c r="B26" s="11">
        <f>SUM(B4:B25)</f>
        <v>177120</v>
      </c>
      <c r="D26" s="11">
        <f>SUM(D4:D25)</f>
        <v>249598</v>
      </c>
      <c r="F26" s="11">
        <f>SUM(F4:F25)</f>
        <v>125283</v>
      </c>
      <c r="H26" s="3">
        <f>SUM(H4:H25)</f>
        <v>0</v>
      </c>
      <c r="I26" s="11">
        <f>SUM(I4:I25)</f>
        <v>288</v>
      </c>
      <c r="K26">
        <f>SUM(B26:J26)</f>
        <v>552289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Maintenance_01-Apr-2025_Onwards</vt:lpstr>
      <vt:lpstr>EB</vt:lpstr>
      <vt:lpstr>Balance_Expense</vt:lpstr>
      <vt:lpstr>Maintenance_2025_old</vt:lpstr>
      <vt:lpstr>Balance_Expense_Old</vt:lpstr>
      <vt:lpstr>withWhom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Tiruveedi, Ratna Prabhu</dc:creator>
  <cp:lastModifiedBy>The Hobbyist</cp:lastModifiedBy>
  <cp:lastPrinted>2025-02-01T16:00:52Z</cp:lastPrinted>
  <dcterms:created xsi:type="dcterms:W3CDTF">2025-01-24T08:16:13Z</dcterms:created>
  <dcterms:modified xsi:type="dcterms:W3CDTF">2025-04-24T14:55:35Z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2025-01-24T14:04:02Z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060aea3a-be7c-44ab-94c6-3a27a9ae0b78</vt:lpwstr>
  </property>
  <property fmtid="{D5CDD505-2E9C-101B-9397-08002B2CF9AE}" pid="8" name="MSIP_Label_ff6dbec8-95a8-4638-9f5f-bd076536645c_ContentBits">
    <vt:lpwstr>0</vt:lpwstr>
  </property>
</Properties>
</file>