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zanguldali/Documents/master_courses/deep_learning/final_project/final-covid-chestxray/"/>
    </mc:Choice>
  </mc:AlternateContent>
  <xr:revisionPtr revIDLastSave="0" documentId="13_ncr:1_{15284F32-A9C8-2C41-983C-8207EF9DAB83}" xr6:coauthVersionLast="46" xr6:coauthVersionMax="46" xr10:uidLastSave="{00000000-0000-0000-0000-000000000000}"/>
  <bookViews>
    <workbookView xWindow="5560" yWindow="1280" windowWidth="28040" windowHeight="17440" xr2:uid="{6819A6E3-B8BE-EC4E-A8BD-70818B5686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F70" i="1" s="1"/>
  <c r="C71" i="1"/>
  <c r="F69" i="1" s="1"/>
  <c r="B71" i="1"/>
  <c r="F68" i="1" s="1"/>
  <c r="A71" i="1"/>
  <c r="F67" i="1" s="1"/>
  <c r="H70" i="1"/>
  <c r="G70" i="1"/>
  <c r="H69" i="1"/>
  <c r="G69" i="1"/>
  <c r="H68" i="1"/>
  <c r="G68" i="1"/>
  <c r="H67" i="1"/>
  <c r="G67" i="1"/>
  <c r="D64" i="1"/>
  <c r="C64" i="1"/>
  <c r="F62" i="1" s="1"/>
  <c r="B64" i="1"/>
  <c r="A64" i="1"/>
  <c r="F60" i="1" s="1"/>
  <c r="F64" i="1" s="1"/>
  <c r="H63" i="1"/>
  <c r="I63" i="1" s="1"/>
  <c r="G63" i="1"/>
  <c r="F63" i="1"/>
  <c r="H62" i="1"/>
  <c r="I62" i="1" s="1"/>
  <c r="G62" i="1"/>
  <c r="H61" i="1"/>
  <c r="I61" i="1" s="1"/>
  <c r="G61" i="1"/>
  <c r="F61" i="1"/>
  <c r="H60" i="1"/>
  <c r="G60" i="1"/>
  <c r="D57" i="1"/>
  <c r="F56" i="1" s="1"/>
  <c r="C57" i="1"/>
  <c r="F55" i="1" s="1"/>
  <c r="B57" i="1"/>
  <c r="F54" i="1" s="1"/>
  <c r="A57" i="1"/>
  <c r="F53" i="1" s="1"/>
  <c r="H56" i="1"/>
  <c r="G56" i="1"/>
  <c r="H55" i="1"/>
  <c r="G55" i="1"/>
  <c r="H54" i="1"/>
  <c r="G54" i="1"/>
  <c r="H53" i="1"/>
  <c r="G53" i="1"/>
  <c r="D50" i="1"/>
  <c r="F49" i="1" s="1"/>
  <c r="C50" i="1"/>
  <c r="F48" i="1" s="1"/>
  <c r="B50" i="1"/>
  <c r="F47" i="1" s="1"/>
  <c r="A50" i="1"/>
  <c r="F46" i="1" s="1"/>
  <c r="H49" i="1"/>
  <c r="G49" i="1"/>
  <c r="H48" i="1"/>
  <c r="G48" i="1"/>
  <c r="H47" i="1"/>
  <c r="G47" i="1"/>
  <c r="H46" i="1"/>
  <c r="G46" i="1"/>
  <c r="D43" i="1"/>
  <c r="F42" i="1" s="1"/>
  <c r="C43" i="1"/>
  <c r="F41" i="1" s="1"/>
  <c r="B43" i="1"/>
  <c r="F40" i="1" s="1"/>
  <c r="A43" i="1"/>
  <c r="F39" i="1" s="1"/>
  <c r="D36" i="1"/>
  <c r="C36" i="1"/>
  <c r="B36" i="1"/>
  <c r="A36" i="1"/>
  <c r="H42" i="1"/>
  <c r="G42" i="1"/>
  <c r="H41" i="1"/>
  <c r="G41" i="1"/>
  <c r="H40" i="1"/>
  <c r="G40" i="1"/>
  <c r="H39" i="1"/>
  <c r="G39" i="1"/>
  <c r="H28" i="1"/>
  <c r="G28" i="1"/>
  <c r="H27" i="1"/>
  <c r="G27" i="1"/>
  <c r="H26" i="1"/>
  <c r="G26" i="1"/>
  <c r="H25" i="1"/>
  <c r="G25" i="1"/>
  <c r="B29" i="1"/>
  <c r="F26" i="1" s="1"/>
  <c r="C29" i="1"/>
  <c r="F27" i="1" s="1"/>
  <c r="D29" i="1"/>
  <c r="F28" i="1" s="1"/>
  <c r="A29" i="1"/>
  <c r="F25" i="1" s="1"/>
  <c r="G35" i="1"/>
  <c r="G34" i="1"/>
  <c r="G33" i="1"/>
  <c r="G32" i="1"/>
  <c r="F35" i="1"/>
  <c r="F33" i="1"/>
  <c r="F34" i="1"/>
  <c r="F32" i="1"/>
  <c r="H35" i="1"/>
  <c r="H34" i="1"/>
  <c r="H33" i="1"/>
  <c r="H32" i="1"/>
  <c r="I70" i="1" l="1"/>
  <c r="I67" i="1"/>
  <c r="I68" i="1"/>
  <c r="G71" i="1"/>
  <c r="H64" i="1"/>
  <c r="G64" i="1"/>
  <c r="I69" i="1"/>
  <c r="F71" i="1"/>
  <c r="H71" i="1"/>
  <c r="I60" i="1"/>
  <c r="I64" i="1" s="1"/>
  <c r="I54" i="1"/>
  <c r="I55" i="1"/>
  <c r="I56" i="1"/>
  <c r="G57" i="1"/>
  <c r="I53" i="1"/>
  <c r="F57" i="1"/>
  <c r="H57" i="1"/>
  <c r="H50" i="1"/>
  <c r="I48" i="1"/>
  <c r="I47" i="1"/>
  <c r="G50" i="1"/>
  <c r="I49" i="1"/>
  <c r="F50" i="1"/>
  <c r="I46" i="1"/>
  <c r="I41" i="1"/>
  <c r="I42" i="1"/>
  <c r="I39" i="1"/>
  <c r="F43" i="1"/>
  <c r="F36" i="1"/>
  <c r="I33" i="1"/>
  <c r="I34" i="1"/>
  <c r="I35" i="1"/>
  <c r="I40" i="1"/>
  <c r="G43" i="1"/>
  <c r="H43" i="1"/>
  <c r="G36" i="1"/>
  <c r="I32" i="1"/>
  <c r="I36" i="1" s="1"/>
  <c r="F29" i="1"/>
  <c r="H29" i="1"/>
  <c r="I27" i="1"/>
  <c r="I28" i="1"/>
  <c r="G29" i="1"/>
  <c r="I26" i="1"/>
  <c r="I25" i="1"/>
  <c r="H36" i="1"/>
  <c r="I71" i="1" l="1"/>
  <c r="I57" i="1"/>
  <c r="I50" i="1"/>
  <c r="I43" i="1"/>
  <c r="I29" i="1"/>
</calcChain>
</file>

<file path=xl/sharedStrings.xml><?xml version="1.0" encoding="utf-8"?>
<sst xmlns="http://schemas.openxmlformats.org/spreadsheetml/2006/main" count="149" uniqueCount="45">
  <si>
    <t>Model</t>
  </si>
  <si>
    <t>Pretrained</t>
  </si>
  <si>
    <t>Optimizer</t>
  </si>
  <si>
    <t>Epochs</t>
  </si>
  <si>
    <t>Acc</t>
  </si>
  <si>
    <t>ProposedNet</t>
  </si>
  <si>
    <t>AlexNet</t>
  </si>
  <si>
    <t>Adam</t>
  </si>
  <si>
    <t>AdamW</t>
  </si>
  <si>
    <t>SGDMomentum</t>
  </si>
  <si>
    <t>ResNet50</t>
  </si>
  <si>
    <t>84.49</t>
  </si>
  <si>
    <t>82.64</t>
  </si>
  <si>
    <t>84.88</t>
  </si>
  <si>
    <t>83.72</t>
  </si>
  <si>
    <t>86.82</t>
  </si>
  <si>
    <t>DarkCovidNet</t>
  </si>
  <si>
    <t>CovidNet</t>
  </si>
  <si>
    <t>86.05</t>
  </si>
  <si>
    <t>83.33</t>
  </si>
  <si>
    <t>86.04</t>
  </si>
  <si>
    <t>82.55</t>
  </si>
  <si>
    <t>NovelNet</t>
  </si>
  <si>
    <t>79.84</t>
  </si>
  <si>
    <t>81.00</t>
  </si>
  <si>
    <t>SqueezeNet1_1</t>
  </si>
  <si>
    <t>75.88</t>
  </si>
  <si>
    <t>87.21</t>
  </si>
  <si>
    <t>SVM</t>
  </si>
  <si>
    <t>Test: 84.6490%</t>
  </si>
  <si>
    <t>AUC Score: 0.967805</t>
  </si>
  <si>
    <t>Test: 87.2093</t>
  </si>
  <si>
    <t>Precision (PPV)</t>
  </si>
  <si>
    <t>Sen (TPR)</t>
  </si>
  <si>
    <t>Spe (TNR)</t>
  </si>
  <si>
    <t>F1 2(PPV*TPR)/(PPV+TPR)</t>
  </si>
  <si>
    <t>ProposedNet + SVM</t>
  </si>
  <si>
    <t>seed: 17</t>
  </si>
  <si>
    <t>seed: 4</t>
  </si>
  <si>
    <t>AUC Score: 0.995995</t>
  </si>
  <si>
    <t>Test: 97.9494</t>
  </si>
  <si>
    <t>Squeezenet1_1</t>
  </si>
  <si>
    <t>Test: 84.88</t>
  </si>
  <si>
    <t>Alexnet</t>
  </si>
  <si>
    <t>Test: 86.04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</si>
</sst>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49" fontId="0" fillId="0" borderId="0" xfId="0" applyNumberFormat="1" applyAlignment="1">
      <alignment horizontal="center" wrapText="1"/>
    </xf>
    <xf numFmtId="0" fontId="0" fillId="7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214AE-8C58-DD4F-ACD8-2C92D23AC85C}">
  <dimension ref="A1:M71"/>
  <sheetViews>
    <sheetView tabSelected="1" topLeftCell="A22" zoomScale="125" workbookViewId="0">
      <selection activeCell="C38" sqref="C38"/>
    </sheetView>
  </sheetViews>
  <sheetFormatPr baseColWidth="10" defaultRowHeight="16" x14ac:dyDescent="0.2"/>
  <cols>
    <col min="1" max="1" width="11.83203125" style="2" customWidth="1"/>
    <col min="2" max="2" width="14" style="2" bestFit="1" customWidth="1"/>
    <col min="3" max="3" width="14.33203125" style="2" bestFit="1" customWidth="1"/>
    <col min="4" max="5" width="10.83203125" style="2"/>
    <col min="6" max="6" width="15.1640625" style="2" customWidth="1"/>
    <col min="7" max="7" width="13.1640625" style="2" customWidth="1"/>
    <col min="8" max="8" width="14" style="2" bestFit="1" customWidth="1"/>
    <col min="9" max="10" width="10.83203125" style="2"/>
    <col min="11" max="11" width="14.33203125" style="2" bestFit="1" customWidth="1"/>
    <col min="12" max="16384" width="10.83203125" style="2"/>
  </cols>
  <sheetData>
    <row r="1" spans="1:11" ht="19" x14ac:dyDescent="0.25">
      <c r="A1" s="6" t="s">
        <v>1</v>
      </c>
      <c r="B1" s="6" t="s">
        <v>0</v>
      </c>
      <c r="C1" s="6" t="s">
        <v>2</v>
      </c>
      <c r="D1" s="6" t="s">
        <v>3</v>
      </c>
      <c r="E1" s="1" t="s">
        <v>4</v>
      </c>
      <c r="I1" s="34" t="s">
        <v>4</v>
      </c>
      <c r="J1" s="35"/>
      <c r="K1" s="36"/>
    </row>
    <row r="2" spans="1:11" ht="19" x14ac:dyDescent="0.25">
      <c r="A2" s="7" t="b">
        <v>0</v>
      </c>
      <c r="B2" s="7" t="s">
        <v>5</v>
      </c>
      <c r="C2" s="7" t="s">
        <v>7</v>
      </c>
      <c r="D2" s="28">
        <v>40</v>
      </c>
      <c r="E2" s="23" t="s">
        <v>27</v>
      </c>
      <c r="G2" s="9" t="s">
        <v>1</v>
      </c>
      <c r="H2" s="9" t="s">
        <v>0</v>
      </c>
      <c r="I2" s="29" t="s">
        <v>7</v>
      </c>
      <c r="J2" s="29" t="s">
        <v>8</v>
      </c>
      <c r="K2" s="10" t="s">
        <v>9</v>
      </c>
    </row>
    <row r="3" spans="1:11" x14ac:dyDescent="0.2">
      <c r="A3" s="7" t="b">
        <v>0</v>
      </c>
      <c r="B3" s="7" t="s">
        <v>5</v>
      </c>
      <c r="C3" s="7" t="s">
        <v>8</v>
      </c>
      <c r="D3" s="7">
        <v>120</v>
      </c>
      <c r="E3" s="24" t="s">
        <v>27</v>
      </c>
      <c r="G3" s="11" t="b">
        <v>0</v>
      </c>
      <c r="H3" s="12" t="s">
        <v>5</v>
      </c>
      <c r="I3" s="30" t="s">
        <v>27</v>
      </c>
      <c r="J3" s="33" t="s">
        <v>27</v>
      </c>
      <c r="K3" s="13" t="s">
        <v>27</v>
      </c>
    </row>
    <row r="4" spans="1:11" x14ac:dyDescent="0.2">
      <c r="A4" s="14" t="b">
        <v>0</v>
      </c>
      <c r="B4" s="14" t="s">
        <v>5</v>
      </c>
      <c r="C4" s="14" t="s">
        <v>9</v>
      </c>
      <c r="D4" s="14">
        <v>190</v>
      </c>
      <c r="E4" s="13" t="s">
        <v>27</v>
      </c>
      <c r="G4" s="11" t="b">
        <v>0</v>
      </c>
      <c r="H4" s="12" t="s">
        <v>16</v>
      </c>
      <c r="I4" s="14" t="s">
        <v>13</v>
      </c>
      <c r="J4" s="31" t="s">
        <v>18</v>
      </c>
      <c r="K4" s="15" t="s">
        <v>19</v>
      </c>
    </row>
    <row r="5" spans="1:11" x14ac:dyDescent="0.2">
      <c r="A5" s="16" t="b">
        <v>1</v>
      </c>
      <c r="B5" s="16" t="s">
        <v>6</v>
      </c>
      <c r="C5" s="16" t="s">
        <v>7</v>
      </c>
      <c r="D5" s="16">
        <v>60</v>
      </c>
      <c r="E5" s="17" t="s">
        <v>12</v>
      </c>
      <c r="G5" s="11" t="b">
        <v>0</v>
      </c>
      <c r="H5" s="12" t="s">
        <v>17</v>
      </c>
      <c r="I5" s="31" t="s">
        <v>20</v>
      </c>
      <c r="J5" s="14" t="s">
        <v>13</v>
      </c>
      <c r="K5" s="15" t="s">
        <v>21</v>
      </c>
    </row>
    <row r="6" spans="1:11" x14ac:dyDescent="0.2">
      <c r="A6" s="7" t="b">
        <v>1</v>
      </c>
      <c r="B6" s="7" t="s">
        <v>6</v>
      </c>
      <c r="C6" s="7" t="s">
        <v>8</v>
      </c>
      <c r="D6" s="7">
        <v>170</v>
      </c>
      <c r="E6" s="8" t="s">
        <v>13</v>
      </c>
      <c r="G6" s="11" t="b">
        <v>0</v>
      </c>
      <c r="H6" s="12" t="s">
        <v>22</v>
      </c>
      <c r="I6" s="32" t="s">
        <v>23</v>
      </c>
      <c r="J6" s="32" t="s">
        <v>24</v>
      </c>
      <c r="K6" s="15" t="s">
        <v>21</v>
      </c>
    </row>
    <row r="7" spans="1:11" x14ac:dyDescent="0.2">
      <c r="A7" s="14" t="b">
        <v>1</v>
      </c>
      <c r="B7" s="14" t="s">
        <v>6</v>
      </c>
      <c r="C7" s="14" t="s">
        <v>9</v>
      </c>
      <c r="D7" s="14">
        <v>150</v>
      </c>
      <c r="E7" s="25" t="s">
        <v>20</v>
      </c>
      <c r="G7" s="11" t="b">
        <v>1</v>
      </c>
      <c r="H7" s="12" t="s">
        <v>6</v>
      </c>
      <c r="I7" s="14" t="s">
        <v>12</v>
      </c>
      <c r="J7" s="14" t="s">
        <v>13</v>
      </c>
      <c r="K7" s="15" t="s">
        <v>20</v>
      </c>
    </row>
    <row r="8" spans="1:11" x14ac:dyDescent="0.2">
      <c r="A8" s="16" t="b">
        <v>1</v>
      </c>
      <c r="B8" s="16" t="s">
        <v>10</v>
      </c>
      <c r="C8" s="16" t="s">
        <v>7</v>
      </c>
      <c r="D8" s="16">
        <v>20</v>
      </c>
      <c r="E8" s="17" t="s">
        <v>14</v>
      </c>
      <c r="G8" s="11" t="b">
        <v>1</v>
      </c>
      <c r="H8" s="12" t="s">
        <v>10</v>
      </c>
      <c r="I8" s="14" t="s">
        <v>14</v>
      </c>
      <c r="J8" s="14" t="s">
        <v>11</v>
      </c>
      <c r="K8" s="25" t="s">
        <v>15</v>
      </c>
    </row>
    <row r="9" spans="1:11" x14ac:dyDescent="0.2">
      <c r="A9" s="7" t="b">
        <v>1</v>
      </c>
      <c r="B9" s="7" t="s">
        <v>10</v>
      </c>
      <c r="C9" s="7" t="s">
        <v>8</v>
      </c>
      <c r="D9" s="7">
        <v>30</v>
      </c>
      <c r="E9" s="8" t="s">
        <v>11</v>
      </c>
      <c r="G9" s="11" t="b">
        <v>1</v>
      </c>
      <c r="H9" s="12" t="s">
        <v>25</v>
      </c>
      <c r="I9" s="14" t="s">
        <v>14</v>
      </c>
      <c r="J9" s="14" t="s">
        <v>13</v>
      </c>
      <c r="K9" s="18" t="s">
        <v>26</v>
      </c>
    </row>
    <row r="10" spans="1:11" x14ac:dyDescent="0.2">
      <c r="A10" s="14" t="b">
        <v>1</v>
      </c>
      <c r="B10" s="14" t="s">
        <v>10</v>
      </c>
      <c r="C10" s="14" t="s">
        <v>9</v>
      </c>
      <c r="D10" s="14">
        <v>110</v>
      </c>
      <c r="E10" s="25" t="s">
        <v>15</v>
      </c>
    </row>
    <row r="11" spans="1:11" x14ac:dyDescent="0.2">
      <c r="A11" s="7" t="b">
        <v>0</v>
      </c>
      <c r="B11" s="16" t="s">
        <v>16</v>
      </c>
      <c r="C11" s="16" t="s">
        <v>7</v>
      </c>
      <c r="D11" s="16">
        <v>170</v>
      </c>
      <c r="E11" s="17" t="s">
        <v>13</v>
      </c>
    </row>
    <row r="12" spans="1:11" x14ac:dyDescent="0.2">
      <c r="A12" s="7" t="b">
        <v>0</v>
      </c>
      <c r="B12" s="7" t="s">
        <v>16</v>
      </c>
      <c r="C12" s="7" t="s">
        <v>8</v>
      </c>
      <c r="D12" s="7">
        <v>40</v>
      </c>
      <c r="E12" s="26" t="s">
        <v>18</v>
      </c>
    </row>
    <row r="13" spans="1:11" x14ac:dyDescent="0.2">
      <c r="A13" s="14" t="b">
        <v>0</v>
      </c>
      <c r="B13" s="14" t="s">
        <v>16</v>
      </c>
      <c r="C13" s="14" t="s">
        <v>9</v>
      </c>
      <c r="D13" s="14">
        <v>170</v>
      </c>
      <c r="E13" s="15" t="s">
        <v>19</v>
      </c>
    </row>
    <row r="14" spans="1:11" x14ac:dyDescent="0.2">
      <c r="A14" s="7" t="b">
        <v>0</v>
      </c>
      <c r="B14" s="16" t="s">
        <v>17</v>
      </c>
      <c r="C14" s="16" t="s">
        <v>7</v>
      </c>
      <c r="D14" s="16">
        <v>100</v>
      </c>
      <c r="E14" s="27" t="s">
        <v>20</v>
      </c>
    </row>
    <row r="15" spans="1:11" x14ac:dyDescent="0.2">
      <c r="A15" s="7" t="b">
        <v>0</v>
      </c>
      <c r="B15" s="7" t="s">
        <v>17</v>
      </c>
      <c r="C15" s="7" t="s">
        <v>8</v>
      </c>
      <c r="D15" s="7">
        <v>70</v>
      </c>
      <c r="E15" s="19" t="s">
        <v>13</v>
      </c>
    </row>
    <row r="16" spans="1:11" x14ac:dyDescent="0.2">
      <c r="A16" s="14" t="b">
        <v>0</v>
      </c>
      <c r="B16" s="14" t="s">
        <v>17</v>
      </c>
      <c r="C16" s="14" t="s">
        <v>9</v>
      </c>
      <c r="D16" s="14">
        <v>80</v>
      </c>
      <c r="E16" s="15" t="s">
        <v>21</v>
      </c>
    </row>
    <row r="17" spans="1:13" x14ac:dyDescent="0.2">
      <c r="A17" s="7" t="b">
        <v>0</v>
      </c>
      <c r="B17" s="16" t="s">
        <v>22</v>
      </c>
      <c r="C17" s="16" t="s">
        <v>7</v>
      </c>
      <c r="D17" s="16">
        <v>20</v>
      </c>
      <c r="E17" s="17" t="s">
        <v>23</v>
      </c>
    </row>
    <row r="18" spans="1:13" x14ac:dyDescent="0.2">
      <c r="A18" s="7" t="b">
        <v>0</v>
      </c>
      <c r="B18" s="7" t="s">
        <v>22</v>
      </c>
      <c r="C18" s="7" t="s">
        <v>8</v>
      </c>
      <c r="D18" s="7">
        <v>40</v>
      </c>
      <c r="E18" s="19" t="s">
        <v>24</v>
      </c>
    </row>
    <row r="19" spans="1:13" x14ac:dyDescent="0.2">
      <c r="A19" s="14" t="b">
        <v>0</v>
      </c>
      <c r="B19" s="14" t="s">
        <v>22</v>
      </c>
      <c r="C19" s="14" t="s">
        <v>9</v>
      </c>
      <c r="D19" s="14">
        <v>50</v>
      </c>
      <c r="E19" s="25" t="s">
        <v>21</v>
      </c>
    </row>
    <row r="20" spans="1:13" x14ac:dyDescent="0.2">
      <c r="A20" s="16" t="b">
        <v>1</v>
      </c>
      <c r="B20" s="16" t="s">
        <v>25</v>
      </c>
      <c r="C20" s="16" t="s">
        <v>7</v>
      </c>
      <c r="D20" s="16">
        <v>130</v>
      </c>
      <c r="E20" s="17" t="s">
        <v>14</v>
      </c>
    </row>
    <row r="21" spans="1:13" x14ac:dyDescent="0.2">
      <c r="A21" s="7" t="b">
        <v>1</v>
      </c>
      <c r="B21" s="7" t="s">
        <v>25</v>
      </c>
      <c r="C21" s="7" t="s">
        <v>8</v>
      </c>
      <c r="D21" s="7">
        <v>110</v>
      </c>
      <c r="E21" s="26" t="s">
        <v>13</v>
      </c>
    </row>
    <row r="22" spans="1:13" x14ac:dyDescent="0.2">
      <c r="A22" s="14" t="b">
        <v>1</v>
      </c>
      <c r="B22" s="14" t="s">
        <v>25</v>
      </c>
      <c r="C22" s="14" t="s">
        <v>9</v>
      </c>
      <c r="D22" s="14">
        <v>200</v>
      </c>
      <c r="E22" s="15" t="s">
        <v>26</v>
      </c>
    </row>
    <row r="23" spans="1:13" x14ac:dyDescent="0.2">
      <c r="A23" s="20"/>
      <c r="B23" s="20"/>
      <c r="C23" s="20"/>
      <c r="D23" s="20"/>
      <c r="E23" s="20"/>
      <c r="F23" s="21"/>
      <c r="G23" s="20"/>
      <c r="H23" s="20"/>
      <c r="I23" s="20"/>
    </row>
    <row r="24" spans="1:13" ht="51" x14ac:dyDescent="0.2">
      <c r="A24" s="2" t="s">
        <v>28</v>
      </c>
      <c r="B24" s="3" t="s">
        <v>29</v>
      </c>
      <c r="C24" s="3" t="s">
        <v>30</v>
      </c>
      <c r="D24" s="2" t="s">
        <v>37</v>
      </c>
      <c r="F24" s="2" t="s">
        <v>33</v>
      </c>
      <c r="G24" s="2" t="s">
        <v>34</v>
      </c>
      <c r="H24" s="2" t="s">
        <v>32</v>
      </c>
      <c r="I24" s="3" t="s">
        <v>35</v>
      </c>
    </row>
    <row r="25" spans="1:13" x14ac:dyDescent="0.2">
      <c r="A25" s="4">
        <v>25.5</v>
      </c>
      <c r="B25" s="4">
        <v>0.3</v>
      </c>
      <c r="C25" s="4">
        <v>0.2</v>
      </c>
      <c r="D25" s="4">
        <v>6.8</v>
      </c>
      <c r="E25" s="5"/>
      <c r="F25" s="4">
        <f>A25/A29</f>
        <v>0.796875</v>
      </c>
      <c r="G25" s="4">
        <f>SUM(D28,C27,B26) / SUM(B25:D28)</f>
        <v>0.86414253897550108</v>
      </c>
      <c r="H25" s="2">
        <f>A25 / (A25+B25+C25+D25)</f>
        <v>0.77743902439024393</v>
      </c>
      <c r="I25" s="2">
        <f>2*H25*F25/(H25+F25)</f>
        <v>0.78703703703703709</v>
      </c>
      <c r="J25" s="5"/>
      <c r="K25" s="5"/>
      <c r="L25" s="5"/>
      <c r="M25" s="5"/>
    </row>
    <row r="26" spans="1:13" x14ac:dyDescent="0.2">
      <c r="A26" s="4">
        <v>1.4</v>
      </c>
      <c r="B26" s="4">
        <v>30</v>
      </c>
      <c r="C26" s="4">
        <v>0.1</v>
      </c>
      <c r="D26" s="4">
        <v>1.8</v>
      </c>
      <c r="E26" s="5"/>
      <c r="F26" s="4">
        <f>B26/B29</f>
        <v>0.9375</v>
      </c>
      <c r="G26" s="4">
        <f>SUM(A25,C27,D28)/SUM(A25:A28,C25:D28)</f>
        <v>0.81403118040089084</v>
      </c>
      <c r="H26" s="2">
        <f>B26 / (A26+B26+C26+D26)</f>
        <v>0.90090090090090102</v>
      </c>
      <c r="I26" s="2">
        <f t="shared" ref="I26:I28" si="0">2*H26*F26/(H26+F26)</f>
        <v>0.91883614088820842</v>
      </c>
      <c r="J26" s="5"/>
      <c r="K26" s="5"/>
      <c r="L26" s="5"/>
      <c r="M26" s="5"/>
    </row>
    <row r="27" spans="1:13" x14ac:dyDescent="0.2">
      <c r="A27" s="4">
        <v>0.5</v>
      </c>
      <c r="B27" s="4">
        <v>0.2</v>
      </c>
      <c r="C27" s="4">
        <v>24.9</v>
      </c>
      <c r="D27" s="4">
        <v>0.7</v>
      </c>
      <c r="E27" s="5"/>
      <c r="F27" s="4">
        <f>C27/C29</f>
        <v>0.96511627906976738</v>
      </c>
      <c r="G27" s="4">
        <f>SUM(A25,B26,D28) / SUM(A25:A28,B25:B28,D25:D28)</f>
        <v>0.81458333333333333</v>
      </c>
      <c r="H27" s="2">
        <f>C27 / (A27+B27+C27+D27)</f>
        <v>0.946768060836502</v>
      </c>
      <c r="I27" s="2">
        <f t="shared" si="0"/>
        <v>0.95585412667946246</v>
      </c>
      <c r="J27" s="5"/>
      <c r="K27" s="5"/>
      <c r="L27" s="5"/>
      <c r="M27" s="5"/>
    </row>
    <row r="28" spans="1:13" x14ac:dyDescent="0.2">
      <c r="A28" s="4">
        <v>4.5999999999999996</v>
      </c>
      <c r="B28" s="4">
        <v>1.5</v>
      </c>
      <c r="C28" s="4">
        <v>0.6</v>
      </c>
      <c r="D28" s="4">
        <v>22.7</v>
      </c>
      <c r="E28" s="5"/>
      <c r="F28" s="4">
        <f>D28 / D29</f>
        <v>0.70937499999999998</v>
      </c>
      <c r="G28" s="4">
        <f>SUM(A25,B26,C27) / SUM(A25:C28)</f>
        <v>0.8953229398663699</v>
      </c>
      <c r="H28" s="2">
        <f>D28 / (A28+B28+C28+D28)</f>
        <v>0.77210884353741494</v>
      </c>
      <c r="I28" s="2">
        <f t="shared" si="0"/>
        <v>0.73941368078175895</v>
      </c>
      <c r="J28" s="5"/>
      <c r="K28" s="5"/>
      <c r="L28" s="5"/>
      <c r="M28" s="5"/>
    </row>
    <row r="29" spans="1:13" x14ac:dyDescent="0.2">
      <c r="A29" s="4">
        <f>SUM(A25:A28)</f>
        <v>32</v>
      </c>
      <c r="B29" s="4">
        <f>SUM(B25:B28)</f>
        <v>32</v>
      </c>
      <c r="C29" s="4">
        <f>SUM(C25:C28)</f>
        <v>25.8</v>
      </c>
      <c r="D29" s="4">
        <f>SUM(D25:D28)</f>
        <v>32</v>
      </c>
      <c r="E29" s="5"/>
      <c r="F29" s="4">
        <f>(F25*A29+F26*B29+F27*C29+F28*D29) / (A29+B29+C29+D29)</f>
        <v>0.84646962233169143</v>
      </c>
      <c r="G29" s="4">
        <f>(G25*A29+G26*B29+G27*C29+G28*D29) / (A29+B29+C29+D29)</f>
        <v>0.8486711255810212</v>
      </c>
      <c r="H29" s="5">
        <f>(H25*A29+H26*B29+H27*C29+H28*D29) / (A29+B29+C29+D29)</f>
        <v>0.84434299320275596</v>
      </c>
      <c r="I29" s="4">
        <f>(I25*A29+I26*B29+I27*C29+I28*D29) / (A29+B29+C29+D29)</f>
        <v>0.84491146097663616</v>
      </c>
      <c r="J29" s="5"/>
      <c r="K29" s="5"/>
      <c r="L29" s="5"/>
      <c r="M29" s="5"/>
    </row>
    <row r="30" spans="1:13" x14ac:dyDescent="0.2">
      <c r="A30" s="20"/>
      <c r="B30" s="20"/>
      <c r="C30" s="20"/>
      <c r="D30" s="20"/>
      <c r="E30" s="20"/>
      <c r="F30" s="21"/>
      <c r="G30" s="20"/>
      <c r="H30" s="20"/>
      <c r="I30" s="20"/>
      <c r="J30" s="5"/>
      <c r="K30" s="5"/>
      <c r="L30" s="5"/>
      <c r="M30" s="5"/>
    </row>
    <row r="31" spans="1:13" ht="51" x14ac:dyDescent="0.2">
      <c r="A31" s="5" t="s">
        <v>5</v>
      </c>
      <c r="B31" s="5" t="s">
        <v>31</v>
      </c>
      <c r="C31" s="3" t="s">
        <v>30</v>
      </c>
      <c r="D31" s="5"/>
      <c r="E31" s="5"/>
      <c r="F31" s="2" t="s">
        <v>33</v>
      </c>
      <c r="G31" s="2" t="s">
        <v>34</v>
      </c>
      <c r="H31" s="2" t="s">
        <v>32</v>
      </c>
      <c r="I31" s="3" t="s">
        <v>35</v>
      </c>
      <c r="J31" s="5"/>
      <c r="K31" s="5"/>
      <c r="L31" s="5"/>
      <c r="M31" s="5"/>
    </row>
    <row r="32" spans="1:13" x14ac:dyDescent="0.2">
      <c r="A32" s="4">
        <v>61</v>
      </c>
      <c r="B32" s="4">
        <v>1</v>
      </c>
      <c r="C32" s="4">
        <v>0</v>
      </c>
      <c r="D32" s="4">
        <v>6</v>
      </c>
      <c r="E32" s="5"/>
      <c r="F32" s="4">
        <f>A32/A36</f>
        <v>0.76249999999999996</v>
      </c>
      <c r="G32" s="4">
        <f>SUM(D35,C34,B33) / SUM(B32:D35)</f>
        <v>0.9213483146067416</v>
      </c>
      <c r="H32" s="2">
        <f>A32 / (A32+B32+C32+D32)</f>
        <v>0.8970588235294118</v>
      </c>
      <c r="I32" s="2">
        <f>2*H32*F32/(H32+F32)</f>
        <v>0.82432432432432423</v>
      </c>
      <c r="J32" s="5"/>
      <c r="K32" s="5"/>
      <c r="L32" s="5"/>
      <c r="M32" s="5"/>
    </row>
    <row r="33" spans="1:13" x14ac:dyDescent="0.2">
      <c r="A33" s="4">
        <v>6</v>
      </c>
      <c r="B33" s="4">
        <v>77</v>
      </c>
      <c r="C33" s="4">
        <v>0</v>
      </c>
      <c r="D33" s="4">
        <v>4</v>
      </c>
      <c r="E33" s="5"/>
      <c r="F33" s="4">
        <f>B33/B36</f>
        <v>0.96250000000000002</v>
      </c>
      <c r="G33" s="4">
        <f>SUM(A32,C34,D35)/SUM(A32:A35,C32:D35)</f>
        <v>0.8314606741573034</v>
      </c>
      <c r="H33" s="2">
        <f>B33 / (A33+B33+C33+D33)</f>
        <v>0.88505747126436785</v>
      </c>
      <c r="I33" s="2">
        <f t="shared" ref="I33:I35" si="1">2*H33*F33/(H33+F33)</f>
        <v>0.92215568862275454</v>
      </c>
      <c r="J33" s="5"/>
      <c r="K33" s="5"/>
      <c r="L33" s="5"/>
      <c r="M33" s="5"/>
    </row>
    <row r="34" spans="1:13" x14ac:dyDescent="0.2">
      <c r="A34" s="4">
        <v>1</v>
      </c>
      <c r="B34" s="4">
        <v>1</v>
      </c>
      <c r="C34" s="4">
        <v>17</v>
      </c>
      <c r="D34" s="4">
        <v>0</v>
      </c>
      <c r="E34" s="5"/>
      <c r="F34" s="4">
        <f>C34/C36</f>
        <v>0.94444444444444442</v>
      </c>
      <c r="G34" s="4">
        <f>SUM(A32,B33,D35) / SUM(A32:A35,B32:B35,D32:D35)</f>
        <v>0.8666666666666667</v>
      </c>
      <c r="H34" s="2">
        <f>C34 / (A34+B34+C34+D34)</f>
        <v>0.89473684210526316</v>
      </c>
      <c r="I34" s="2">
        <f t="shared" si="1"/>
        <v>0.91891891891891897</v>
      </c>
      <c r="J34" s="5"/>
      <c r="K34" s="5"/>
      <c r="L34" s="5"/>
      <c r="M34" s="5"/>
    </row>
    <row r="35" spans="1:13" x14ac:dyDescent="0.2">
      <c r="A35" s="4">
        <v>12</v>
      </c>
      <c r="B35" s="4">
        <v>1</v>
      </c>
      <c r="C35" s="4">
        <v>1</v>
      </c>
      <c r="D35" s="4">
        <v>70</v>
      </c>
      <c r="E35" s="5"/>
      <c r="F35" s="4">
        <f>D35 / D36</f>
        <v>0.875</v>
      </c>
      <c r="G35" s="4">
        <f>SUM(A32,B33,C34) / SUM(A32:C35)</f>
        <v>0.8707865168539326</v>
      </c>
      <c r="H35" s="2">
        <f>D35 / (A35+B35+C35+D35)</f>
        <v>0.83333333333333337</v>
      </c>
      <c r="I35" s="2">
        <f t="shared" si="1"/>
        <v>0.85365853658536583</v>
      </c>
      <c r="J35" s="5"/>
      <c r="K35" s="5"/>
      <c r="L35" s="5"/>
      <c r="M35" s="5"/>
    </row>
    <row r="36" spans="1:13" x14ac:dyDescent="0.2">
      <c r="A36" s="4">
        <f>SUM(A32:A35)</f>
        <v>80</v>
      </c>
      <c r="B36" s="4">
        <f>SUM(B32:B35)</f>
        <v>80</v>
      </c>
      <c r="C36" s="4">
        <f>SUM(C32:C35)</f>
        <v>18</v>
      </c>
      <c r="D36" s="4">
        <f>SUM(D32:D35)</f>
        <v>80</v>
      </c>
      <c r="E36" s="5"/>
      <c r="F36" s="4">
        <f>(F32*A36+F33*B36+F34*C36+F35*D36) / (A36+B36+C36+D36)</f>
        <v>0.87209302325581395</v>
      </c>
      <c r="G36" s="4">
        <f>(G32*A36+G33*B36+G34*C36+G35*D36) / (A36+B36+C36+D36)</f>
        <v>0.87398310251720224</v>
      </c>
      <c r="H36" s="5">
        <f>(H32*A36+H33*B36+H34*C36+H35*D36) / (A36+B36+C36+D36)</f>
        <v>0.87341563336458827</v>
      </c>
      <c r="I36" s="4">
        <f>(I32*A36+I33*B36+I34*C36+I35*D36) / (A36+B36+C36+D36)</f>
        <v>0.87035513373308571</v>
      </c>
      <c r="J36" s="5"/>
      <c r="K36" s="5"/>
      <c r="L36" s="5"/>
      <c r="M36" s="5"/>
    </row>
    <row r="37" spans="1:13" x14ac:dyDescent="0.2">
      <c r="A37" s="20"/>
      <c r="B37" s="20"/>
      <c r="C37" s="20"/>
      <c r="D37" s="20"/>
      <c r="E37" s="20"/>
      <c r="F37" s="21"/>
      <c r="G37" s="20"/>
      <c r="H37" s="20"/>
      <c r="I37" s="20"/>
      <c r="J37" s="5"/>
      <c r="K37" s="5"/>
      <c r="L37" s="5"/>
      <c r="M37" s="5"/>
    </row>
    <row r="38" spans="1:13" ht="51" x14ac:dyDescent="0.2">
      <c r="A38" s="22" t="s">
        <v>36</v>
      </c>
      <c r="B38" s="5" t="s">
        <v>40</v>
      </c>
      <c r="C38" s="3" t="s">
        <v>39</v>
      </c>
      <c r="D38" s="5" t="s">
        <v>38</v>
      </c>
      <c r="E38" s="5"/>
      <c r="F38" s="2" t="s">
        <v>33</v>
      </c>
      <c r="G38" s="2" t="s">
        <v>34</v>
      </c>
      <c r="H38" s="2" t="s">
        <v>32</v>
      </c>
      <c r="I38" s="3" t="s">
        <v>35</v>
      </c>
      <c r="J38" s="5"/>
      <c r="K38" s="5"/>
      <c r="L38" s="5"/>
      <c r="M38" s="5"/>
    </row>
    <row r="39" spans="1:13" x14ac:dyDescent="0.2">
      <c r="A39" s="4">
        <v>30.9</v>
      </c>
      <c r="B39" s="4">
        <v>0.1</v>
      </c>
      <c r="C39" s="4">
        <v>0</v>
      </c>
      <c r="D39" s="4">
        <v>0.8</v>
      </c>
      <c r="E39" s="5"/>
      <c r="F39" s="4">
        <f>A39/A43</f>
        <v>0.96562499999999996</v>
      </c>
      <c r="G39" s="4">
        <f>SUM(D42,C41,B40) / SUM(B39:D42)</f>
        <v>0.98440979955456565</v>
      </c>
      <c r="H39" s="2">
        <f>A39 / (A39+B39+C39+D39)</f>
        <v>0.97169811320754707</v>
      </c>
      <c r="I39" s="2">
        <f>2*H39*F39/(H39+F39)</f>
        <v>0.96865203761755481</v>
      </c>
      <c r="J39" s="5"/>
      <c r="K39" s="5"/>
      <c r="L39" s="5"/>
      <c r="M39" s="5"/>
    </row>
    <row r="40" spans="1:13" x14ac:dyDescent="0.2">
      <c r="A40" s="4">
        <v>0.1</v>
      </c>
      <c r="B40" s="4">
        <v>31.7</v>
      </c>
      <c r="C40" s="4">
        <v>0</v>
      </c>
      <c r="D40" s="4">
        <v>0.2</v>
      </c>
      <c r="E40" s="5"/>
      <c r="F40" s="4">
        <f>B40/B43</f>
        <v>0.99062499999999998</v>
      </c>
      <c r="G40" s="4">
        <f>SUM(A39,C41,D42)/SUM(A39:A42,C39:D42)</f>
        <v>0.97550111358574587</v>
      </c>
      <c r="H40" s="2">
        <f>B40 / (A40+B40+C40+D40)</f>
        <v>0.99062499999999998</v>
      </c>
      <c r="I40" s="2">
        <f t="shared" ref="I40:I42" si="2">2*H40*F40/(H40+F40)</f>
        <v>0.99062499999999998</v>
      </c>
      <c r="J40" s="5"/>
      <c r="K40" s="5"/>
      <c r="L40" s="5"/>
      <c r="M40" s="5"/>
    </row>
    <row r="41" spans="1:13" x14ac:dyDescent="0.2">
      <c r="A41" s="4">
        <v>0.1</v>
      </c>
      <c r="B41" s="4">
        <v>0.1</v>
      </c>
      <c r="C41" s="4">
        <v>25.7</v>
      </c>
      <c r="D41" s="4">
        <v>0</v>
      </c>
      <c r="E41" s="5"/>
      <c r="F41" s="4">
        <f>C41/C43</f>
        <v>0.99612403100775193</v>
      </c>
      <c r="G41" s="4">
        <f>SUM(A39,B40,D42) / SUM(A39:A42,B39:B42,D39:D42)</f>
        <v>0.97499999999999998</v>
      </c>
      <c r="H41" s="2">
        <f>C41 / (A41+B41+C41+D41)</f>
        <v>0.99227799227799229</v>
      </c>
      <c r="I41" s="2">
        <f t="shared" si="2"/>
        <v>0.99419729206963248</v>
      </c>
      <c r="J41" s="5"/>
      <c r="K41" s="5"/>
      <c r="L41" s="5"/>
      <c r="M41" s="5"/>
    </row>
    <row r="42" spans="1:13" x14ac:dyDescent="0.2">
      <c r="A42" s="4">
        <v>0.9</v>
      </c>
      <c r="B42" s="4">
        <v>0.1</v>
      </c>
      <c r="C42" s="4">
        <v>0.1</v>
      </c>
      <c r="D42" s="4">
        <v>31</v>
      </c>
      <c r="E42" s="5"/>
      <c r="F42" s="4">
        <f>D42 / D43</f>
        <v>0.96875</v>
      </c>
      <c r="G42" s="4">
        <f>SUM(A39,B40,C41) / SUM(A39:C42)</f>
        <v>0.98329621380846322</v>
      </c>
      <c r="H42" s="2">
        <f>D42 / (A42+B42+C42+D42)</f>
        <v>0.96573208722741433</v>
      </c>
      <c r="I42" s="2">
        <f t="shared" si="2"/>
        <v>0.96723868954758196</v>
      </c>
      <c r="J42" s="5"/>
      <c r="K42" s="5"/>
      <c r="L42" s="5"/>
      <c r="M42" s="5"/>
    </row>
    <row r="43" spans="1:13" x14ac:dyDescent="0.2">
      <c r="A43" s="4">
        <f>SUM(A39:A42)</f>
        <v>32</v>
      </c>
      <c r="B43" s="4">
        <f>SUM(B39:B42)</f>
        <v>32</v>
      </c>
      <c r="C43" s="4">
        <f>SUM(C39:C42)</f>
        <v>25.8</v>
      </c>
      <c r="D43" s="4">
        <f>SUM(D39:D42)</f>
        <v>32</v>
      </c>
      <c r="E43" s="5"/>
      <c r="F43" s="4">
        <f>(F39*A43+F40*B43+F41*C43+F42*D43) / (A43+B43+C43+D43)</f>
        <v>0.97947454844006565</v>
      </c>
      <c r="G43" s="4">
        <f>(G39*A43+G40*B43+G41*C43+G42*D43) / (A43+B43+C43+D43)</f>
        <v>0.97978348162857798</v>
      </c>
      <c r="H43" s="5">
        <f>(H39*A43+H40*B43+H41*C43+H42*D43) / (A43+B43+C43+D43)</f>
        <v>0.97946255020271722</v>
      </c>
      <c r="I43" s="4">
        <f>(I39*A43+I40*B43+I41*C43+I42*D43) / (A43+B43+C43+D43)</f>
        <v>0.97946464207455564</v>
      </c>
    </row>
    <row r="44" spans="1:13" x14ac:dyDescent="0.2">
      <c r="A44" s="20"/>
      <c r="B44" s="20"/>
      <c r="C44" s="20"/>
      <c r="D44" s="20"/>
      <c r="E44" s="20"/>
      <c r="F44" s="21"/>
      <c r="G44" s="20"/>
      <c r="H44" s="20"/>
      <c r="I44" s="20"/>
    </row>
    <row r="45" spans="1:13" ht="51" x14ac:dyDescent="0.2">
      <c r="A45" s="22" t="s">
        <v>41</v>
      </c>
      <c r="B45" s="5" t="s">
        <v>42</v>
      </c>
      <c r="C45" s="3"/>
      <c r="D45" s="5"/>
      <c r="E45" s="5"/>
      <c r="F45" s="2" t="s">
        <v>33</v>
      </c>
      <c r="G45" s="2" t="s">
        <v>34</v>
      </c>
      <c r="H45" s="2" t="s">
        <v>32</v>
      </c>
      <c r="I45" s="3" t="s">
        <v>35</v>
      </c>
    </row>
    <row r="46" spans="1:13" x14ac:dyDescent="0.2">
      <c r="A46" s="4">
        <v>59</v>
      </c>
      <c r="B46" s="4">
        <v>1</v>
      </c>
      <c r="C46" s="4">
        <v>1</v>
      </c>
      <c r="D46" s="4">
        <v>12</v>
      </c>
      <c r="E46" s="5"/>
      <c r="F46" s="4">
        <f>A46/A50</f>
        <v>0.73750000000000004</v>
      </c>
      <c r="G46" s="4">
        <f>SUM(D49,C48,B47) / SUM(B46:D49)</f>
        <v>0.898876404494382</v>
      </c>
      <c r="H46" s="2">
        <f>A46 / (A46+B46+C46+D46)</f>
        <v>0.80821917808219179</v>
      </c>
      <c r="I46" s="2">
        <f>2*H46*F46/(H46+F46)</f>
        <v>0.77124183006535951</v>
      </c>
    </row>
    <row r="47" spans="1:13" x14ac:dyDescent="0.2">
      <c r="A47" s="4">
        <v>6</v>
      </c>
      <c r="B47" s="4">
        <v>79</v>
      </c>
      <c r="C47" s="4">
        <v>0</v>
      </c>
      <c r="D47" s="4">
        <v>3</v>
      </c>
      <c r="E47" s="5"/>
      <c r="F47" s="4">
        <f>B47/B50</f>
        <v>0.98750000000000004</v>
      </c>
      <c r="G47" s="4">
        <f>SUM(A46,C48,D49)/SUM(A46:A49,C46:D49)</f>
        <v>0.7865168539325843</v>
      </c>
      <c r="H47" s="2">
        <f>B47 / (A47+B47+C47+D47)</f>
        <v>0.89772727272727271</v>
      </c>
      <c r="I47" s="2">
        <f t="shared" ref="I47:I49" si="3">2*H47*F47/(H47+F47)</f>
        <v>0.94047619047619047</v>
      </c>
    </row>
    <row r="48" spans="1:13" x14ac:dyDescent="0.2">
      <c r="A48" s="4">
        <v>1</v>
      </c>
      <c r="B48" s="4">
        <v>0</v>
      </c>
      <c r="C48" s="4">
        <v>16</v>
      </c>
      <c r="D48" s="4">
        <v>0</v>
      </c>
      <c r="E48" s="5"/>
      <c r="F48" s="4">
        <f>C48/C50</f>
        <v>0.88888888888888884</v>
      </c>
      <c r="G48" s="4">
        <f>SUM(A46,B47,D49) / SUM(A46:A49,B46:B49,D46:D49)</f>
        <v>0.84583333333333333</v>
      </c>
      <c r="H48" s="2">
        <f>C48 / (A48+B48+C48+D48)</f>
        <v>0.94117647058823528</v>
      </c>
      <c r="I48" s="2">
        <f t="shared" si="3"/>
        <v>0.91428571428571426</v>
      </c>
    </row>
    <row r="49" spans="1:9" x14ac:dyDescent="0.2">
      <c r="A49" s="4">
        <v>14</v>
      </c>
      <c r="B49" s="4">
        <v>0</v>
      </c>
      <c r="C49" s="4">
        <v>1</v>
      </c>
      <c r="D49" s="4">
        <v>65</v>
      </c>
      <c r="E49" s="5"/>
      <c r="F49" s="4">
        <f>D49 / D50</f>
        <v>0.8125</v>
      </c>
      <c r="G49" s="4">
        <f>SUM(A46,B47,C48) / SUM(A46:C49)</f>
        <v>0.8651685393258427</v>
      </c>
      <c r="H49" s="2">
        <f>D49 / (A49+B49+C49+D49)</f>
        <v>0.8125</v>
      </c>
      <c r="I49" s="2">
        <f t="shared" si="3"/>
        <v>0.8125</v>
      </c>
    </row>
    <row r="50" spans="1:9" x14ac:dyDescent="0.2">
      <c r="A50" s="4">
        <f>SUM(A46:A49)</f>
        <v>80</v>
      </c>
      <c r="B50" s="4">
        <f>SUM(B46:B49)</f>
        <v>80</v>
      </c>
      <c r="C50" s="4">
        <f>SUM(C46:C49)</f>
        <v>18</v>
      </c>
      <c r="D50" s="4">
        <f>SUM(D46:D49)</f>
        <v>80</v>
      </c>
      <c r="E50" s="5"/>
      <c r="F50" s="4">
        <f>(F46*A50+F47*B50+F48*C50+F49*D50) / (A50+B50+C50+D50)</f>
        <v>0.84883720930232553</v>
      </c>
      <c r="G50" s="4">
        <f>(G46*A50+G47*B50+G48*C50+G49*D50) / (A50+B50+C50+D50)</f>
        <v>0.84988350317916561</v>
      </c>
      <c r="H50" s="5">
        <f>(H46*A50+H47*B50+H48*C50+H49*D50) / (A50+B50+C50+D50)</f>
        <v>0.84657710285017584</v>
      </c>
      <c r="I50" s="4">
        <f>(I46*A50+I47*B50+I48*C50+I49*D50) / (A50+B50+C50+D50)</f>
        <v>0.84649063759870879</v>
      </c>
    </row>
    <row r="51" spans="1:9" x14ac:dyDescent="0.2">
      <c r="A51" s="20"/>
      <c r="B51" s="20"/>
      <c r="C51" s="20"/>
      <c r="D51" s="20"/>
      <c r="E51" s="20"/>
      <c r="F51" s="21"/>
      <c r="G51" s="20"/>
      <c r="H51" s="20"/>
      <c r="I51" s="20"/>
    </row>
    <row r="52" spans="1:9" ht="51" x14ac:dyDescent="0.2">
      <c r="A52" s="22" t="s">
        <v>43</v>
      </c>
      <c r="B52" s="5" t="s">
        <v>44</v>
      </c>
      <c r="C52" s="3"/>
      <c r="D52" s="5"/>
      <c r="E52" s="5"/>
      <c r="F52" s="2" t="s">
        <v>33</v>
      </c>
      <c r="G52" s="2" t="s">
        <v>34</v>
      </c>
      <c r="H52" s="2" t="s">
        <v>32</v>
      </c>
      <c r="I52" s="3" t="s">
        <v>35</v>
      </c>
    </row>
    <row r="53" spans="1:9" x14ac:dyDescent="0.2">
      <c r="A53" s="4">
        <v>58</v>
      </c>
      <c r="B53" s="4">
        <v>1</v>
      </c>
      <c r="C53" s="4">
        <v>0</v>
      </c>
      <c r="D53" s="4">
        <v>9</v>
      </c>
      <c r="E53" s="5"/>
      <c r="F53" s="4">
        <f>A53/A57</f>
        <v>0.72499999999999998</v>
      </c>
      <c r="G53" s="4">
        <f>SUM(D56,C55,B54) / SUM(B53:D56)</f>
        <v>0.9213483146067416</v>
      </c>
      <c r="H53" s="2">
        <f>A53 / (A53+B53+C53+D53)</f>
        <v>0.8529411764705882</v>
      </c>
      <c r="I53" s="2">
        <f>2*H53*F53/(H53+F53)</f>
        <v>0.78378378378378366</v>
      </c>
    </row>
    <row r="54" spans="1:9" x14ac:dyDescent="0.2">
      <c r="A54" s="4">
        <v>8</v>
      </c>
      <c r="B54" s="4">
        <v>78</v>
      </c>
      <c r="C54" s="4">
        <v>0</v>
      </c>
      <c r="D54" s="4">
        <v>2</v>
      </c>
      <c r="E54" s="5"/>
      <c r="F54" s="4">
        <f>B54/B57</f>
        <v>0.97499999999999998</v>
      </c>
      <c r="G54" s="4">
        <f>SUM(A53,C55,D56)/SUM(A53:A56,C53:D56)</f>
        <v>0.8089887640449438</v>
      </c>
      <c r="H54" s="2">
        <f>B54 / (A54+B54+C54+D54)</f>
        <v>0.88636363636363635</v>
      </c>
      <c r="I54" s="2">
        <f t="shared" ref="I54:I56" si="4">2*H54*F54/(H54+F54)</f>
        <v>0.92857142857142849</v>
      </c>
    </row>
    <row r="55" spans="1:9" x14ac:dyDescent="0.2">
      <c r="A55" s="4">
        <v>0</v>
      </c>
      <c r="B55" s="4">
        <v>0</v>
      </c>
      <c r="C55" s="4">
        <v>17</v>
      </c>
      <c r="D55" s="4">
        <v>0</v>
      </c>
      <c r="E55" s="5"/>
      <c r="F55" s="4">
        <f>C55/C57</f>
        <v>0.94444444444444442</v>
      </c>
      <c r="G55" s="4">
        <f>SUM(A53,B54,D56) / SUM(A53:A56,B53:B56,D53:D56)</f>
        <v>0.85416666666666663</v>
      </c>
      <c r="H55" s="2">
        <f>C55 / (A55+B55+C55+D55)</f>
        <v>1</v>
      </c>
      <c r="I55" s="2">
        <f t="shared" si="4"/>
        <v>0.97142857142857142</v>
      </c>
    </row>
    <row r="56" spans="1:9" x14ac:dyDescent="0.2">
      <c r="A56" s="4">
        <v>14</v>
      </c>
      <c r="B56" s="4">
        <v>1</v>
      </c>
      <c r="C56" s="4">
        <v>1</v>
      </c>
      <c r="D56" s="4">
        <v>69</v>
      </c>
      <c r="E56" s="5"/>
      <c r="F56" s="4">
        <f>D56 / D57</f>
        <v>0.86250000000000004</v>
      </c>
      <c r="G56" s="4">
        <f>SUM(A53,B54,C55) / SUM(A53:C56)</f>
        <v>0.8595505617977528</v>
      </c>
      <c r="H56" s="2">
        <f>D56 / (A56+B56+C56+D56)</f>
        <v>0.81176470588235294</v>
      </c>
      <c r="I56" s="2">
        <f t="shared" si="4"/>
        <v>0.83636363636363642</v>
      </c>
    </row>
    <row r="57" spans="1:9" x14ac:dyDescent="0.2">
      <c r="A57" s="4">
        <f>SUM(A53:A56)</f>
        <v>80</v>
      </c>
      <c r="B57" s="4">
        <f>SUM(B53:B56)</f>
        <v>80</v>
      </c>
      <c r="C57" s="4">
        <f>SUM(C53:C56)</f>
        <v>18</v>
      </c>
      <c r="D57" s="4">
        <f>SUM(D53:D56)</f>
        <v>80</v>
      </c>
      <c r="E57" s="5"/>
      <c r="F57" s="4">
        <f>(F53*A57+F54*B57+F55*C57+F56*D57) / (A57+B57+C57+D57)</f>
        <v>0.86046511627906974</v>
      </c>
      <c r="G57" s="4">
        <f>(G53*A57+G54*B57+G55*C57+G56*D57) / (A57+B57+C57+D57)</f>
        <v>0.86265895827889549</v>
      </c>
      <c r="H57" s="5">
        <f>(H53*A57+H54*B57+H55*C57+H56*D57) / (A57+B57+C57+D57)</f>
        <v>0.8607967499896364</v>
      </c>
      <c r="I57" s="4">
        <f>(I53*A57+I54*B57+I55*C57+I56*D57) / (A57+B57+C57+D57)</f>
        <v>0.85807450458613255</v>
      </c>
    </row>
    <row r="58" spans="1:9" x14ac:dyDescent="0.2">
      <c r="A58" s="20"/>
      <c r="B58" s="20"/>
      <c r="C58" s="20"/>
      <c r="D58" s="20"/>
      <c r="E58" s="20"/>
      <c r="F58" s="21"/>
      <c r="G58" s="20"/>
      <c r="H58" s="20"/>
      <c r="I58" s="20"/>
    </row>
    <row r="59" spans="1:9" ht="51" x14ac:dyDescent="0.2">
      <c r="A59" s="22" t="s">
        <v>22</v>
      </c>
      <c r="B59" s="5" t="s">
        <v>44</v>
      </c>
      <c r="C59" s="3"/>
      <c r="D59" s="5"/>
      <c r="E59" s="5"/>
      <c r="F59" s="2" t="s">
        <v>33</v>
      </c>
      <c r="G59" s="2" t="s">
        <v>34</v>
      </c>
      <c r="H59" s="2" t="s">
        <v>32</v>
      </c>
      <c r="I59" s="3" t="s">
        <v>35</v>
      </c>
    </row>
    <row r="60" spans="1:9" x14ac:dyDescent="0.2">
      <c r="A60" s="4">
        <v>57</v>
      </c>
      <c r="B60" s="4">
        <v>2</v>
      </c>
      <c r="C60" s="4">
        <v>1</v>
      </c>
      <c r="D60" s="4">
        <v>10</v>
      </c>
      <c r="E60" s="5"/>
      <c r="F60" s="4">
        <f>A60/A64</f>
        <v>0.71250000000000002</v>
      </c>
      <c r="G60" s="4">
        <f>SUM(D63,C62,B61) / SUM(B60:D63)</f>
        <v>0.8764044943820225</v>
      </c>
      <c r="H60" s="2">
        <f>A60 / (A60+B60+C60+D60)</f>
        <v>0.81428571428571428</v>
      </c>
      <c r="I60" s="2">
        <f>2*H60*F60/(H60+F60)</f>
        <v>0.7599999999999999</v>
      </c>
    </row>
    <row r="61" spans="1:9" x14ac:dyDescent="0.2">
      <c r="A61" s="4">
        <v>8</v>
      </c>
      <c r="B61" s="4">
        <v>75</v>
      </c>
      <c r="C61" s="4">
        <v>1</v>
      </c>
      <c r="D61" s="4">
        <v>2</v>
      </c>
      <c r="E61" s="5"/>
      <c r="F61" s="4">
        <f>B61/B64</f>
        <v>0.9375</v>
      </c>
      <c r="G61" s="4">
        <f>SUM(A60,C62,D63)/SUM(A60:A63,C60:D63)</f>
        <v>0.7752808988764045</v>
      </c>
      <c r="H61" s="2">
        <f>B61 / (A61+B61+C61+D61)</f>
        <v>0.87209302325581395</v>
      </c>
      <c r="I61" s="2">
        <f t="shared" ref="I61:I63" si="5">2*H61*F61/(H61+F61)</f>
        <v>0.90361445783132521</v>
      </c>
    </row>
    <row r="62" spans="1:9" x14ac:dyDescent="0.2">
      <c r="A62" s="4">
        <v>2</v>
      </c>
      <c r="B62" s="4">
        <v>1</v>
      </c>
      <c r="C62" s="4">
        <v>16</v>
      </c>
      <c r="D62" s="4">
        <v>3</v>
      </c>
      <c r="E62" s="5"/>
      <c r="F62" s="4">
        <f>C62/C64</f>
        <v>0.88888888888888884</v>
      </c>
      <c r="G62" s="4">
        <f>SUM(A60,B61,D63) / SUM(A60:A63,B60:B63,D60:D63)</f>
        <v>0.8208333333333333</v>
      </c>
      <c r="H62" s="2">
        <f>C62 / (A62+B62+C62+D62)</f>
        <v>0.72727272727272729</v>
      </c>
      <c r="I62" s="2">
        <f t="shared" si="5"/>
        <v>0.79999999999999993</v>
      </c>
    </row>
    <row r="63" spans="1:9" x14ac:dyDescent="0.2">
      <c r="A63" s="4">
        <v>13</v>
      </c>
      <c r="B63" s="4">
        <v>2</v>
      </c>
      <c r="C63" s="4">
        <v>0</v>
      </c>
      <c r="D63" s="4">
        <v>65</v>
      </c>
      <c r="E63" s="5"/>
      <c r="F63" s="4">
        <f>D63 / D64</f>
        <v>0.8125</v>
      </c>
      <c r="G63" s="4">
        <f>SUM(A60,B61,C62) / SUM(A60:C63)</f>
        <v>0.8314606741573034</v>
      </c>
      <c r="H63" s="2">
        <f>D63 / (A63+B63+C63+D63)</f>
        <v>0.8125</v>
      </c>
      <c r="I63" s="2">
        <f t="shared" si="5"/>
        <v>0.8125</v>
      </c>
    </row>
    <row r="64" spans="1:9" x14ac:dyDescent="0.2">
      <c r="A64" s="4">
        <f>SUM(A60:A63)</f>
        <v>80</v>
      </c>
      <c r="B64" s="4">
        <f>SUM(B60:B63)</f>
        <v>80</v>
      </c>
      <c r="C64" s="4">
        <f>SUM(C60:C63)</f>
        <v>18</v>
      </c>
      <c r="D64" s="4">
        <f>SUM(D60:D63)</f>
        <v>80</v>
      </c>
      <c r="E64" s="5"/>
      <c r="F64" s="4">
        <f>(F60*A64+F61*B64+F62*C64+F63*D64) / (A64+B64+C64+D64)</f>
        <v>0.82558139534883723</v>
      </c>
      <c r="G64" s="4">
        <f>(G60*A64+G61*B64+G62*C64+G63*D64) / (A64+B64+C64+D64)</f>
        <v>0.82723521470255201</v>
      </c>
      <c r="H64" s="5">
        <f>(H60*A64+H61*B64+H62*C64+H63*D64) / (A64+B64+C64+D64)</f>
        <v>0.82558607788461758</v>
      </c>
      <c r="I64" s="4">
        <f>(I60*A64+I61*B64+I62*C64+I63*D64) / (A64+B64+C64+D64)</f>
        <v>0.82360138227327906</v>
      </c>
    </row>
    <row r="65" spans="1:9" x14ac:dyDescent="0.2">
      <c r="A65" s="20"/>
      <c r="B65" s="20"/>
      <c r="C65" s="20"/>
      <c r="D65" s="20"/>
      <c r="E65" s="20"/>
      <c r="F65" s="21"/>
      <c r="G65" s="20"/>
      <c r="H65" s="20"/>
      <c r="I65" s="20"/>
    </row>
    <row r="66" spans="1:9" ht="51" x14ac:dyDescent="0.2">
      <c r="A66" s="22" t="s">
        <v>22</v>
      </c>
      <c r="B66" s="5" t="s">
        <v>44</v>
      </c>
      <c r="C66" s="3"/>
      <c r="D66" s="5"/>
      <c r="E66" s="5"/>
      <c r="F66" s="2" t="s">
        <v>33</v>
      </c>
      <c r="G66" s="2" t="s">
        <v>34</v>
      </c>
      <c r="H66" s="2" t="s">
        <v>32</v>
      </c>
      <c r="I66" s="3" t="s">
        <v>35</v>
      </c>
    </row>
    <row r="67" spans="1:9" x14ac:dyDescent="0.2">
      <c r="A67" s="4">
        <v>62</v>
      </c>
      <c r="B67" s="4">
        <v>1</v>
      </c>
      <c r="C67" s="4">
        <v>1</v>
      </c>
      <c r="D67" s="4">
        <v>7</v>
      </c>
      <c r="E67" s="5"/>
      <c r="F67" s="4">
        <f>A67/A71</f>
        <v>0.77500000000000002</v>
      </c>
      <c r="G67" s="4">
        <f>SUM(D70,C69,B68) / SUM(B67:D70)</f>
        <v>0.9101123595505618</v>
      </c>
      <c r="H67" s="2">
        <f>A67 / (A67+B67+C67+D67)</f>
        <v>0.87323943661971826</v>
      </c>
      <c r="I67" s="2">
        <f>2*H67*F67/(H67+F67)</f>
        <v>0.82119205298013243</v>
      </c>
    </row>
    <row r="68" spans="1:9" x14ac:dyDescent="0.2">
      <c r="A68" s="4">
        <v>7</v>
      </c>
      <c r="B68" s="4">
        <v>76</v>
      </c>
      <c r="C68" s="4">
        <v>0</v>
      </c>
      <c r="D68" s="4">
        <v>2</v>
      </c>
      <c r="E68" s="5"/>
      <c r="F68" s="4">
        <f>B68/B71</f>
        <v>0.95</v>
      </c>
      <c r="G68" s="4">
        <f>SUM(A67,C69,D70)/SUM(A67:A70,C67:D70)</f>
        <v>0.8314606741573034</v>
      </c>
      <c r="H68" s="2">
        <f>B68 / (A68+B68+C68+D68)</f>
        <v>0.89411764705882357</v>
      </c>
      <c r="I68" s="2">
        <f t="shared" ref="I68:I70" si="6">2*H68*F68/(H68+F68)</f>
        <v>0.92121212121212115</v>
      </c>
    </row>
    <row r="69" spans="1:9" x14ac:dyDescent="0.2">
      <c r="A69" s="4">
        <v>2</v>
      </c>
      <c r="B69" s="4">
        <v>1</v>
      </c>
      <c r="C69" s="4">
        <v>17</v>
      </c>
      <c r="D69" s="4">
        <v>2</v>
      </c>
      <c r="E69" s="5"/>
      <c r="F69" s="4">
        <f>C69/C71</f>
        <v>0.94444444444444442</v>
      </c>
      <c r="G69" s="4">
        <f>SUM(A67,B68,D70) / SUM(A67:A70,B67:B70,D67:D70)</f>
        <v>0.86250000000000004</v>
      </c>
      <c r="H69" s="2">
        <f>C69 / (A69+B69+C69+D69)</f>
        <v>0.77272727272727271</v>
      </c>
      <c r="I69" s="2">
        <f t="shared" si="6"/>
        <v>0.85</v>
      </c>
    </row>
    <row r="70" spans="1:9" x14ac:dyDescent="0.2">
      <c r="A70" s="4">
        <v>9</v>
      </c>
      <c r="B70" s="4">
        <v>2</v>
      </c>
      <c r="C70" s="4">
        <v>0</v>
      </c>
      <c r="D70" s="4">
        <v>69</v>
      </c>
      <c r="E70" s="5"/>
      <c r="F70" s="4">
        <f>D70 / D71</f>
        <v>0.86250000000000004</v>
      </c>
      <c r="G70" s="4">
        <f>SUM(A67,B68,C69) / SUM(A67:C70)</f>
        <v>0.8707865168539326</v>
      </c>
      <c r="H70" s="2">
        <f>D70 / (A70+B70+C70+D70)</f>
        <v>0.86250000000000004</v>
      </c>
      <c r="I70" s="2">
        <f t="shared" si="6"/>
        <v>0.86250000000000004</v>
      </c>
    </row>
    <row r="71" spans="1:9" x14ac:dyDescent="0.2">
      <c r="A71" s="4">
        <f>SUM(A67:A70)</f>
        <v>80</v>
      </c>
      <c r="B71" s="4">
        <f>SUM(B67:B70)</f>
        <v>80</v>
      </c>
      <c r="C71" s="4">
        <f>SUM(C67:C70)</f>
        <v>18</v>
      </c>
      <c r="D71" s="4">
        <f>SUM(D67:D70)</f>
        <v>80</v>
      </c>
      <c r="E71" s="5"/>
      <c r="F71" s="4">
        <f>(F67*A71+F68*B71+F69*C71+F70*D71) / (A71+B71+C71+D71)</f>
        <v>0.86821705426356588</v>
      </c>
      <c r="G71" s="4">
        <f>(G67*A71+G68*B71+G69*C71+G70*D71) / (A71+B71+C71+D71)</f>
        <v>0.87020838777109999</v>
      </c>
      <c r="H71" s="5">
        <f>(H67*A71+H68*B71+H69*C71+H70*D71) / (A71+B71+C71+D71)</f>
        <v>0.86937076590455131</v>
      </c>
      <c r="I71" s="4">
        <f>(I67*A71+I68*B71+I69*C71+I70*D71) / (A71+B71+C71+D71)</f>
        <v>0.86702455013713298</v>
      </c>
    </row>
  </sheetData>
  <mergeCells count="1">
    <mergeCell ref="I1:K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2020-12-26T10:49:02Z</dcterms:created>
  <dcterms:modified xsi:type="dcterms:W3CDTF">2021-01-16T11:38:48Z</dcterms:modified>
</cp:coreProperties>
</file>