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24" i="1" l="1"/>
  <c r="L23" i="1"/>
  <c r="L17" i="1"/>
  <c r="L16" i="1"/>
  <c r="L19" i="1"/>
  <c r="L20" i="1"/>
  <c r="L4" i="1"/>
  <c r="L5" i="1"/>
  <c r="L6" i="1"/>
  <c r="L18" i="1" s="1"/>
  <c r="L7" i="1"/>
  <c r="L8" i="1"/>
  <c r="L3" i="1"/>
  <c r="I3" i="1"/>
  <c r="I21" i="1"/>
  <c r="I20" i="1"/>
  <c r="I19" i="1"/>
  <c r="I17" i="1"/>
  <c r="I18" i="1" s="1"/>
  <c r="I4" i="1"/>
  <c r="I5" i="1"/>
  <c r="I6" i="1"/>
  <c r="I7" i="1"/>
  <c r="I8" i="1"/>
  <c r="I9" i="1"/>
  <c r="I10" i="1"/>
  <c r="I11" i="1"/>
  <c r="I12" i="1"/>
  <c r="I16" i="1"/>
  <c r="B19" i="1"/>
  <c r="B18" i="1"/>
  <c r="B16" i="1"/>
  <c r="B15" i="1"/>
  <c r="B14" i="1"/>
  <c r="F4" i="1"/>
  <c r="F5" i="1"/>
  <c r="F6" i="1"/>
  <c r="F7" i="1"/>
  <c r="F8" i="1"/>
  <c r="F9" i="1"/>
  <c r="F3" i="1"/>
  <c r="B13" i="1"/>
  <c r="B12" i="1"/>
  <c r="E4" i="1"/>
  <c r="E5" i="1"/>
  <c r="E6" i="1"/>
  <c r="E7" i="1"/>
  <c r="E8" i="1"/>
  <c r="E9" i="1"/>
  <c r="E3" i="1"/>
  <c r="L21" i="1" l="1"/>
  <c r="L22" i="1"/>
</calcChain>
</file>

<file path=xl/sharedStrings.xml><?xml version="1.0" encoding="utf-8"?>
<sst xmlns="http://schemas.openxmlformats.org/spreadsheetml/2006/main" count="38" uniqueCount="23">
  <si>
    <t>czas efektu</t>
  </si>
  <si>
    <t>a</t>
  </si>
  <si>
    <t>xi</t>
  </si>
  <si>
    <t>ni</t>
  </si>
  <si>
    <t>xi*ni</t>
  </si>
  <si>
    <t>alfa</t>
  </si>
  <si>
    <t>n</t>
  </si>
  <si>
    <t>średnia</t>
  </si>
  <si>
    <t>wariancja</t>
  </si>
  <si>
    <t>odch.stand</t>
  </si>
  <si>
    <t>(x_i-średnia)^2*ni</t>
  </si>
  <si>
    <t>b</t>
  </si>
  <si>
    <t>u(alfa)</t>
  </si>
  <si>
    <t>Przedział (0,65:0,69) z prawdopodobieństwem równy 0,95 pokrywa nieznaną wartość średnią czasu trwania efektu świetlnego</t>
  </si>
  <si>
    <t>czas</t>
  </si>
  <si>
    <t>(xi-średnia)*2</t>
  </si>
  <si>
    <t>t</t>
  </si>
  <si>
    <t>(x_i-średnia)*2</t>
  </si>
  <si>
    <t>pracochłonność</t>
  </si>
  <si>
    <t>x1</t>
  </si>
  <si>
    <t>x2</t>
  </si>
  <si>
    <t>sqrt(a)</t>
  </si>
  <si>
    <t>sqrt(b)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</si>
</sst>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tabSelected="1" workbookViewId="0">
      <selection activeCell="L23" sqref="L23:L24"/>
    </sheetView>
  </sheetViews>
  <sheetFormatPr defaultColWidth="18.140625" defaultRowHeight="15" x14ac:dyDescent="0.25"/>
  <sheetData>
    <row r="2" spans="1:12" x14ac:dyDescent="0.25">
      <c r="A2" s="6" t="s">
        <v>0</v>
      </c>
      <c r="B2" s="6" t="s">
        <v>0</v>
      </c>
      <c r="C2" s="6" t="s">
        <v>3</v>
      </c>
      <c r="D2" s="6" t="s">
        <v>2</v>
      </c>
      <c r="E2" s="6" t="s">
        <v>4</v>
      </c>
      <c r="F2" s="6" t="s">
        <v>10</v>
      </c>
      <c r="G2" s="1"/>
      <c r="H2" s="6" t="s">
        <v>14</v>
      </c>
      <c r="I2" s="6" t="s">
        <v>15</v>
      </c>
      <c r="J2" s="1"/>
      <c r="K2" s="9" t="s">
        <v>18</v>
      </c>
      <c r="L2" t="s">
        <v>17</v>
      </c>
    </row>
    <row r="3" spans="1:12" x14ac:dyDescent="0.25">
      <c r="A3" s="2">
        <v>0</v>
      </c>
      <c r="B3" s="2">
        <v>0.2</v>
      </c>
      <c r="C3" s="2">
        <v>50</v>
      </c>
      <c r="D3" s="2">
        <v>0.1</v>
      </c>
      <c r="E3" s="2">
        <f>D3*C3</f>
        <v>5</v>
      </c>
      <c r="F3" s="2">
        <f>(D3-$B$13)^2*C3</f>
        <v>16.404992000000004</v>
      </c>
      <c r="G3" s="1"/>
      <c r="H3" s="2">
        <v>10</v>
      </c>
      <c r="I3" s="2">
        <f>(H3-$I$16)^2</f>
        <v>100</v>
      </c>
      <c r="J3" s="1"/>
      <c r="K3">
        <v>6.3</v>
      </c>
      <c r="L3">
        <f>(K3-$L$16)^2</f>
        <v>8.99999999999999E-2</v>
      </c>
    </row>
    <row r="4" spans="1:12" x14ac:dyDescent="0.25">
      <c r="A4" s="2">
        <v>0.2</v>
      </c>
      <c r="B4" s="2">
        <v>0.4</v>
      </c>
      <c r="C4" s="2">
        <v>128</v>
      </c>
      <c r="D4" s="2">
        <v>0.3</v>
      </c>
      <c r="E4" s="2">
        <f t="shared" ref="E4:E9" si="0">D4*C4</f>
        <v>38.4</v>
      </c>
      <c r="F4" s="2">
        <f t="shared" ref="F4:F9" si="1">(D4-$B$13)^2*C4</f>
        <v>17.789419520000006</v>
      </c>
      <c r="G4" s="1"/>
      <c r="H4" s="2">
        <v>20</v>
      </c>
      <c r="I4" s="2">
        <f t="shared" ref="I4:I12" si="2">(H4-$I$16)^2</f>
        <v>0</v>
      </c>
      <c r="J4" s="1"/>
      <c r="K4">
        <v>5.9</v>
      </c>
      <c r="L4">
        <f t="shared" ref="L4:L8" si="3">(K4-$L$16)^2</f>
        <v>9.9999999999999291E-3</v>
      </c>
    </row>
    <row r="5" spans="1:12" x14ac:dyDescent="0.25">
      <c r="A5" s="2">
        <v>0.4</v>
      </c>
      <c r="B5" s="2">
        <v>0.6</v>
      </c>
      <c r="C5" s="2">
        <v>245</v>
      </c>
      <c r="D5" s="2">
        <v>0.5</v>
      </c>
      <c r="E5" s="2">
        <f t="shared" si="0"/>
        <v>122.5</v>
      </c>
      <c r="F5" s="2">
        <f t="shared" si="1"/>
        <v>7.3156608000000052</v>
      </c>
      <c r="G5" s="1"/>
      <c r="H5" s="2">
        <v>16</v>
      </c>
      <c r="I5" s="2">
        <f t="shared" si="2"/>
        <v>16</v>
      </c>
      <c r="J5" s="1"/>
      <c r="K5">
        <v>6.2</v>
      </c>
      <c r="L5">
        <f t="shared" si="3"/>
        <v>4.000000000000007E-2</v>
      </c>
    </row>
    <row r="6" spans="1:12" x14ac:dyDescent="0.25">
      <c r="A6" s="2">
        <v>0.6</v>
      </c>
      <c r="B6" s="2">
        <v>0.8</v>
      </c>
      <c r="C6" s="2">
        <v>286</v>
      </c>
      <c r="D6" s="2">
        <v>0.7</v>
      </c>
      <c r="E6" s="2">
        <f t="shared" si="0"/>
        <v>200.2</v>
      </c>
      <c r="F6" s="2">
        <f t="shared" si="1"/>
        <v>0.21159423999999832</v>
      </c>
      <c r="G6" s="1"/>
      <c r="H6" s="2">
        <v>20</v>
      </c>
      <c r="I6" s="2">
        <f t="shared" si="2"/>
        <v>0</v>
      </c>
      <c r="J6" s="1"/>
      <c r="K6">
        <v>5.8</v>
      </c>
      <c r="L6">
        <f t="shared" si="3"/>
        <v>4.000000000000007E-2</v>
      </c>
    </row>
    <row r="7" spans="1:12" x14ac:dyDescent="0.25">
      <c r="A7" s="2">
        <v>0.8</v>
      </c>
      <c r="B7" s="2">
        <v>1</v>
      </c>
      <c r="C7" s="2">
        <v>134</v>
      </c>
      <c r="D7" s="2">
        <v>0.9</v>
      </c>
      <c r="E7" s="2">
        <f t="shared" si="0"/>
        <v>120.60000000000001</v>
      </c>
      <c r="F7" s="2">
        <f t="shared" si="1"/>
        <v>6.9170585599999974</v>
      </c>
      <c r="G7" s="1"/>
      <c r="H7" s="2">
        <v>18</v>
      </c>
      <c r="I7" s="2">
        <f t="shared" si="2"/>
        <v>4</v>
      </c>
      <c r="J7" s="1"/>
      <c r="K7">
        <v>5.7</v>
      </c>
      <c r="L7">
        <f t="shared" si="3"/>
        <v>8.99999999999999E-2</v>
      </c>
    </row>
    <row r="8" spans="1:12" x14ac:dyDescent="0.25">
      <c r="A8" s="2">
        <v>1</v>
      </c>
      <c r="B8" s="2">
        <v>1.2</v>
      </c>
      <c r="C8" s="2">
        <v>90</v>
      </c>
      <c r="D8" s="2">
        <v>1.1000000000000001</v>
      </c>
      <c r="E8" s="2">
        <f t="shared" si="0"/>
        <v>99.000000000000014</v>
      </c>
      <c r="F8" s="2">
        <f t="shared" si="1"/>
        <v>16.424985600000003</v>
      </c>
      <c r="G8" s="1"/>
      <c r="H8" s="2">
        <v>30</v>
      </c>
      <c r="I8" s="2">
        <f t="shared" si="2"/>
        <v>100</v>
      </c>
      <c r="J8" s="1"/>
      <c r="K8">
        <v>6.1</v>
      </c>
      <c r="L8">
        <f t="shared" si="3"/>
        <v>9.9999999999999291E-3</v>
      </c>
    </row>
    <row r="9" spans="1:12" x14ac:dyDescent="0.25">
      <c r="A9" s="2">
        <v>1.2</v>
      </c>
      <c r="B9" s="2">
        <v>1.4</v>
      </c>
      <c r="C9" s="2">
        <v>67</v>
      </c>
      <c r="D9" s="2">
        <v>1.3</v>
      </c>
      <c r="E9" s="2">
        <f t="shared" si="0"/>
        <v>87.100000000000009</v>
      </c>
      <c r="F9" s="2">
        <f t="shared" si="1"/>
        <v>26.35644928</v>
      </c>
      <c r="G9" s="1"/>
      <c r="H9" s="2">
        <v>24</v>
      </c>
      <c r="I9" s="2">
        <f t="shared" si="2"/>
        <v>16</v>
      </c>
      <c r="J9" s="1"/>
    </row>
    <row r="10" spans="1:12" x14ac:dyDescent="0.25">
      <c r="A10" s="1"/>
      <c r="B10" s="1"/>
      <c r="C10" s="1"/>
      <c r="D10" s="1"/>
      <c r="E10" s="1"/>
      <c r="F10" s="1"/>
      <c r="G10" s="1"/>
      <c r="H10" s="2">
        <v>20</v>
      </c>
      <c r="I10" s="2">
        <f t="shared" si="2"/>
        <v>0</v>
      </c>
      <c r="J10" s="1"/>
    </row>
    <row r="11" spans="1:12" x14ac:dyDescent="0.25">
      <c r="A11" s="6" t="s">
        <v>5</v>
      </c>
      <c r="B11" s="3">
        <v>0.05</v>
      </c>
      <c r="C11" s="1"/>
      <c r="D11" s="1"/>
      <c r="E11" s="1"/>
      <c r="F11" s="1"/>
      <c r="G11" s="1"/>
      <c r="H11" s="2">
        <v>17</v>
      </c>
      <c r="I11" s="2">
        <f t="shared" si="2"/>
        <v>9</v>
      </c>
      <c r="J11" s="1"/>
    </row>
    <row r="12" spans="1:12" x14ac:dyDescent="0.25">
      <c r="A12" s="6" t="s">
        <v>6</v>
      </c>
      <c r="B12" s="2">
        <f>SUM(C3:C9)</f>
        <v>1000</v>
      </c>
      <c r="C12" s="1"/>
      <c r="D12" s="1"/>
      <c r="E12" s="1"/>
      <c r="F12" s="1"/>
      <c r="G12" s="1"/>
      <c r="H12" s="2">
        <v>25</v>
      </c>
      <c r="I12" s="2">
        <f t="shared" si="2"/>
        <v>25</v>
      </c>
      <c r="J12" s="1"/>
    </row>
    <row r="13" spans="1:12" x14ac:dyDescent="0.25">
      <c r="A13" s="6" t="s">
        <v>7</v>
      </c>
      <c r="B13" s="2">
        <f>SUM(E3:E9)/B12</f>
        <v>0.67280000000000006</v>
      </c>
      <c r="C13" s="1"/>
      <c r="D13" s="1"/>
      <c r="E13" s="1"/>
      <c r="F13" s="1"/>
      <c r="G13" s="1"/>
      <c r="H13" s="10"/>
      <c r="I13" s="10"/>
      <c r="J13" s="1"/>
      <c r="L13" s="1"/>
    </row>
    <row r="14" spans="1:12" x14ac:dyDescent="0.25">
      <c r="A14" s="6" t="s">
        <v>8</v>
      </c>
      <c r="B14" s="2">
        <f>SUM(F3:F9)/999</f>
        <v>9.1511671671671679E-2</v>
      </c>
      <c r="C14" s="1"/>
      <c r="D14" s="1"/>
      <c r="E14" s="1"/>
      <c r="F14" s="1"/>
      <c r="G14" s="1"/>
      <c r="H14" s="6" t="s">
        <v>6</v>
      </c>
      <c r="I14" s="2">
        <v>10</v>
      </c>
      <c r="J14" s="1"/>
      <c r="K14" s="6" t="s">
        <v>6</v>
      </c>
      <c r="L14" s="2">
        <v>6</v>
      </c>
    </row>
    <row r="15" spans="1:12" x14ac:dyDescent="0.25">
      <c r="A15" s="7" t="s">
        <v>9</v>
      </c>
      <c r="B15" s="5">
        <f>SQRT(B14)</f>
        <v>0.30250896130804406</v>
      </c>
      <c r="C15" s="1"/>
      <c r="D15" s="1"/>
      <c r="E15" s="1"/>
      <c r="F15" s="1"/>
      <c r="G15" s="1"/>
      <c r="H15" s="6" t="s">
        <v>5</v>
      </c>
      <c r="I15" s="2">
        <v>0.05</v>
      </c>
      <c r="J15" s="1"/>
      <c r="K15" s="6" t="s">
        <v>5</v>
      </c>
      <c r="L15" s="2">
        <v>0.1</v>
      </c>
    </row>
    <row r="16" spans="1:12" x14ac:dyDescent="0.25">
      <c r="A16" s="6" t="s">
        <v>12</v>
      </c>
      <c r="B16" s="2">
        <f>NORMSINV(1-(0.05/2))</f>
        <v>1.9599639845400536</v>
      </c>
      <c r="C16" s="1"/>
      <c r="D16" s="1"/>
      <c r="E16" s="1"/>
      <c r="F16" s="1"/>
      <c r="G16" s="1"/>
      <c r="H16" s="6" t="s">
        <v>7</v>
      </c>
      <c r="I16" s="2">
        <f>SUM(H3:H12)/10</f>
        <v>20</v>
      </c>
      <c r="J16" s="1"/>
      <c r="K16" s="6" t="s">
        <v>7</v>
      </c>
      <c r="L16" s="2">
        <f>SUM(K3:K8)/6</f>
        <v>6</v>
      </c>
    </row>
    <row r="17" spans="1:12" x14ac:dyDescent="0.25">
      <c r="A17" s="1"/>
      <c r="B17" s="1"/>
      <c r="C17" s="1"/>
      <c r="D17" s="1"/>
      <c r="E17" s="1"/>
      <c r="F17" s="1"/>
      <c r="G17" s="1"/>
      <c r="H17" s="6" t="s">
        <v>8</v>
      </c>
      <c r="I17" s="2">
        <f>SUM(I3:I12)/10</f>
        <v>27</v>
      </c>
      <c r="J17" s="1"/>
      <c r="K17" s="6" t="s">
        <v>8</v>
      </c>
      <c r="L17" s="2">
        <f>SUM(L3:L12)/6</f>
        <v>4.6666666666666634E-2</v>
      </c>
    </row>
    <row r="18" spans="1:12" x14ac:dyDescent="0.25">
      <c r="A18" s="6" t="s">
        <v>1</v>
      </c>
      <c r="B18" s="2">
        <f>B13-B16*(B15/SQRT(B12))</f>
        <v>0.65405064485536624</v>
      </c>
      <c r="C18" s="1"/>
      <c r="D18" s="1"/>
      <c r="E18" s="1"/>
      <c r="F18" s="1"/>
      <c r="H18" s="6" t="s">
        <v>9</v>
      </c>
      <c r="I18" s="2">
        <f>SQRT(I17)</f>
        <v>5.196152422706632</v>
      </c>
      <c r="K18" s="6" t="s">
        <v>9</v>
      </c>
      <c r="L18" s="2">
        <f>SQRT(L17)</f>
        <v>0.21602468994692861</v>
      </c>
    </row>
    <row r="19" spans="1:12" x14ac:dyDescent="0.25">
      <c r="A19" s="6" t="s">
        <v>11</v>
      </c>
      <c r="B19" s="2">
        <f>B13+B16*(B15/SQRT(B12))</f>
        <v>0.69154935514463389</v>
      </c>
      <c r="C19" s="1"/>
      <c r="D19" s="1"/>
      <c r="E19" s="1"/>
      <c r="F19" s="1"/>
      <c r="H19" s="6" t="s">
        <v>16</v>
      </c>
      <c r="I19" s="4">
        <f>_xlfn.T.INV(1-(0.05/2),9)</f>
        <v>2.2621571627982049</v>
      </c>
      <c r="K19" s="6" t="s">
        <v>19</v>
      </c>
      <c r="L19" s="2">
        <f>_xlfn.CHISQ.INV.RT((0.1/2),5)</f>
        <v>11.070497693516353</v>
      </c>
    </row>
    <row r="20" spans="1:12" x14ac:dyDescent="0.25">
      <c r="A20" s="1"/>
      <c r="B20" s="1"/>
      <c r="C20" s="1"/>
      <c r="D20" s="1"/>
      <c r="E20" s="1"/>
      <c r="F20" s="1"/>
      <c r="H20" s="6" t="s">
        <v>1</v>
      </c>
      <c r="I20" s="4">
        <f>I16-I19*(I18/SQRT(I14-1))</f>
        <v>16.081828859327651</v>
      </c>
      <c r="K20" s="6" t="s">
        <v>20</v>
      </c>
      <c r="L20" s="2">
        <f>_xlfn.CHISQ.INV.RT(1-(0.1/2),5)</f>
        <v>1.1454762260617699</v>
      </c>
    </row>
    <row r="21" spans="1:12" x14ac:dyDescent="0.25">
      <c r="A21" s="8" t="s">
        <v>13</v>
      </c>
      <c r="B21" s="8"/>
      <c r="C21" s="8"/>
      <c r="D21" s="8"/>
      <c r="E21" s="8"/>
      <c r="F21" s="8"/>
      <c r="G21" s="8"/>
      <c r="H21" s="11" t="s">
        <v>11</v>
      </c>
      <c r="I21" s="4">
        <f>I16+I19*(I18/SQRT(I14-1))</f>
        <v>23.918171140672349</v>
      </c>
      <c r="K21" s="11" t="s">
        <v>1</v>
      </c>
      <c r="L21" s="2">
        <f>($L$14*$L$17)/L19</f>
        <v>2.5292449151946176E-2</v>
      </c>
    </row>
    <row r="22" spans="1:12" x14ac:dyDescent="0.25">
      <c r="K22" s="6" t="s">
        <v>11</v>
      </c>
      <c r="L22" s="2">
        <f>($L$14*$L$17)/L20</f>
        <v>0.24443981780631105</v>
      </c>
    </row>
    <row r="23" spans="1:12" x14ac:dyDescent="0.25">
      <c r="K23" s="6" t="s">
        <v>21</v>
      </c>
      <c r="L23" s="2">
        <f>SQRT(L21)</f>
        <v>0.1590359995471031</v>
      </c>
    </row>
    <row r="24" spans="1:12" x14ac:dyDescent="0.25">
      <c r="K24" s="6" t="s">
        <v>22</v>
      </c>
      <c r="L24" s="2">
        <f>SQRT(L22)</f>
        <v>0.49440855353271451</v>
      </c>
    </row>
  </sheetData>
  <mergeCells count="1">
    <mergeCell ref="A21:G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WMiI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local</cp:lastModifiedBy>
  <dcterms:created xsi:type="dcterms:W3CDTF">2021-12-15T08:47:35Z</dcterms:created>
  <dcterms:modified xsi:type="dcterms:W3CDTF">2021-12-15T09:59:21Z</dcterms:modified>
</cp:coreProperties>
</file>