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urat\Desktop\dogalgaz_mevzuat\"/>
    </mc:Choice>
  </mc:AlternateContent>
  <xr:revisionPtr revIDLastSave="0" documentId="13_ncr:1_{0C2E87C8-0A85-4089-BFCF-4F0940F2FE9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K" sheetId="1" r:id="rId1"/>
    <sheet name="Formül" sheetId="3" r:id="rId2"/>
    <sheet name="Notla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F26" i="3"/>
  <c r="E26" i="3"/>
  <c r="E25" i="3"/>
  <c r="E24" i="3"/>
  <c r="Q25" i="3"/>
  <c r="P25" i="3"/>
  <c r="O25" i="3"/>
  <c r="N25" i="3"/>
  <c r="M25" i="3"/>
  <c r="L25" i="3"/>
  <c r="K25" i="3"/>
  <c r="J25" i="3"/>
  <c r="I25" i="3"/>
  <c r="E55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G53" i="3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F53" i="3"/>
  <c r="E53" i="3" l="1"/>
  <c r="O52" i="3"/>
  <c r="Q51" i="3"/>
  <c r="Q52" i="3" s="1"/>
  <c r="P51" i="3"/>
  <c r="P52" i="3" s="1"/>
  <c r="O51" i="3"/>
  <c r="N51" i="3"/>
  <c r="N52" i="3" s="1"/>
  <c r="M51" i="3"/>
  <c r="M52" i="3" s="1"/>
  <c r="L51" i="3"/>
  <c r="L52" i="3" s="1"/>
  <c r="K51" i="3"/>
  <c r="K52" i="3" s="1"/>
  <c r="J51" i="3"/>
  <c r="J52" i="3" s="1"/>
  <c r="I51" i="3"/>
  <c r="I52" i="3" s="1"/>
  <c r="H51" i="3"/>
  <c r="H52" i="3" s="1"/>
  <c r="G51" i="3"/>
  <c r="G52" i="3" s="1"/>
  <c r="F51" i="3"/>
  <c r="F52" i="3" s="1"/>
  <c r="E52" i="3"/>
  <c r="E51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Q47" i="3"/>
  <c r="P47" i="3"/>
  <c r="O47" i="3"/>
  <c r="N47" i="3"/>
  <c r="M47" i="3"/>
  <c r="L47" i="3"/>
  <c r="K47" i="3"/>
  <c r="J47" i="3"/>
  <c r="I47" i="3"/>
  <c r="H47" i="3"/>
  <c r="G47" i="3"/>
  <c r="F47" i="3"/>
  <c r="Q46" i="3"/>
  <c r="P46" i="3"/>
  <c r="O46" i="3"/>
  <c r="N46" i="3"/>
  <c r="M46" i="3"/>
  <c r="L46" i="3"/>
  <c r="K46" i="3"/>
  <c r="J46" i="3"/>
  <c r="I46" i="3"/>
  <c r="H46" i="3"/>
  <c r="G46" i="3"/>
  <c r="F46" i="3"/>
  <c r="Q45" i="3"/>
  <c r="P45" i="3"/>
  <c r="O45" i="3"/>
  <c r="N45" i="3"/>
  <c r="M45" i="3"/>
  <c r="L45" i="3"/>
  <c r="K45" i="3"/>
  <c r="J45" i="3"/>
  <c r="I45" i="3"/>
  <c r="H45" i="3"/>
  <c r="G45" i="3"/>
  <c r="F45" i="3"/>
  <c r="E47" i="3"/>
  <c r="E46" i="3"/>
  <c r="E45" i="3"/>
  <c r="E44" i="3"/>
  <c r="E35" i="3"/>
  <c r="F39" i="3"/>
  <c r="F40" i="3" s="1"/>
  <c r="G39" i="3"/>
  <c r="G40" i="3" s="1"/>
  <c r="H39" i="3"/>
  <c r="H40" i="3" s="1"/>
  <c r="I39" i="3"/>
  <c r="I40" i="3" s="1"/>
  <c r="J39" i="3"/>
  <c r="J40" i="3" s="1"/>
  <c r="E39" i="3"/>
  <c r="E40" i="3" s="1"/>
  <c r="E37" i="3"/>
  <c r="E38" i="3" s="1"/>
  <c r="Q39" i="3"/>
  <c r="Q40" i="3" s="1"/>
  <c r="P39" i="3"/>
  <c r="P40" i="3" s="1"/>
  <c r="O39" i="3"/>
  <c r="O40" i="3" s="1"/>
  <c r="N39" i="3"/>
  <c r="N40" i="3" s="1"/>
  <c r="M39" i="3"/>
  <c r="M40" i="3" s="1"/>
  <c r="L39" i="3"/>
  <c r="L40" i="3" s="1"/>
  <c r="K39" i="3"/>
  <c r="K40" i="3" s="1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F37" i="3"/>
  <c r="F38" i="3" s="1"/>
  <c r="G37" i="3"/>
  <c r="G38" i="3" s="1"/>
  <c r="H37" i="3"/>
  <c r="H38" i="3" s="1"/>
  <c r="I37" i="3"/>
  <c r="I38" i="3" s="1"/>
  <c r="J37" i="3"/>
  <c r="J38" i="3" s="1"/>
  <c r="K37" i="3"/>
  <c r="K38" i="3" s="1"/>
  <c r="L37" i="3"/>
  <c r="L38" i="3" s="1"/>
  <c r="M37" i="3"/>
  <c r="M38" i="3" s="1"/>
  <c r="N37" i="3"/>
  <c r="N38" i="3" s="1"/>
  <c r="O37" i="3"/>
  <c r="O38" i="3" s="1"/>
  <c r="P37" i="3"/>
  <c r="P38" i="3" s="1"/>
  <c r="Q37" i="3"/>
  <c r="Q38" i="3" s="1"/>
  <c r="Q6" i="3"/>
  <c r="Q33" i="3" s="1"/>
  <c r="P6" i="3"/>
  <c r="P33" i="3" s="1"/>
  <c r="O6" i="3"/>
  <c r="O33" i="3" s="1"/>
  <c r="N6" i="3"/>
  <c r="N33" i="3" s="1"/>
  <c r="M6" i="3"/>
  <c r="M33" i="3" s="1"/>
  <c r="L6" i="3"/>
  <c r="L33" i="3" s="1"/>
  <c r="K6" i="3"/>
  <c r="K33" i="3" s="1"/>
  <c r="J6" i="3"/>
  <c r="J33" i="3" s="1"/>
  <c r="I6" i="3"/>
  <c r="I33" i="3" s="1"/>
  <c r="H6" i="3"/>
  <c r="H33" i="3" s="1"/>
  <c r="G6" i="3"/>
  <c r="G33" i="3" s="1"/>
  <c r="F6" i="3"/>
  <c r="F33" i="3" s="1"/>
  <c r="E6" i="3"/>
  <c r="E33" i="3" s="1"/>
  <c r="Q24" i="3"/>
  <c r="P24" i="3"/>
  <c r="O24" i="3"/>
  <c r="N24" i="3"/>
  <c r="M24" i="3"/>
  <c r="L24" i="3"/>
  <c r="K24" i="3"/>
  <c r="J24" i="3"/>
  <c r="I24" i="3"/>
  <c r="H24" i="3"/>
  <c r="H25" i="3" s="1"/>
  <c r="G24" i="3"/>
  <c r="G25" i="3" s="1"/>
  <c r="F24" i="3"/>
  <c r="F25" i="3" s="1"/>
  <c r="G26" i="3" l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O50" i="3"/>
  <c r="F50" i="3"/>
  <c r="J50" i="3"/>
  <c r="Q50" i="3"/>
  <c r="H50" i="3"/>
  <c r="L50" i="3"/>
  <c r="E50" i="3"/>
  <c r="I50" i="3"/>
  <c r="P50" i="3"/>
  <c r="M50" i="3"/>
  <c r="K50" i="3"/>
  <c r="N50" i="3"/>
  <c r="G50" i="3"/>
</calcChain>
</file>

<file path=xl/sharedStrings.xml><?xml version="1.0" encoding="utf-8"?>
<sst xmlns="http://schemas.openxmlformats.org/spreadsheetml/2006/main" count="126" uniqueCount="70">
  <si>
    <t>DÜZENLENMİŞ VARLIK TABANI HESAPLAMA TABLOSU</t>
  </si>
  <si>
    <t>Uygulama Dönemi Başı Varlık Tablosu Hesaplama Esas Veriler</t>
  </si>
  <si>
    <t>Cari Fiyatlar</t>
  </si>
  <si>
    <t>BVT Tutarı</t>
  </si>
  <si>
    <t>Şebeke Yatırım Harcaması</t>
  </si>
  <si>
    <t>Yatırım Verimlilik Etkisi (KK 7142)</t>
  </si>
  <si>
    <t>Düzenlenmiş Şebeke Yatırım Harcaması</t>
  </si>
  <si>
    <t>Aktifleştirilen Bağlantıya İlişkin Gelirler</t>
  </si>
  <si>
    <t>TÜFE Yıl Ortası (Haziran)</t>
  </si>
  <si>
    <t>TÜFE Yıl Sonu (Aralık)</t>
  </si>
  <si>
    <t>2017 Başı Fiyatları</t>
  </si>
  <si>
    <t>Vergi Ödendi mi? (E/H)</t>
  </si>
  <si>
    <t>H</t>
  </si>
  <si>
    <t>E</t>
  </si>
  <si>
    <t>Vergi Yükü Oranı (%)</t>
  </si>
  <si>
    <t>Vergi Ödeme Durumuna Göre Bağlantı Gelirleri</t>
  </si>
  <si>
    <t>Tarifeye Esas Net Yatırım Harcaması (TNYg)</t>
  </si>
  <si>
    <t>Tarifeye Esas Net Yatırım Harcaması (Yükümlülük Hariç)</t>
  </si>
  <si>
    <t>İtfaya Esas Varlık Değeri</t>
  </si>
  <si>
    <t>İtfa</t>
  </si>
  <si>
    <t>Giderleştirilen Bağlantıya İlişkin gelirler</t>
  </si>
  <si>
    <t>DÜZENLENMİŞ VARLIK TABANI (2022 Yılı Başı)</t>
  </si>
  <si>
    <t>cc Düzenlenmiş Şebeke Yatırım Harcaması</t>
  </si>
  <si>
    <t>cc Şebeke Yatırım Harcaması</t>
  </si>
  <si>
    <t>ÜFE Yıl Ortası (Haziran)</t>
  </si>
  <si>
    <t>ÜFE Yıl Sonu (Aralık)</t>
  </si>
  <si>
    <t>cc BVT</t>
  </si>
  <si>
    <t>Tarife Uygulama Dönemi Hesaplamalarına İlişkin Detaylar  (2022 başı - TL)</t>
  </si>
  <si>
    <t>Dönem Başı Varlık Tabanı</t>
  </si>
  <si>
    <r>
      <t>Tarifeye Esas Öngörülen Net Yatırım Tutarı (TNY</t>
    </r>
    <r>
      <rPr>
        <vertAlign val="subscript"/>
        <sz val="10"/>
        <color rgb="FF000000"/>
        <rFont val="Times New Roman"/>
        <family val="1"/>
        <charset val="162"/>
      </rPr>
      <t>Ö</t>
    </r>
    <r>
      <rPr>
        <sz val="10"/>
        <color rgb="FF000000"/>
        <rFont val="Times New Roman"/>
        <family val="1"/>
        <charset val="162"/>
      </rPr>
      <t>)</t>
    </r>
  </si>
  <si>
    <t>Dönem Sonu Varlık Tabanı</t>
  </si>
  <si>
    <t>Ortalama Düzenlenmiş Varlık Tabanı (ODVT)</t>
  </si>
  <si>
    <t>Makul Getiri Tutarı</t>
  </si>
  <si>
    <t>Yatırım Bileşeni</t>
  </si>
  <si>
    <t>Uyumlaştırılmış Teknoloji Gideri</t>
  </si>
  <si>
    <t>Uyumlaştırılmış Kira Gideri</t>
  </si>
  <si>
    <t>Verimlilik Parametresi Uygulanmış İşletme Giderleri</t>
  </si>
  <si>
    <t>ARGE Bütçesi</t>
  </si>
  <si>
    <t>Düzenlenmiş İşletme Giderleri</t>
  </si>
  <si>
    <t>Diğer Gelirler</t>
  </si>
  <si>
    <t>Tarifeye Esas İşletme Giderleri</t>
  </si>
  <si>
    <t>İşletme Sermayesi Gideri</t>
  </si>
  <si>
    <t>İşletme Gideri Bileşeni</t>
  </si>
  <si>
    <t>CNG/LNG Farkı Öngörüsü</t>
  </si>
  <si>
    <t>Yatırım Düzeltme Bileşeni</t>
  </si>
  <si>
    <t>İşletme Giderine Yönelik Düzeltmeler</t>
  </si>
  <si>
    <t>CNG/LNG Farkına Yönelik Düzeltme</t>
  </si>
  <si>
    <t>Yıllık Gelir Gereksinimi</t>
  </si>
  <si>
    <t>Gelir Farkı Sonrası Gelir Gereksinimi (01.01.2023 itibariyle - TL)</t>
  </si>
  <si>
    <t>Düzeltmeye Tabi İşletme Gideri Öngörüleri  (2022 başı - TL)</t>
  </si>
  <si>
    <t>Isıtma Gazı</t>
  </si>
  <si>
    <t>Gaz Alım Damga Vergisi</t>
  </si>
  <si>
    <t>Kokulandırma Gideri</t>
  </si>
  <si>
    <t>Tarife Uygulama Dönemine İlişkin Fiziksel Değişken Öngörüleri</t>
  </si>
  <si>
    <t>Hat Uzunluğu Değişimi (%) (Uygulama Dönemi Başına Göre)</t>
  </si>
  <si>
    <t>Müşteri Sayısı Değişimi (%) (Uygulama Dönemi Başına Göre)</t>
  </si>
  <si>
    <t>İlave İlçe Sayısı (Adet)</t>
  </si>
  <si>
    <t>İlave İstasyon Sayısı (Adet)</t>
  </si>
  <si>
    <t>Periyodik Muayene ve Sayaç Kalibrasyon Giderine Esas Sayaç Sayısı (Adet)</t>
  </si>
  <si>
    <t>Tarife Uygulama Dönemine İlişkin Kalan Tüketim Öngörüsü</t>
  </si>
  <si>
    <r>
      <t>0-100.000 Sm</t>
    </r>
    <r>
      <rPr>
        <vertAlign val="superscript"/>
        <sz val="10"/>
        <color rgb="FF000000"/>
        <rFont val="Times New Roman"/>
        <family val="1"/>
        <charset val="162"/>
      </rPr>
      <t>3</t>
    </r>
  </si>
  <si>
    <r>
      <t>100.001-1.000.000 Sm</t>
    </r>
    <r>
      <rPr>
        <vertAlign val="superscript"/>
        <sz val="10"/>
        <color rgb="FF000000"/>
        <rFont val="Times New Roman"/>
        <family val="1"/>
        <charset val="162"/>
      </rPr>
      <t>3</t>
    </r>
  </si>
  <si>
    <r>
      <t>1.000.001-10.000.000 Sm</t>
    </r>
    <r>
      <rPr>
        <vertAlign val="superscript"/>
        <sz val="10"/>
        <color rgb="FF000000"/>
        <rFont val="Times New Roman"/>
        <family val="1"/>
        <charset val="162"/>
      </rPr>
      <t>3</t>
    </r>
  </si>
  <si>
    <r>
      <t>10.000.001-100.000.000 Sm</t>
    </r>
    <r>
      <rPr>
        <vertAlign val="superscript"/>
        <sz val="10"/>
        <color rgb="FF000000"/>
        <rFont val="Times New Roman"/>
        <family val="1"/>
        <charset val="162"/>
      </rPr>
      <t>3</t>
    </r>
  </si>
  <si>
    <r>
      <t>100.000.001 Sm</t>
    </r>
    <r>
      <rPr>
        <vertAlign val="superscript"/>
        <sz val="10"/>
        <color rgb="FF000000"/>
        <rFont val="Times New Roman"/>
        <family val="1"/>
        <charset val="162"/>
      </rPr>
      <t>3</t>
    </r>
    <r>
      <rPr>
        <sz val="10"/>
        <color rgb="FF000000"/>
        <rFont val="Times New Roman"/>
        <family val="1"/>
        <charset val="162"/>
      </rPr>
      <t xml:space="preserve"> ve üzeri</t>
    </r>
  </si>
  <si>
    <t>TOPLAM</t>
  </si>
  <si>
    <t>1-</t>
  </si>
  <si>
    <t>2-</t>
  </si>
  <si>
    <t>TÜFE güncellemesine göre BVT, şebeke harcamaları ve bağlantı gelirlerleri KK'ya göre olumsuz anlamda farklılık çıkıyor.</t>
  </si>
  <si>
    <t>KK'nın verileri doğru kabul edildiği senaryoda İtfa'yı hesaplarken olumsuz anlamda farklılık çıkıyor.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</si>
</sst>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\-#,##0\ 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0"/>
      <color theme="1"/>
      <name val="Ebrima"/>
      <charset val="162"/>
    </font>
    <font>
      <b/>
      <sz val="11"/>
      <color theme="0"/>
      <name val="Ebrima"/>
      <charset val="162"/>
    </font>
    <font>
      <b/>
      <sz val="10"/>
      <color theme="1"/>
      <name val="Ebrima"/>
      <charset val="162"/>
    </font>
    <font>
      <i/>
      <sz val="10"/>
      <color theme="1"/>
      <name val="Ebrima"/>
      <charset val="162"/>
    </font>
    <font>
      <sz val="10"/>
      <color theme="1"/>
      <name val="Calibri"/>
      <family val="2"/>
      <charset val="162"/>
      <scheme val="minor"/>
    </font>
    <font>
      <i/>
      <sz val="10"/>
      <name val="Ebrima"/>
      <charset val="162"/>
    </font>
    <font>
      <sz val="10"/>
      <name val="Arial"/>
      <family val="2"/>
      <charset val="162"/>
    </font>
    <font>
      <b/>
      <sz val="11"/>
      <color theme="1"/>
      <name val="Ebrima"/>
      <charset val="162"/>
    </font>
    <font>
      <b/>
      <sz val="10"/>
      <color rgb="FF000000"/>
      <name val="Times New Roman"/>
      <family val="1"/>
      <charset val="162"/>
    </font>
    <font>
      <sz val="10"/>
      <color rgb="FF000000"/>
      <name val="Times New Roman"/>
      <family val="1"/>
      <charset val="162"/>
    </font>
    <font>
      <vertAlign val="subscript"/>
      <sz val="10"/>
      <color rgb="FF000000"/>
      <name val="Times New Roman"/>
      <family val="1"/>
      <charset val="162"/>
    </font>
    <font>
      <vertAlign val="superscript"/>
      <sz val="10"/>
      <color rgb="FF000000"/>
      <name val="Times New Roman"/>
      <family val="1"/>
      <charset val="162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ont="0" applyFill="0" applyBorder="0" applyAlignment="0" applyProtection="0">
      <alignment vertical="top"/>
    </xf>
  </cellStyleXfs>
  <cellXfs count="77">
    <xf numFmtId="0" fontId="0" fillId="0" borderId="0" xfId="0"/>
    <xf numFmtId="0" fontId="3" fillId="0" borderId="0" xfId="0" applyFont="1"/>
    <xf numFmtId="0" fontId="5" fillId="3" borderId="1" xfId="0" applyFont="1" applyFill="1" applyBorder="1"/>
    <xf numFmtId="0" fontId="3" fillId="0" borderId="1" xfId="0" applyFont="1" applyBorder="1"/>
    <xf numFmtId="3" fontId="3" fillId="0" borderId="1" xfId="2" applyNumberFormat="1" applyFont="1" applyFill="1" applyBorder="1"/>
    <xf numFmtId="0" fontId="6" fillId="0" borderId="1" xfId="0" applyFont="1" applyBorder="1"/>
    <xf numFmtId="0" fontId="5" fillId="0" borderId="0" xfId="0" applyFont="1" applyAlignment="1">
      <alignment horizontal="center" vertical="center" textRotation="90" wrapText="1"/>
    </xf>
    <xf numFmtId="0" fontId="7" fillId="0" borderId="0" xfId="0" applyFont="1"/>
    <xf numFmtId="0" fontId="5" fillId="0" borderId="0" xfId="0" applyFont="1" applyAlignment="1">
      <alignment vertical="center" textRotation="90" wrapText="1"/>
    </xf>
    <xf numFmtId="0" fontId="8" fillId="4" borderId="1" xfId="0" applyFont="1" applyFill="1" applyBorder="1"/>
    <xf numFmtId="4" fontId="8" fillId="4" borderId="1" xfId="1" applyNumberFormat="1" applyFont="1" applyFill="1" applyBorder="1"/>
    <xf numFmtId="3" fontId="3" fillId="0" borderId="1" xfId="2" applyNumberFormat="1" applyFont="1" applyFill="1" applyBorder="1" applyAlignment="1"/>
    <xf numFmtId="0" fontId="6" fillId="4" borderId="1" xfId="0" applyFont="1" applyFill="1" applyBorder="1"/>
    <xf numFmtId="0" fontId="3" fillId="0" borderId="1" xfId="0" applyFont="1" applyBorder="1" applyAlignment="1">
      <alignment horizontal="left" vertical="center"/>
    </xf>
    <xf numFmtId="3" fontId="10" fillId="5" borderId="2" xfId="3" applyNumberFormat="1" applyFont="1" applyFill="1" applyBorder="1" applyAlignment="1" applyProtection="1">
      <alignment horizontal="left" vertical="center"/>
    </xf>
    <xf numFmtId="3" fontId="10" fillId="5" borderId="2" xfId="2" applyNumberFormat="1" applyFont="1" applyFill="1" applyBorder="1" applyAlignment="1" applyProtection="1">
      <alignment horizontal="right" vertical="center"/>
    </xf>
    <xf numFmtId="3" fontId="5" fillId="0" borderId="0" xfId="0" applyNumberFormat="1" applyFont="1"/>
    <xf numFmtId="10" fontId="6" fillId="0" borderId="1" xfId="1" applyNumberFormat="1" applyFont="1" applyFill="1" applyBorder="1"/>
    <xf numFmtId="164" fontId="6" fillId="0" borderId="1" xfId="2" applyNumberFormat="1" applyFont="1" applyFill="1" applyBorder="1" applyAlignment="1">
      <alignment horizontal="center"/>
    </xf>
    <xf numFmtId="165" fontId="6" fillId="0" borderId="1" xfId="0" applyNumberFormat="1" applyFont="1" applyBorder="1"/>
    <xf numFmtId="0" fontId="0" fillId="0" borderId="1" xfId="0" applyBorder="1"/>
    <xf numFmtId="0" fontId="0" fillId="4" borderId="1" xfId="0" applyFill="1" applyBorder="1"/>
    <xf numFmtId="3" fontId="0" fillId="0" borderId="0" xfId="0" applyNumberFormat="1"/>
    <xf numFmtId="0" fontId="8" fillId="4" borderId="0" xfId="0" applyFont="1" applyFill="1"/>
    <xf numFmtId="4" fontId="8" fillId="4" borderId="0" xfId="1" applyNumberFormat="1" applyFont="1" applyFill="1" applyBorder="1"/>
    <xf numFmtId="0" fontId="0" fillId="4" borderId="0" xfId="0" applyFill="1"/>
    <xf numFmtId="3" fontId="0" fillId="0" borderId="1" xfId="0" applyNumberFormat="1" applyBorder="1"/>
    <xf numFmtId="0" fontId="11" fillId="6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3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3" fontId="11" fillId="7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8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3" fontId="11" fillId="8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10" fontId="12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justify" vertical="center"/>
    </xf>
    <xf numFmtId="0" fontId="11" fillId="0" borderId="1" xfId="0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3" fontId="12" fillId="0" borderId="4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3" fontId="12" fillId="0" borderId="6" xfId="0" applyNumberFormat="1" applyFont="1" applyBorder="1" applyAlignment="1">
      <alignment horizontal="center" vertical="center"/>
    </xf>
    <xf numFmtId="0" fontId="15" fillId="0" borderId="0" xfId="0" applyFont="1"/>
    <xf numFmtId="3" fontId="15" fillId="0" borderId="0" xfId="0" applyNumberFormat="1" applyFont="1"/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0" fontId="5" fillId="0" borderId="0" xfId="0" applyFont="1" applyAlignment="1">
      <alignment horizontal="center" vertical="center" textRotation="90" wrapText="1"/>
    </xf>
    <xf numFmtId="0" fontId="5" fillId="0" borderId="7" xfId="0" applyFont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textRotation="90" wrapText="1"/>
    </xf>
    <xf numFmtId="0" fontId="5" fillId="0" borderId="8" xfId="0" applyFont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3" fontId="0" fillId="0" borderId="0" xfId="0" applyNumberFormat="1" applyBorder="1"/>
    <xf numFmtId="0" fontId="3" fillId="9" borderId="1" xfId="0" applyFont="1" applyFill="1" applyBorder="1"/>
    <xf numFmtId="3" fontId="3" fillId="9" borderId="1" xfId="2" applyNumberFormat="1" applyFont="1" applyFill="1" applyBorder="1" applyAlignment="1"/>
    <xf numFmtId="0" fontId="6" fillId="9" borderId="1" xfId="0" applyFont="1" applyFill="1" applyBorder="1"/>
    <xf numFmtId="10" fontId="6" fillId="9" borderId="1" xfId="1" applyNumberFormat="1" applyFont="1" applyFill="1" applyBorder="1"/>
    <xf numFmtId="0" fontId="3" fillId="9" borderId="1" xfId="0" applyFont="1" applyFill="1" applyBorder="1" applyAlignment="1">
      <alignment horizontal="left" vertical="center"/>
    </xf>
    <xf numFmtId="3" fontId="3" fillId="9" borderId="1" xfId="2" applyNumberFormat="1" applyFont="1" applyFill="1" applyBorder="1" applyAlignment="1">
      <alignment vertical="center"/>
    </xf>
    <xf numFmtId="165" fontId="6" fillId="9" borderId="1" xfId="0" applyNumberFormat="1" applyFont="1" applyFill="1" applyBorder="1"/>
    <xf numFmtId="3" fontId="0" fillId="0" borderId="1" xfId="0" applyNumberFormat="1" applyBorder="1" applyAlignment="1">
      <alignment horizontal="center"/>
    </xf>
    <xf numFmtId="165" fontId="0" fillId="9" borderId="1" xfId="0" applyNumberFormat="1" applyFill="1" applyBorder="1"/>
    <xf numFmtId="3" fontId="3" fillId="10" borderId="1" xfId="2" applyNumberFormat="1" applyFont="1" applyFill="1" applyBorder="1" applyAlignment="1"/>
    <xf numFmtId="3" fontId="10" fillId="10" borderId="2" xfId="2" applyNumberFormat="1" applyFont="1" applyFill="1" applyBorder="1" applyAlignment="1" applyProtection="1">
      <alignment horizontal="right" vertical="center"/>
    </xf>
    <xf numFmtId="0" fontId="0" fillId="0" borderId="7" xfId="0" applyBorder="1"/>
    <xf numFmtId="3" fontId="0" fillId="0" borderId="7" xfId="0" applyNumberFormat="1" applyBorder="1"/>
    <xf numFmtId="0" fontId="3" fillId="10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</cellXfs>
  <cellStyles count="4">
    <cellStyle name="Comma 2" xfId="2" xr:uid="{98B21937-81F5-4398-8434-DEC9C9C034E2}"/>
    <cellStyle name="Normal" xfId="0" builtinId="0"/>
    <cellStyle name="Normal 4" xfId="3" xr:uid="{52C1E7BA-7F97-482A-B464-923E930FBBD9}"/>
    <cellStyle name="Yüzde" xfId="1" builtinId="5"/>
  </cellStyles>
  <dxfs count="4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73"/>
  <sheetViews>
    <sheetView zoomScaleNormal="100" workbookViewId="0">
      <selection activeCell="C27" sqref="C27:H48"/>
    </sheetView>
  </sheetViews>
  <sheetFormatPr defaultRowHeight="15" x14ac:dyDescent="0.25"/>
  <cols>
    <col min="1" max="1" width="4" customWidth="1"/>
    <col min="2" max="2" width="3.140625" customWidth="1"/>
    <col min="3" max="3" width="57.42578125" bestFit="1" customWidth="1"/>
    <col min="4" max="4" width="16" bestFit="1" customWidth="1"/>
    <col min="5" max="7" width="12.7109375" customWidth="1"/>
    <col min="8" max="16" width="15.28515625" bestFit="1" customWidth="1"/>
  </cols>
  <sheetData>
    <row r="2" spans="2:16" ht="16.5" x14ac:dyDescent="0.25">
      <c r="B2" s="1"/>
      <c r="C2" s="51" t="s">
        <v>0</v>
      </c>
      <c r="D2" s="51"/>
      <c r="E2" s="51"/>
      <c r="F2" s="51"/>
      <c r="G2" s="51"/>
    </row>
    <row r="3" spans="2:16" x14ac:dyDescent="0.25">
      <c r="B3" s="1"/>
      <c r="C3" s="2" t="s">
        <v>1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>
        <v>2020</v>
      </c>
      <c r="P3" s="2">
        <v>2021</v>
      </c>
    </row>
    <row r="4" spans="2:16" x14ac:dyDescent="0.25">
      <c r="B4" s="53" t="s">
        <v>2</v>
      </c>
      <c r="C4" s="3" t="s">
        <v>3</v>
      </c>
      <c r="D4" s="4">
        <v>884397511</v>
      </c>
      <c r="E4" s="4"/>
      <c r="F4" s="4"/>
      <c r="G4" s="4"/>
      <c r="H4" s="20"/>
      <c r="I4" s="20"/>
      <c r="J4" s="20"/>
      <c r="K4" s="20"/>
      <c r="L4" s="20"/>
      <c r="M4" s="20"/>
      <c r="N4" s="20"/>
      <c r="O4" s="20"/>
      <c r="P4" s="20"/>
    </row>
    <row r="5" spans="2:16" x14ac:dyDescent="0.25">
      <c r="B5" s="54"/>
      <c r="C5" s="3" t="s">
        <v>4</v>
      </c>
      <c r="D5" s="4">
        <v>60553933</v>
      </c>
      <c r="E5" s="4">
        <v>65229171</v>
      </c>
      <c r="F5" s="4">
        <v>123985625</v>
      </c>
      <c r="G5" s="4">
        <v>179603830</v>
      </c>
      <c r="H5" s="4">
        <v>123854913</v>
      </c>
      <c r="I5" s="4">
        <v>92827338</v>
      </c>
      <c r="J5" s="4">
        <v>142565361</v>
      </c>
      <c r="K5" s="4">
        <v>120758343</v>
      </c>
      <c r="L5" s="4">
        <v>184603960</v>
      </c>
      <c r="M5" s="4">
        <v>170843508</v>
      </c>
      <c r="N5" s="4">
        <v>141149133</v>
      </c>
      <c r="O5" s="4">
        <v>102394792</v>
      </c>
      <c r="P5" s="4">
        <v>115471124</v>
      </c>
    </row>
    <row r="6" spans="2:16" x14ac:dyDescent="0.25">
      <c r="B6" s="54"/>
      <c r="C6" s="5" t="s">
        <v>5</v>
      </c>
      <c r="D6" s="17"/>
      <c r="E6" s="17"/>
      <c r="F6" s="17"/>
      <c r="G6" s="17"/>
      <c r="H6" s="20"/>
      <c r="I6" s="20"/>
      <c r="J6" s="20"/>
      <c r="K6" s="20"/>
      <c r="L6" s="20"/>
      <c r="M6" s="20"/>
      <c r="N6" s="20"/>
      <c r="O6" s="20"/>
      <c r="P6" s="20"/>
    </row>
    <row r="7" spans="2:16" x14ac:dyDescent="0.25">
      <c r="B7" s="54"/>
      <c r="C7" s="3" t="s">
        <v>6</v>
      </c>
      <c r="D7" s="4">
        <v>59741203</v>
      </c>
      <c r="E7" s="4">
        <v>63294899</v>
      </c>
      <c r="F7" s="4">
        <v>120552285</v>
      </c>
      <c r="G7" s="4">
        <v>176581113</v>
      </c>
      <c r="H7" s="4">
        <v>119951391</v>
      </c>
      <c r="I7" s="4">
        <v>91187063</v>
      </c>
      <c r="J7" s="4">
        <v>140391701</v>
      </c>
      <c r="K7" s="4">
        <v>115624069</v>
      </c>
      <c r="L7" s="4">
        <v>184338864</v>
      </c>
      <c r="M7" s="4">
        <v>167835156</v>
      </c>
      <c r="N7" s="4">
        <v>139811126</v>
      </c>
      <c r="O7" s="4">
        <v>100111294</v>
      </c>
      <c r="P7" s="4">
        <v>109467972</v>
      </c>
    </row>
    <row r="8" spans="2:16" x14ac:dyDescent="0.25">
      <c r="B8" s="54"/>
      <c r="C8" s="3" t="s">
        <v>7</v>
      </c>
      <c r="D8" s="4">
        <v>62631709</v>
      </c>
      <c r="E8" s="4">
        <v>80435847</v>
      </c>
      <c r="F8" s="4">
        <v>92814017</v>
      </c>
      <c r="G8" s="4">
        <v>130610024</v>
      </c>
      <c r="H8" s="4">
        <v>126670723</v>
      </c>
      <c r="I8" s="4">
        <v>98466462</v>
      </c>
      <c r="J8" s="4">
        <v>107330998</v>
      </c>
      <c r="K8" s="4">
        <v>112071515</v>
      </c>
      <c r="L8" s="4">
        <v>129955852</v>
      </c>
      <c r="M8" s="4">
        <v>128184091</v>
      </c>
      <c r="N8" s="4">
        <v>118100292</v>
      </c>
      <c r="O8" s="4">
        <v>134716090</v>
      </c>
      <c r="P8" s="4">
        <v>136884145</v>
      </c>
    </row>
    <row r="9" spans="2:16" x14ac:dyDescent="0.25">
      <c r="B9" s="54"/>
      <c r="C9" s="3" t="s">
        <v>20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spans="2:16" x14ac:dyDescent="0.25">
      <c r="B10" s="6"/>
      <c r="C10" s="7"/>
      <c r="D10" s="7"/>
      <c r="E10" s="7"/>
      <c r="F10" s="7"/>
      <c r="G10" s="7"/>
    </row>
    <row r="11" spans="2:16" x14ac:dyDescent="0.25">
      <c r="B11" s="8"/>
      <c r="C11" s="9" t="s">
        <v>8</v>
      </c>
      <c r="D11" s="10">
        <v>163.37</v>
      </c>
      <c r="E11" s="10">
        <v>177.04</v>
      </c>
      <c r="F11" s="10">
        <v>188.08</v>
      </c>
      <c r="G11" s="10">
        <v>204.76</v>
      </c>
      <c r="H11" s="10">
        <v>221.75</v>
      </c>
      <c r="I11" s="10">
        <v>242.07</v>
      </c>
      <c r="J11" s="10">
        <v>259.51</v>
      </c>
      <c r="K11" s="10">
        <v>279.33</v>
      </c>
      <c r="L11" s="21">
        <v>309.77999999999997</v>
      </c>
      <c r="M11" s="21">
        <v>357.44</v>
      </c>
      <c r="N11" s="21">
        <v>413.63</v>
      </c>
      <c r="O11" s="21">
        <v>465.84</v>
      </c>
      <c r="P11" s="21">
        <v>547.48</v>
      </c>
    </row>
    <row r="12" spans="2:16" x14ac:dyDescent="0.25">
      <c r="B12" s="1"/>
      <c r="C12" s="9" t="s">
        <v>9</v>
      </c>
      <c r="D12" s="10">
        <v>170.91</v>
      </c>
      <c r="E12" s="10">
        <v>181.85</v>
      </c>
      <c r="F12" s="10">
        <v>200.85</v>
      </c>
      <c r="G12" s="10">
        <v>213.23</v>
      </c>
      <c r="H12" s="10">
        <v>229.01</v>
      </c>
      <c r="I12" s="10">
        <v>247.72</v>
      </c>
      <c r="J12" s="10">
        <v>269.54000000000002</v>
      </c>
      <c r="K12" s="10">
        <v>292.54000000000002</v>
      </c>
      <c r="L12" s="21">
        <v>327.41000000000003</v>
      </c>
      <c r="M12" s="21">
        <v>393.88</v>
      </c>
      <c r="N12" s="21">
        <v>440.5</v>
      </c>
      <c r="O12" s="21">
        <v>504.81</v>
      </c>
      <c r="P12" s="21">
        <v>686.95</v>
      </c>
    </row>
    <row r="13" spans="2:16" x14ac:dyDescent="0.25">
      <c r="B13" s="7"/>
      <c r="C13" s="7"/>
      <c r="D13" s="7"/>
      <c r="E13" s="7"/>
      <c r="F13" s="7"/>
      <c r="G13" s="7"/>
    </row>
    <row r="14" spans="2:16" x14ac:dyDescent="0.25">
      <c r="B14" s="52" t="s">
        <v>10</v>
      </c>
      <c r="C14" s="3" t="s">
        <v>3</v>
      </c>
      <c r="D14" s="11">
        <v>3024828828</v>
      </c>
      <c r="E14" s="11"/>
      <c r="F14" s="4"/>
      <c r="G14" s="4"/>
      <c r="H14" s="20"/>
      <c r="I14" s="20"/>
      <c r="J14" s="20"/>
      <c r="K14" s="20"/>
      <c r="L14" s="20"/>
      <c r="M14" s="20"/>
      <c r="N14" s="20"/>
      <c r="O14" s="20"/>
      <c r="P14" s="20"/>
    </row>
    <row r="15" spans="2:16" x14ac:dyDescent="0.25">
      <c r="B15" s="52"/>
      <c r="C15" s="3" t="s">
        <v>4</v>
      </c>
      <c r="D15" s="11">
        <v>207107415</v>
      </c>
      <c r="E15" s="11">
        <v>223097731</v>
      </c>
      <c r="F15" s="11">
        <v>424057380</v>
      </c>
      <c r="G15" s="11">
        <v>602553483</v>
      </c>
      <c r="H15" s="11">
        <v>383684927</v>
      </c>
      <c r="I15" s="11">
        <v>263426861</v>
      </c>
      <c r="J15" s="11">
        <v>377385361</v>
      </c>
      <c r="K15" s="11">
        <v>296978282</v>
      </c>
      <c r="L15" s="11">
        <v>409366939</v>
      </c>
      <c r="M15" s="11">
        <v>328337477</v>
      </c>
      <c r="N15" s="11">
        <v>234418192</v>
      </c>
      <c r="O15" s="11">
        <v>150996270</v>
      </c>
      <c r="P15" s="11">
        <v>144887281</v>
      </c>
    </row>
    <row r="16" spans="2:16" x14ac:dyDescent="0.25">
      <c r="B16" s="52"/>
      <c r="C16" s="3" t="s">
        <v>6</v>
      </c>
      <c r="D16" s="11">
        <v>204327704</v>
      </c>
      <c r="E16" s="11">
        <v>216482105</v>
      </c>
      <c r="F16" s="11">
        <v>412314625</v>
      </c>
      <c r="G16" s="11">
        <v>592412558</v>
      </c>
      <c r="H16" s="11">
        <v>371592370</v>
      </c>
      <c r="I16" s="11">
        <v>258772061</v>
      </c>
      <c r="J16" s="11">
        <v>371631454</v>
      </c>
      <c r="K16" s="11">
        <v>284351679</v>
      </c>
      <c r="L16" s="11">
        <v>408779078</v>
      </c>
      <c r="M16" s="11">
        <v>322555843</v>
      </c>
      <c r="N16" s="11">
        <v>232196052</v>
      </c>
      <c r="O16" s="11">
        <v>147628915</v>
      </c>
      <c r="P16" s="11">
        <v>137354831</v>
      </c>
    </row>
    <row r="17" spans="2:16" x14ac:dyDescent="0.25">
      <c r="B17" s="52"/>
      <c r="C17" s="3" t="s">
        <v>7</v>
      </c>
      <c r="D17" s="11"/>
      <c r="E17" s="11"/>
      <c r="F17" s="11"/>
      <c r="G17" s="11"/>
      <c r="H17" s="20"/>
      <c r="I17" s="20"/>
      <c r="J17" s="20"/>
      <c r="K17" s="20"/>
      <c r="L17" s="20"/>
      <c r="M17" s="20"/>
      <c r="N17" s="20"/>
      <c r="O17" s="20"/>
      <c r="P17" s="20"/>
    </row>
    <row r="18" spans="2:16" x14ac:dyDescent="0.25">
      <c r="B18" s="52"/>
      <c r="C18" s="5" t="s">
        <v>11</v>
      </c>
      <c r="D18" s="18" t="s">
        <v>12</v>
      </c>
      <c r="E18" s="18" t="s">
        <v>12</v>
      </c>
      <c r="F18" s="18" t="s">
        <v>13</v>
      </c>
      <c r="G18" s="18" t="s">
        <v>13</v>
      </c>
      <c r="H18" s="20"/>
      <c r="I18" s="20"/>
      <c r="J18" s="20"/>
      <c r="K18" s="20"/>
      <c r="L18" s="20"/>
      <c r="M18" s="20"/>
      <c r="N18" s="20"/>
      <c r="O18" s="20"/>
      <c r="P18" s="20"/>
    </row>
    <row r="19" spans="2:16" x14ac:dyDescent="0.25">
      <c r="B19" s="52"/>
      <c r="C19" s="12" t="s">
        <v>14</v>
      </c>
      <c r="D19" s="19"/>
      <c r="E19" s="19"/>
      <c r="F19" s="19"/>
      <c r="G19" s="19"/>
      <c r="H19" s="20"/>
      <c r="I19" s="20"/>
      <c r="J19" s="20"/>
      <c r="K19" s="20"/>
      <c r="L19" s="20"/>
      <c r="M19" s="20"/>
      <c r="N19" s="20"/>
      <c r="O19" s="20"/>
      <c r="P19" s="20"/>
    </row>
    <row r="20" spans="2:16" x14ac:dyDescent="0.25">
      <c r="B20" s="52"/>
      <c r="C20" s="3" t="s">
        <v>15</v>
      </c>
      <c r="D20" s="11">
        <v>214213854</v>
      </c>
      <c r="E20" s="11">
        <v>275107819</v>
      </c>
      <c r="F20" s="11">
        <v>317443809</v>
      </c>
      <c r="G20" s="11">
        <v>381220082</v>
      </c>
      <c r="H20" s="11">
        <v>341394877</v>
      </c>
      <c r="I20" s="11">
        <v>243103799</v>
      </c>
      <c r="J20" s="11">
        <v>247181209</v>
      </c>
      <c r="K20" s="11">
        <v>239785017</v>
      </c>
      <c r="L20" s="11">
        <v>249508401</v>
      </c>
      <c r="M20" s="11">
        <v>209990451</v>
      </c>
      <c r="N20" s="11">
        <v>165914023</v>
      </c>
      <c r="O20" s="11">
        <v>168045484</v>
      </c>
      <c r="P20" s="11">
        <v>141680905</v>
      </c>
    </row>
    <row r="21" spans="2:16" x14ac:dyDescent="0.25">
      <c r="B21" s="52"/>
      <c r="C21" s="3" t="s">
        <v>16</v>
      </c>
      <c r="D21" s="11">
        <v>-9886150</v>
      </c>
      <c r="E21" s="11">
        <v>-58625714</v>
      </c>
      <c r="F21" s="11">
        <v>94870816</v>
      </c>
      <c r="G21" s="11">
        <v>211192476</v>
      </c>
      <c r="H21" s="11">
        <v>30197493</v>
      </c>
      <c r="I21" s="11">
        <v>15668262</v>
      </c>
      <c r="J21" s="11">
        <v>124450245</v>
      </c>
      <c r="K21" s="11">
        <v>44566662</v>
      </c>
      <c r="L21" s="11">
        <v>159270677</v>
      </c>
      <c r="M21" s="11">
        <v>112565392</v>
      </c>
      <c r="N21" s="11">
        <v>66282029</v>
      </c>
      <c r="O21" s="11">
        <v>-20416569</v>
      </c>
      <c r="P21" s="11">
        <v>-4326074</v>
      </c>
    </row>
    <row r="22" spans="2:16" x14ac:dyDescent="0.25">
      <c r="B22" s="52"/>
      <c r="C22" s="3" t="s">
        <v>19</v>
      </c>
      <c r="D22" s="11">
        <v>137492219</v>
      </c>
      <c r="E22" s="11">
        <v>137492219</v>
      </c>
      <c r="F22" s="11">
        <v>184927628</v>
      </c>
      <c r="G22" s="11">
        <v>233488800</v>
      </c>
      <c r="H22" s="11">
        <v>149845739</v>
      </c>
      <c r="I22" s="11">
        <v>143189770</v>
      </c>
      <c r="J22" s="11">
        <v>177090025</v>
      </c>
      <c r="K22" s="11">
        <v>149646794</v>
      </c>
      <c r="L22" s="11">
        <v>173690100</v>
      </c>
      <c r="M22" s="11">
        <v>157958654</v>
      </c>
      <c r="N22" s="11">
        <v>146530678</v>
      </c>
      <c r="O22" s="11">
        <v>137492219</v>
      </c>
      <c r="P22" s="11">
        <v>137492219</v>
      </c>
    </row>
    <row r="23" spans="2:16" ht="15.75" thickBot="1" x14ac:dyDescent="0.3">
      <c r="B23" s="6"/>
      <c r="C23" s="7"/>
      <c r="D23" s="7"/>
      <c r="E23" s="7"/>
      <c r="F23" s="7"/>
      <c r="G23" s="7"/>
    </row>
    <row r="24" spans="2:16" ht="17.25" thickBot="1" x14ac:dyDescent="0.3">
      <c r="B24" s="6"/>
      <c r="C24" s="14" t="s">
        <v>21</v>
      </c>
      <c r="D24" s="15">
        <v>1724301340</v>
      </c>
      <c r="E24" s="16"/>
      <c r="F24" s="16"/>
      <c r="G24" s="16"/>
    </row>
    <row r="27" spans="2:16" ht="25.5" x14ac:dyDescent="0.25">
      <c r="C27" s="27" t="s">
        <v>27</v>
      </c>
      <c r="D27" s="28">
        <v>2022</v>
      </c>
      <c r="E27" s="28">
        <v>2023</v>
      </c>
      <c r="F27" s="28">
        <v>2024</v>
      </c>
      <c r="G27" s="28">
        <v>2025</v>
      </c>
      <c r="H27" s="28">
        <v>2026</v>
      </c>
    </row>
    <row r="28" spans="2:16" x14ac:dyDescent="0.25">
      <c r="C28" s="29" t="s">
        <v>28</v>
      </c>
      <c r="D28" s="30">
        <v>1724301340</v>
      </c>
      <c r="E28" s="30">
        <v>1844339672</v>
      </c>
      <c r="F28" s="30">
        <v>1996341062</v>
      </c>
      <c r="G28" s="30">
        <v>2187692279</v>
      </c>
      <c r="H28" s="30">
        <v>2321274907</v>
      </c>
    </row>
    <row r="29" spans="2:16" x14ac:dyDescent="0.25">
      <c r="C29" s="31" t="s">
        <v>29</v>
      </c>
      <c r="D29" s="30">
        <v>310701723</v>
      </c>
      <c r="E29" s="30">
        <v>358982152</v>
      </c>
      <c r="F29" s="30">
        <v>417300168</v>
      </c>
      <c r="G29" s="30">
        <v>376652130</v>
      </c>
      <c r="H29" s="30">
        <v>313276329</v>
      </c>
    </row>
    <row r="30" spans="2:16" x14ac:dyDescent="0.25">
      <c r="C30" s="31" t="s">
        <v>19</v>
      </c>
      <c r="D30" s="30">
        <v>190663391</v>
      </c>
      <c r="E30" s="30">
        <v>206980762</v>
      </c>
      <c r="F30" s="30">
        <v>225948951</v>
      </c>
      <c r="G30" s="30">
        <v>243069502</v>
      </c>
      <c r="H30" s="30">
        <v>257309336</v>
      </c>
    </row>
    <row r="31" spans="2:16" x14ac:dyDescent="0.25">
      <c r="C31" s="31" t="s">
        <v>30</v>
      </c>
      <c r="D31" s="30">
        <v>1844339672</v>
      </c>
      <c r="E31" s="30">
        <v>1996341062</v>
      </c>
      <c r="F31" s="30">
        <v>2187692279</v>
      </c>
      <c r="G31" s="30">
        <v>2321274907</v>
      </c>
      <c r="H31" s="30">
        <v>2377241900</v>
      </c>
    </row>
    <row r="32" spans="2:16" x14ac:dyDescent="0.25">
      <c r="C32" s="31" t="s">
        <v>31</v>
      </c>
      <c r="D32" s="30">
        <v>1784320506</v>
      </c>
      <c r="E32" s="30">
        <v>1920340367</v>
      </c>
      <c r="F32" s="30">
        <v>2092016670</v>
      </c>
      <c r="G32" s="30">
        <v>2254483593</v>
      </c>
      <c r="H32" s="30">
        <v>2349258403</v>
      </c>
    </row>
    <row r="33" spans="3:8" x14ac:dyDescent="0.25">
      <c r="C33" s="31" t="s">
        <v>32</v>
      </c>
      <c r="D33" s="30">
        <v>221737509</v>
      </c>
      <c r="E33" s="30">
        <v>238640697</v>
      </c>
      <c r="F33" s="30">
        <v>259974912</v>
      </c>
      <c r="G33" s="30">
        <v>280164676</v>
      </c>
      <c r="H33" s="30">
        <v>291942342</v>
      </c>
    </row>
    <row r="34" spans="3:8" x14ac:dyDescent="0.25">
      <c r="C34" s="31" t="s">
        <v>33</v>
      </c>
      <c r="D34" s="30">
        <v>412400900</v>
      </c>
      <c r="E34" s="30">
        <v>445621459</v>
      </c>
      <c r="F34" s="30">
        <v>485923863</v>
      </c>
      <c r="G34" s="30">
        <v>523234178</v>
      </c>
      <c r="H34" s="30">
        <v>549251677</v>
      </c>
    </row>
    <row r="35" spans="3:8" x14ac:dyDescent="0.25">
      <c r="C35" s="31" t="s">
        <v>34</v>
      </c>
      <c r="D35" s="30">
        <v>98238148</v>
      </c>
      <c r="E35" s="30">
        <v>97676919</v>
      </c>
      <c r="F35" s="30">
        <v>97185089</v>
      </c>
      <c r="G35" s="30">
        <v>96538455</v>
      </c>
      <c r="H35" s="30">
        <v>95750914</v>
      </c>
    </row>
    <row r="36" spans="3:8" x14ac:dyDescent="0.25">
      <c r="C36" s="31" t="s">
        <v>35</v>
      </c>
      <c r="D36" s="30">
        <v>59891672</v>
      </c>
      <c r="E36" s="30">
        <v>59549515</v>
      </c>
      <c r="F36" s="30">
        <v>59249667</v>
      </c>
      <c r="G36" s="30">
        <v>58855441</v>
      </c>
      <c r="H36" s="30">
        <v>58375310</v>
      </c>
    </row>
    <row r="37" spans="3:8" x14ac:dyDescent="0.25">
      <c r="C37" s="31" t="s">
        <v>36</v>
      </c>
      <c r="D37" s="30">
        <v>993228398</v>
      </c>
      <c r="E37" s="30">
        <v>987554143</v>
      </c>
      <c r="F37" s="30">
        <v>982581539</v>
      </c>
      <c r="G37" s="30">
        <v>976043795</v>
      </c>
      <c r="H37" s="30">
        <v>968081428</v>
      </c>
    </row>
    <row r="38" spans="3:8" x14ac:dyDescent="0.25">
      <c r="C38" s="31" t="s">
        <v>37</v>
      </c>
      <c r="D38" s="30">
        <v>9932284</v>
      </c>
      <c r="E38" s="30">
        <v>9875541</v>
      </c>
      <c r="F38" s="30">
        <v>9825815</v>
      </c>
      <c r="G38" s="30">
        <v>9760438</v>
      </c>
      <c r="H38" s="30">
        <v>9680814</v>
      </c>
    </row>
    <row r="39" spans="3:8" x14ac:dyDescent="0.25">
      <c r="C39" s="31" t="s">
        <v>38</v>
      </c>
      <c r="D39" s="30">
        <v>1338453898</v>
      </c>
      <c r="E39" s="30">
        <v>1346234751</v>
      </c>
      <c r="F39" s="30">
        <v>1309211104</v>
      </c>
      <c r="G39" s="30">
        <v>1357592198</v>
      </c>
      <c r="H39" s="30">
        <v>1333654459</v>
      </c>
    </row>
    <row r="40" spans="3:8" x14ac:dyDescent="0.25">
      <c r="C40" s="31" t="s">
        <v>39</v>
      </c>
      <c r="D40" s="30">
        <v>52831536</v>
      </c>
      <c r="E40" s="30">
        <v>53503476</v>
      </c>
      <c r="F40" s="30">
        <v>54220892</v>
      </c>
      <c r="G40" s="30">
        <v>54858551</v>
      </c>
      <c r="H40" s="30">
        <v>55419664</v>
      </c>
    </row>
    <row r="41" spans="3:8" x14ac:dyDescent="0.25">
      <c r="C41" s="31" t="s">
        <v>40</v>
      </c>
      <c r="D41" s="30">
        <v>1285622362</v>
      </c>
      <c r="E41" s="30">
        <v>1292731275</v>
      </c>
      <c r="F41" s="30">
        <v>1254990213</v>
      </c>
      <c r="G41" s="30">
        <v>1302733647</v>
      </c>
      <c r="H41" s="30">
        <v>1278234795</v>
      </c>
    </row>
    <row r="42" spans="3:8" x14ac:dyDescent="0.25">
      <c r="C42" s="31" t="s">
        <v>41</v>
      </c>
      <c r="D42" s="30">
        <v>14195414</v>
      </c>
      <c r="E42" s="30">
        <v>14273908</v>
      </c>
      <c r="F42" s="30">
        <v>13857184</v>
      </c>
      <c r="G42" s="30">
        <v>14384351</v>
      </c>
      <c r="H42" s="30">
        <v>14113843</v>
      </c>
    </row>
    <row r="43" spans="3:8" x14ac:dyDescent="0.25">
      <c r="C43" s="31" t="s">
        <v>42</v>
      </c>
      <c r="D43" s="30">
        <v>1299817775</v>
      </c>
      <c r="E43" s="30">
        <v>1307005183</v>
      </c>
      <c r="F43" s="30">
        <v>1268847396</v>
      </c>
      <c r="G43" s="30">
        <v>1317117997</v>
      </c>
      <c r="H43" s="30">
        <v>1292348637</v>
      </c>
    </row>
    <row r="44" spans="3:8" x14ac:dyDescent="0.25">
      <c r="C44" s="31" t="s">
        <v>43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</row>
    <row r="45" spans="3:8" x14ac:dyDescent="0.25">
      <c r="C45" s="31" t="s">
        <v>44</v>
      </c>
      <c r="D45" s="32">
        <v>0</v>
      </c>
      <c r="E45" s="32">
        <v>0</v>
      </c>
      <c r="F45" s="32">
        <v>0</v>
      </c>
      <c r="G45" s="32">
        <v>0</v>
      </c>
      <c r="H45" s="32">
        <v>0</v>
      </c>
    </row>
    <row r="46" spans="3:8" x14ac:dyDescent="0.25">
      <c r="C46" s="31" t="s">
        <v>45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</row>
    <row r="47" spans="3:8" x14ac:dyDescent="0.25">
      <c r="C47" s="31" t="s">
        <v>46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</row>
    <row r="48" spans="3:8" x14ac:dyDescent="0.25">
      <c r="C48" s="33" t="s">
        <v>47</v>
      </c>
      <c r="D48" s="34">
        <v>1712218676</v>
      </c>
      <c r="E48" s="34">
        <v>1752626642</v>
      </c>
      <c r="F48" s="34">
        <v>1754771259</v>
      </c>
      <c r="G48" s="34">
        <v>1840352176</v>
      </c>
      <c r="H48" s="34">
        <v>1841600315</v>
      </c>
    </row>
    <row r="49" spans="3:8" x14ac:dyDescent="0.25">
      <c r="C49" s="35"/>
      <c r="D49" s="36"/>
      <c r="E49" s="36"/>
      <c r="F49" s="36"/>
      <c r="G49" s="36"/>
      <c r="H49" s="36"/>
    </row>
    <row r="50" spans="3:8" x14ac:dyDescent="0.25">
      <c r="C50" s="37" t="s">
        <v>48</v>
      </c>
      <c r="D50" s="38">
        <v>0</v>
      </c>
      <c r="E50" s="39">
        <v>2809910074</v>
      </c>
      <c r="F50" s="39">
        <v>2847893870</v>
      </c>
      <c r="G50" s="39">
        <v>2890266619</v>
      </c>
      <c r="H50" s="39">
        <v>2918025881</v>
      </c>
    </row>
    <row r="53" spans="3:8" x14ac:dyDescent="0.25">
      <c r="C53" s="37" t="s">
        <v>49</v>
      </c>
      <c r="D53" s="38">
        <v>2022</v>
      </c>
      <c r="E53" s="38">
        <v>2023</v>
      </c>
      <c r="F53" s="38">
        <v>2024</v>
      </c>
      <c r="G53" s="38">
        <v>2025</v>
      </c>
      <c r="H53" s="38">
        <v>2026</v>
      </c>
    </row>
    <row r="54" spans="3:8" x14ac:dyDescent="0.25">
      <c r="C54" s="31" t="s">
        <v>50</v>
      </c>
      <c r="D54" s="30">
        <v>73953958</v>
      </c>
      <c r="E54" s="30">
        <v>72681282</v>
      </c>
      <c r="F54" s="30">
        <v>73376391</v>
      </c>
      <c r="G54" s="30">
        <v>74151820</v>
      </c>
      <c r="H54" s="30">
        <v>74659819</v>
      </c>
    </row>
    <row r="55" spans="3:8" x14ac:dyDescent="0.25">
      <c r="C55" s="31" t="s">
        <v>51</v>
      </c>
      <c r="D55" s="30">
        <v>2407117</v>
      </c>
      <c r="E55" s="30">
        <v>2407117</v>
      </c>
      <c r="F55" s="30">
        <v>2407117</v>
      </c>
      <c r="G55" s="30">
        <v>2407117</v>
      </c>
      <c r="H55" s="30">
        <v>2407117</v>
      </c>
    </row>
    <row r="56" spans="3:8" x14ac:dyDescent="0.25">
      <c r="C56" s="31" t="s">
        <v>52</v>
      </c>
      <c r="D56" s="30">
        <v>4035228</v>
      </c>
      <c r="E56" s="30">
        <v>3965786</v>
      </c>
      <c r="F56" s="30">
        <v>4003714</v>
      </c>
      <c r="G56" s="30">
        <v>4046024</v>
      </c>
      <c r="H56" s="30">
        <v>4073743</v>
      </c>
    </row>
    <row r="59" spans="3:8" x14ac:dyDescent="0.25">
      <c r="C59" s="40" t="s">
        <v>53</v>
      </c>
      <c r="D59" s="28">
        <v>2022</v>
      </c>
      <c r="E59" s="28">
        <v>2023</v>
      </c>
      <c r="F59" s="28">
        <v>2024</v>
      </c>
      <c r="G59" s="28">
        <v>2025</v>
      </c>
      <c r="H59" s="28">
        <v>2026</v>
      </c>
    </row>
    <row r="60" spans="3:8" x14ac:dyDescent="0.25">
      <c r="C60" s="31" t="s">
        <v>54</v>
      </c>
      <c r="D60" s="41">
        <v>0.04</v>
      </c>
      <c r="E60" s="41">
        <v>8.4000000000000005E-2</v>
      </c>
      <c r="F60" s="41">
        <v>0.13400000000000001</v>
      </c>
      <c r="G60" s="41">
        <v>0.18</v>
      </c>
      <c r="H60" s="41">
        <v>0.218</v>
      </c>
    </row>
    <row r="61" spans="3:8" x14ac:dyDescent="0.25">
      <c r="C61" s="31" t="s">
        <v>55</v>
      </c>
      <c r="D61" s="41">
        <v>2.5000000000000001E-2</v>
      </c>
      <c r="E61" s="41">
        <v>4.2999999999999997E-2</v>
      </c>
      <c r="F61" s="41">
        <v>5.8999999999999997E-2</v>
      </c>
      <c r="G61" s="41">
        <v>7.3999999999999996E-2</v>
      </c>
      <c r="H61" s="41">
        <v>8.6999999999999994E-2</v>
      </c>
    </row>
    <row r="62" spans="3:8" x14ac:dyDescent="0.25">
      <c r="C62" s="31" t="s">
        <v>56</v>
      </c>
      <c r="D62" s="32">
        <v>0</v>
      </c>
      <c r="E62" s="32">
        <v>0</v>
      </c>
      <c r="F62" s="32">
        <v>0</v>
      </c>
      <c r="G62" s="32">
        <v>0</v>
      </c>
      <c r="H62" s="32">
        <v>0</v>
      </c>
    </row>
    <row r="63" spans="3:8" x14ac:dyDescent="0.25">
      <c r="C63" s="31" t="s">
        <v>57</v>
      </c>
      <c r="D63" s="32">
        <v>0</v>
      </c>
      <c r="E63" s="32">
        <v>0</v>
      </c>
      <c r="F63" s="32">
        <v>0</v>
      </c>
      <c r="G63" s="32">
        <v>0</v>
      </c>
      <c r="H63" s="32">
        <v>0</v>
      </c>
    </row>
    <row r="64" spans="3:8" x14ac:dyDescent="0.25">
      <c r="C64" s="31" t="s">
        <v>58</v>
      </c>
      <c r="D64" s="30">
        <v>347847</v>
      </c>
      <c r="E64" s="30">
        <v>446591</v>
      </c>
      <c r="F64" s="30">
        <v>225158</v>
      </c>
      <c r="G64" s="30">
        <v>598035</v>
      </c>
      <c r="H64" s="30">
        <v>491042</v>
      </c>
    </row>
    <row r="65" spans="3:8" x14ac:dyDescent="0.25">
      <c r="C65" s="45"/>
      <c r="D65" s="46"/>
      <c r="E65" s="46"/>
      <c r="F65" s="46"/>
      <c r="G65" s="46"/>
      <c r="H65" s="46"/>
    </row>
    <row r="66" spans="3:8" x14ac:dyDescent="0.25">
      <c r="C66" s="47"/>
      <c r="D66" s="48"/>
      <c r="E66" s="48"/>
      <c r="F66" s="48"/>
      <c r="G66" s="48"/>
      <c r="H66" s="48"/>
    </row>
    <row r="67" spans="3:8" x14ac:dyDescent="0.25">
      <c r="C67" s="40" t="s">
        <v>59</v>
      </c>
      <c r="D67" s="28">
        <v>2022</v>
      </c>
      <c r="E67" s="28">
        <v>2023</v>
      </c>
      <c r="F67" s="28">
        <v>2024</v>
      </c>
      <c r="G67" s="28">
        <v>2025</v>
      </c>
      <c r="H67" s="28">
        <v>2026</v>
      </c>
    </row>
    <row r="68" spans="3:8" ht="15.75" x14ac:dyDescent="0.25">
      <c r="C68" s="31" t="s">
        <v>60</v>
      </c>
      <c r="D68" s="32"/>
      <c r="E68" s="30">
        <v>5416237913</v>
      </c>
      <c r="F68" s="30">
        <v>5495254600</v>
      </c>
      <c r="G68" s="30">
        <v>5583401511</v>
      </c>
      <c r="H68" s="30">
        <v>5641148371</v>
      </c>
    </row>
    <row r="69" spans="3:8" ht="15.75" x14ac:dyDescent="0.25">
      <c r="C69" s="31" t="s">
        <v>61</v>
      </c>
      <c r="D69" s="32"/>
      <c r="E69" s="30">
        <v>891863039</v>
      </c>
      <c r="F69" s="30">
        <v>891863039</v>
      </c>
      <c r="G69" s="30">
        <v>891863039</v>
      </c>
      <c r="H69" s="30">
        <v>891863039</v>
      </c>
    </row>
    <row r="70" spans="3:8" ht="15.75" x14ac:dyDescent="0.25">
      <c r="C70" s="31" t="s">
        <v>62</v>
      </c>
      <c r="D70" s="32"/>
      <c r="E70" s="30">
        <v>619337696</v>
      </c>
      <c r="F70" s="30">
        <v>619337696</v>
      </c>
      <c r="G70" s="30">
        <v>619337696</v>
      </c>
      <c r="H70" s="30">
        <v>619337696</v>
      </c>
    </row>
    <row r="71" spans="3:8" ht="15.75" x14ac:dyDescent="0.25">
      <c r="C71" s="31" t="s">
        <v>63</v>
      </c>
      <c r="D71" s="32"/>
      <c r="E71" s="30">
        <v>210143412</v>
      </c>
      <c r="F71" s="30">
        <v>210143412</v>
      </c>
      <c r="G71" s="30">
        <v>210143412</v>
      </c>
      <c r="H71" s="30">
        <v>210143412</v>
      </c>
    </row>
    <row r="72" spans="3:8" ht="15.75" x14ac:dyDescent="0.25">
      <c r="C72" s="31" t="s">
        <v>64</v>
      </c>
      <c r="D72" s="32"/>
      <c r="E72" s="30">
        <v>1124471097</v>
      </c>
      <c r="F72" s="30">
        <v>1124471097</v>
      </c>
      <c r="G72" s="30">
        <v>1124471097</v>
      </c>
      <c r="H72" s="30">
        <v>1124471097</v>
      </c>
    </row>
    <row r="73" spans="3:8" x14ac:dyDescent="0.25">
      <c r="C73" s="42" t="s">
        <v>65</v>
      </c>
      <c r="D73" s="43">
        <v>0</v>
      </c>
      <c r="E73" s="44">
        <v>8262053157</v>
      </c>
      <c r="F73" s="44">
        <v>8341069844</v>
      </c>
      <c r="G73" s="44">
        <v>8429216755</v>
      </c>
      <c r="H73" s="44">
        <v>8486963615</v>
      </c>
    </row>
  </sheetData>
  <mergeCells count="3">
    <mergeCell ref="C2:G2"/>
    <mergeCell ref="B14:B22"/>
    <mergeCell ref="B4:B9"/>
  </mergeCells>
  <conditionalFormatting sqref="F4:G4">
    <cfRule type="cellIs" dxfId="3" priority="2" operator="greaterThan">
      <formula>0</formula>
    </cfRule>
  </conditionalFormatting>
  <conditionalFormatting sqref="F14:G14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6836-27E6-43C7-B71E-B736E834558A}">
  <dimension ref="B2:Q55"/>
  <sheetViews>
    <sheetView tabSelected="1" zoomScaleNormal="100" workbookViewId="0">
      <selection activeCell="H9" sqref="H9"/>
    </sheetView>
  </sheetViews>
  <sheetFormatPr defaultRowHeight="15" x14ac:dyDescent="0.25"/>
  <cols>
    <col min="1" max="1" width="4" customWidth="1"/>
    <col min="2" max="2" width="3.140625" customWidth="1"/>
    <col min="3" max="3" width="57.42578125" bestFit="1" customWidth="1"/>
    <col min="4" max="4" width="7.140625" customWidth="1"/>
    <col min="5" max="5" width="16" bestFit="1" customWidth="1"/>
    <col min="6" max="17" width="12.7109375" bestFit="1" customWidth="1"/>
  </cols>
  <sheetData>
    <row r="2" spans="2:17" ht="16.5" x14ac:dyDescent="0.25">
      <c r="B2" s="1"/>
      <c r="C2" s="58" t="s">
        <v>0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</row>
    <row r="3" spans="2:17" x14ac:dyDescent="0.25">
      <c r="B3" s="1"/>
      <c r="C3" s="2" t="s">
        <v>1</v>
      </c>
      <c r="D3" s="2">
        <v>2008</v>
      </c>
      <c r="E3" s="2">
        <v>2009</v>
      </c>
      <c r="F3" s="2">
        <v>2010</v>
      </c>
      <c r="G3" s="2">
        <v>2011</v>
      </c>
      <c r="H3" s="2">
        <v>2012</v>
      </c>
      <c r="I3" s="2">
        <v>2013</v>
      </c>
      <c r="J3" s="2">
        <v>2014</v>
      </c>
      <c r="K3" s="2">
        <v>2015</v>
      </c>
      <c r="L3" s="2">
        <v>2016</v>
      </c>
      <c r="M3" s="2">
        <v>2017</v>
      </c>
      <c r="N3" s="2">
        <v>2018</v>
      </c>
      <c r="O3" s="2">
        <v>2019</v>
      </c>
      <c r="P3" s="2">
        <v>2020</v>
      </c>
      <c r="Q3" s="2">
        <v>2021</v>
      </c>
    </row>
    <row r="4" spans="2:17" x14ac:dyDescent="0.25">
      <c r="B4" s="55" t="s">
        <v>2</v>
      </c>
      <c r="C4" s="3" t="s">
        <v>3</v>
      </c>
      <c r="D4" s="3"/>
      <c r="E4" s="4">
        <v>884397511</v>
      </c>
      <c r="F4" s="4"/>
      <c r="G4" s="4"/>
      <c r="H4" s="4"/>
      <c r="I4" s="20"/>
      <c r="J4" s="20"/>
      <c r="K4" s="20"/>
      <c r="L4" s="20"/>
      <c r="M4" s="20"/>
      <c r="N4" s="20"/>
      <c r="O4" s="20"/>
      <c r="P4" s="20"/>
      <c r="Q4" s="20"/>
    </row>
    <row r="5" spans="2:17" x14ac:dyDescent="0.25">
      <c r="B5" s="56"/>
      <c r="C5" s="3" t="s">
        <v>4</v>
      </c>
      <c r="D5" s="3"/>
      <c r="E5" s="4">
        <v>60553933</v>
      </c>
      <c r="F5" s="4">
        <v>65229171</v>
      </c>
      <c r="G5" s="4">
        <v>123985625</v>
      </c>
      <c r="H5" s="4">
        <v>179603830</v>
      </c>
      <c r="I5" s="4">
        <v>123854913</v>
      </c>
      <c r="J5" s="4">
        <v>92827338</v>
      </c>
      <c r="K5" s="4">
        <v>142565361</v>
      </c>
      <c r="L5" s="4">
        <v>120758343</v>
      </c>
      <c r="M5" s="4">
        <v>184603960</v>
      </c>
      <c r="N5" s="4">
        <v>170843508</v>
      </c>
      <c r="O5" s="4">
        <v>141149133</v>
      </c>
      <c r="P5" s="4">
        <v>102394792</v>
      </c>
      <c r="Q5" s="4">
        <v>115471124</v>
      </c>
    </row>
    <row r="6" spans="2:17" x14ac:dyDescent="0.25">
      <c r="B6" s="56"/>
      <c r="C6" s="63" t="s">
        <v>5</v>
      </c>
      <c r="D6" s="63"/>
      <c r="E6" s="64">
        <f>(1-E7/E5)</f>
        <v>1.3421588982502564E-2</v>
      </c>
      <c r="F6" s="64">
        <f t="shared" ref="F6:Q6" si="0">(1-F7/F5)</f>
        <v>2.9653481262240766E-2</v>
      </c>
      <c r="G6" s="64">
        <f t="shared" si="0"/>
        <v>2.7691436003165704E-2</v>
      </c>
      <c r="H6" s="64">
        <f t="shared" si="0"/>
        <v>1.6829913927782103E-2</v>
      </c>
      <c r="I6" s="64">
        <f t="shared" si="0"/>
        <v>3.1516892672638686E-2</v>
      </c>
      <c r="J6" s="64">
        <f t="shared" si="0"/>
        <v>1.7670171690154501E-2</v>
      </c>
      <c r="K6" s="64">
        <f t="shared" si="0"/>
        <v>1.5246761097879924E-2</v>
      </c>
      <c r="L6" s="64">
        <f t="shared" si="0"/>
        <v>4.251692986545863E-2</v>
      </c>
      <c r="M6" s="64">
        <f t="shared" si="0"/>
        <v>1.4360255327133808E-3</v>
      </c>
      <c r="N6" s="64">
        <f t="shared" si="0"/>
        <v>1.7608816601916155E-2</v>
      </c>
      <c r="O6" s="64">
        <f t="shared" si="0"/>
        <v>9.4793851833294696E-3</v>
      </c>
      <c r="P6" s="64">
        <f t="shared" si="0"/>
        <v>2.2300919367070904E-2</v>
      </c>
      <c r="Q6" s="64">
        <f t="shared" si="0"/>
        <v>5.1988339526339078E-2</v>
      </c>
    </row>
    <row r="7" spans="2:17" x14ac:dyDescent="0.25">
      <c r="B7" s="56"/>
      <c r="C7" s="3" t="s">
        <v>6</v>
      </c>
      <c r="D7" s="3"/>
      <c r="E7" s="4">
        <v>59741203</v>
      </c>
      <c r="F7" s="4">
        <v>63294899</v>
      </c>
      <c r="G7" s="4">
        <v>120552285</v>
      </c>
      <c r="H7" s="4">
        <v>176581113</v>
      </c>
      <c r="I7" s="4">
        <v>119951391</v>
      </c>
      <c r="J7" s="4">
        <v>91187063</v>
      </c>
      <c r="K7" s="4">
        <v>140391701</v>
      </c>
      <c r="L7" s="4">
        <v>115624069</v>
      </c>
      <c r="M7" s="4">
        <v>184338864</v>
      </c>
      <c r="N7" s="4">
        <v>167835156</v>
      </c>
      <c r="O7" s="4">
        <v>139811126</v>
      </c>
      <c r="P7" s="4">
        <v>100111294</v>
      </c>
      <c r="Q7" s="4">
        <v>109467972</v>
      </c>
    </row>
    <row r="8" spans="2:17" x14ac:dyDescent="0.25">
      <c r="B8" s="56"/>
      <c r="C8" s="3" t="s">
        <v>7</v>
      </c>
      <c r="D8" s="3"/>
      <c r="E8" s="4">
        <v>62631709</v>
      </c>
      <c r="F8" s="4">
        <v>80435847</v>
      </c>
      <c r="G8" s="4">
        <v>92814017</v>
      </c>
      <c r="H8" s="4">
        <v>130610024</v>
      </c>
      <c r="I8" s="4">
        <v>126670723</v>
      </c>
      <c r="J8" s="4">
        <v>98466462</v>
      </c>
      <c r="K8" s="4">
        <v>107330998</v>
      </c>
      <c r="L8" s="4">
        <v>112071515</v>
      </c>
      <c r="M8" s="4">
        <v>129955852</v>
      </c>
      <c r="N8" s="4">
        <v>128184091</v>
      </c>
      <c r="O8" s="4">
        <v>118100292</v>
      </c>
      <c r="P8" s="4">
        <v>134716090</v>
      </c>
      <c r="Q8" s="4">
        <v>136884145</v>
      </c>
    </row>
    <row r="9" spans="2:17" x14ac:dyDescent="0.25">
      <c r="B9" s="57"/>
      <c r="C9" s="3" t="s">
        <v>20</v>
      </c>
      <c r="D9" s="3"/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</row>
    <row r="10" spans="2:17" x14ac:dyDescent="0.25">
      <c r="B10" s="6"/>
      <c r="C10" s="7"/>
      <c r="D10" s="7"/>
      <c r="E10" s="7"/>
      <c r="F10" s="7"/>
      <c r="G10" s="7"/>
      <c r="H10" s="7"/>
    </row>
    <row r="11" spans="2:17" x14ac:dyDescent="0.25">
      <c r="B11" s="8"/>
      <c r="C11" s="9" t="s">
        <v>8</v>
      </c>
      <c r="D11" s="9">
        <v>154.51</v>
      </c>
      <c r="E11" s="10">
        <v>163.37</v>
      </c>
      <c r="F11" s="10">
        <v>177.04</v>
      </c>
      <c r="G11" s="10">
        <v>188.08</v>
      </c>
      <c r="H11" s="10">
        <v>204.76</v>
      </c>
      <c r="I11" s="10">
        <v>221.75</v>
      </c>
      <c r="J11" s="10">
        <v>242.07</v>
      </c>
      <c r="K11" s="10">
        <v>259.51</v>
      </c>
      <c r="L11" s="10">
        <v>279.33</v>
      </c>
      <c r="M11" s="21">
        <v>309.77999999999997</v>
      </c>
      <c r="N11" s="21">
        <v>357.44</v>
      </c>
      <c r="O11" s="21">
        <v>413.63</v>
      </c>
      <c r="P11" s="21">
        <v>465.84</v>
      </c>
      <c r="Q11" s="21">
        <v>547.48</v>
      </c>
    </row>
    <row r="12" spans="2:17" x14ac:dyDescent="0.25">
      <c r="B12" s="1"/>
      <c r="C12" s="9" t="s">
        <v>9</v>
      </c>
      <c r="D12" s="9">
        <v>160.44</v>
      </c>
      <c r="E12" s="10">
        <v>170.91</v>
      </c>
      <c r="F12" s="10">
        <v>181.85</v>
      </c>
      <c r="G12" s="10">
        <v>200.85</v>
      </c>
      <c r="H12" s="10">
        <v>213.23</v>
      </c>
      <c r="I12" s="10">
        <v>229.01</v>
      </c>
      <c r="J12" s="10">
        <v>247.72</v>
      </c>
      <c r="K12" s="10">
        <v>269.54000000000002</v>
      </c>
      <c r="L12" s="10">
        <v>292.54000000000002</v>
      </c>
      <c r="M12" s="21">
        <v>327.41000000000003</v>
      </c>
      <c r="N12" s="21">
        <v>393.88</v>
      </c>
      <c r="O12" s="21">
        <v>440.5</v>
      </c>
      <c r="P12" s="21">
        <v>504.81</v>
      </c>
      <c r="Q12" s="21">
        <v>686.95</v>
      </c>
    </row>
    <row r="13" spans="2:17" x14ac:dyDescent="0.25">
      <c r="B13" s="1"/>
      <c r="C13" s="23"/>
      <c r="D13" s="23"/>
      <c r="E13" s="24"/>
      <c r="F13" s="24"/>
      <c r="G13" s="24"/>
      <c r="H13" s="24"/>
      <c r="I13" s="24"/>
      <c r="J13" s="24"/>
      <c r="K13" s="24"/>
      <c r="L13" s="24"/>
      <c r="M13" s="25"/>
      <c r="N13" s="25"/>
      <c r="O13" s="25"/>
      <c r="P13" s="25"/>
      <c r="Q13" s="25"/>
    </row>
    <row r="14" spans="2:17" x14ac:dyDescent="0.25">
      <c r="B14" s="1"/>
      <c r="C14" s="9" t="s">
        <v>24</v>
      </c>
      <c r="D14" s="9">
        <v>162.9</v>
      </c>
      <c r="E14" s="10">
        <v>159.86000000000001</v>
      </c>
      <c r="F14" s="10">
        <v>172.08</v>
      </c>
      <c r="G14" s="10">
        <v>189.62</v>
      </c>
      <c r="H14" s="10"/>
      <c r="I14" s="10"/>
      <c r="J14" s="10"/>
      <c r="K14" s="10"/>
      <c r="L14" s="10"/>
      <c r="M14" s="21"/>
      <c r="N14" s="21"/>
      <c r="O14" s="21"/>
      <c r="P14" s="21"/>
      <c r="Q14" s="21">
        <v>693.54</v>
      </c>
    </row>
    <row r="15" spans="2:17" x14ac:dyDescent="0.25">
      <c r="B15" s="1"/>
      <c r="C15" s="9" t="s">
        <v>25</v>
      </c>
      <c r="D15" s="9">
        <v>154.80000000000001</v>
      </c>
      <c r="E15" s="10">
        <v>163.98</v>
      </c>
      <c r="F15" s="10">
        <v>178.54</v>
      </c>
      <c r="G15" s="10">
        <v>202.33</v>
      </c>
      <c r="H15" s="10"/>
      <c r="I15" s="10"/>
      <c r="J15" s="10"/>
      <c r="K15" s="10"/>
      <c r="L15" s="10"/>
      <c r="M15" s="21"/>
      <c r="N15" s="21"/>
      <c r="O15" s="21"/>
      <c r="P15" s="21"/>
      <c r="Q15" s="21">
        <v>1022.25</v>
      </c>
    </row>
    <row r="16" spans="2:17" x14ac:dyDescent="0.25">
      <c r="B16" s="7"/>
      <c r="C16" s="7"/>
      <c r="D16" s="7"/>
      <c r="E16" s="7"/>
      <c r="F16" s="7"/>
      <c r="G16" s="7"/>
      <c r="H16" s="7"/>
    </row>
    <row r="17" spans="2:17" x14ac:dyDescent="0.25">
      <c r="B17" s="52" t="s">
        <v>10</v>
      </c>
      <c r="C17" s="3" t="s">
        <v>3</v>
      </c>
      <c r="D17" s="3"/>
      <c r="E17" s="11">
        <v>3024828828</v>
      </c>
      <c r="F17" s="11"/>
      <c r="G17" s="4"/>
      <c r="H17" s="4"/>
      <c r="I17" s="20"/>
      <c r="J17" s="20"/>
      <c r="K17" s="20"/>
      <c r="L17" s="20"/>
      <c r="M17" s="20"/>
      <c r="N17" s="20"/>
      <c r="O17" s="20"/>
      <c r="P17" s="20"/>
      <c r="Q17" s="20"/>
    </row>
    <row r="18" spans="2:17" x14ac:dyDescent="0.25">
      <c r="B18" s="52"/>
      <c r="C18" s="3" t="s">
        <v>4</v>
      </c>
      <c r="D18" s="3"/>
      <c r="E18" s="11">
        <v>207107415</v>
      </c>
      <c r="F18" s="11">
        <v>223097731</v>
      </c>
      <c r="G18" s="11">
        <v>424057380</v>
      </c>
      <c r="H18" s="11">
        <v>602553483</v>
      </c>
      <c r="I18" s="11">
        <v>383684927</v>
      </c>
      <c r="J18" s="11">
        <v>263426861</v>
      </c>
      <c r="K18" s="11">
        <v>377385361</v>
      </c>
      <c r="L18" s="11">
        <v>296978282</v>
      </c>
      <c r="M18" s="11">
        <v>409366939</v>
      </c>
      <c r="N18" s="11">
        <v>328337477</v>
      </c>
      <c r="O18" s="11">
        <v>234418192</v>
      </c>
      <c r="P18" s="11">
        <v>150996270</v>
      </c>
      <c r="Q18" s="11">
        <v>144887281</v>
      </c>
    </row>
    <row r="19" spans="2:17" x14ac:dyDescent="0.25">
      <c r="B19" s="52"/>
      <c r="C19" s="3" t="s">
        <v>6</v>
      </c>
      <c r="D19" s="3"/>
      <c r="E19" s="11">
        <v>204327704</v>
      </c>
      <c r="F19" s="11">
        <v>216482105</v>
      </c>
      <c r="G19" s="11">
        <v>412314625</v>
      </c>
      <c r="H19" s="11">
        <v>592412558</v>
      </c>
      <c r="I19" s="11">
        <v>371592370</v>
      </c>
      <c r="J19" s="11">
        <v>258772061</v>
      </c>
      <c r="K19" s="11">
        <v>371631454</v>
      </c>
      <c r="L19" s="11">
        <v>284351679</v>
      </c>
      <c r="M19" s="11">
        <v>408779078</v>
      </c>
      <c r="N19" s="11">
        <v>322555843</v>
      </c>
      <c r="O19" s="11">
        <v>232196052</v>
      </c>
      <c r="P19" s="11">
        <v>147628915</v>
      </c>
      <c r="Q19" s="11">
        <v>137354831</v>
      </c>
    </row>
    <row r="20" spans="2:17" x14ac:dyDescent="0.25">
      <c r="B20" s="52"/>
      <c r="C20" s="61" t="s">
        <v>7</v>
      </c>
      <c r="D20" s="61"/>
      <c r="E20" s="62">
        <f t="shared" ref="E20:Q20" si="1">E8*$Q$12/E11</f>
        <v>263358343.01003858</v>
      </c>
      <c r="F20" s="62">
        <f t="shared" si="1"/>
        <v>312106897.29241979</v>
      </c>
      <c r="G20" s="62">
        <f t="shared" si="1"/>
        <v>338997176.61713099</v>
      </c>
      <c r="H20" s="62">
        <f t="shared" si="1"/>
        <v>438184000.71693695</v>
      </c>
      <c r="I20" s="62">
        <f t="shared" si="1"/>
        <v>392407906.04216462</v>
      </c>
      <c r="J20" s="62">
        <f t="shared" si="1"/>
        <v>279429652.8727228</v>
      </c>
      <c r="K20" s="62">
        <f t="shared" si="1"/>
        <v>284116331.07047904</v>
      </c>
      <c r="L20" s="62">
        <f t="shared" si="1"/>
        <v>275614961.61976874</v>
      </c>
      <c r="M20" s="62">
        <f t="shared" si="1"/>
        <v>288182492.51533353</v>
      </c>
      <c r="N20" s="62">
        <f t="shared" si="1"/>
        <v>246352006.8051981</v>
      </c>
      <c r="O20" s="62">
        <f t="shared" si="1"/>
        <v>196139050.81691369</v>
      </c>
      <c r="P20" s="62">
        <f t="shared" si="1"/>
        <v>198658805.65322858</v>
      </c>
      <c r="Q20" s="62">
        <f t="shared" si="1"/>
        <v>171755248.42505661</v>
      </c>
    </row>
    <row r="21" spans="2:17" x14ac:dyDescent="0.25">
      <c r="B21" s="52"/>
      <c r="C21" s="5" t="s">
        <v>11</v>
      </c>
      <c r="D21" s="5"/>
      <c r="E21" s="18"/>
      <c r="F21" s="18"/>
      <c r="G21" s="18"/>
      <c r="H21" s="18"/>
      <c r="I21" s="20"/>
      <c r="J21" s="20"/>
      <c r="K21" s="20"/>
      <c r="L21" s="20"/>
      <c r="M21" s="20"/>
      <c r="N21" s="20"/>
      <c r="O21" s="20"/>
      <c r="P21" s="20"/>
      <c r="Q21" s="20"/>
    </row>
    <row r="22" spans="2:17" x14ac:dyDescent="0.25">
      <c r="B22" s="52"/>
      <c r="C22" s="63" t="s">
        <v>14</v>
      </c>
      <c r="D22" s="63"/>
      <c r="E22" s="67">
        <f>1-(E23/E20)</f>
        <v>0.18660691910628147</v>
      </c>
      <c r="F22" s="67">
        <f t="shared" ref="F22:Q22" si="2">1-(F23/F20)</f>
        <v>0.11854617316500549</v>
      </c>
      <c r="G22" s="67">
        <f t="shared" si="2"/>
        <v>6.3579785036008474E-2</v>
      </c>
      <c r="H22" s="67">
        <f t="shared" si="2"/>
        <v>0.12999999685916219</v>
      </c>
      <c r="I22" s="67">
        <f t="shared" si="2"/>
        <v>0.13000000320249205</v>
      </c>
      <c r="J22" s="67">
        <f t="shared" si="2"/>
        <v>0.12999999641866511</v>
      </c>
      <c r="K22" s="67">
        <f t="shared" si="2"/>
        <v>0.12999999659054007</v>
      </c>
      <c r="L22" s="67">
        <f t="shared" si="2"/>
        <v>0.12999999858207556</v>
      </c>
      <c r="M22" s="67">
        <f t="shared" si="2"/>
        <v>0.13420000353864581</v>
      </c>
      <c r="N22" s="67">
        <f t="shared" si="2"/>
        <v>0.147599998379355</v>
      </c>
      <c r="O22" s="67">
        <f t="shared" si="2"/>
        <v>0.15410000043860361</v>
      </c>
      <c r="P22" s="67">
        <f t="shared" si="2"/>
        <v>0.15409999850027312</v>
      </c>
      <c r="Q22" s="67">
        <f t="shared" si="2"/>
        <v>0.17509999665704068</v>
      </c>
    </row>
    <row r="23" spans="2:17" x14ac:dyDescent="0.25">
      <c r="B23" s="52"/>
      <c r="C23" s="3" t="s">
        <v>15</v>
      </c>
      <c r="D23" s="3"/>
      <c r="E23" s="11">
        <v>214213854</v>
      </c>
      <c r="F23" s="11">
        <v>275107819</v>
      </c>
      <c r="G23" s="11">
        <v>317443809</v>
      </c>
      <c r="H23" s="11">
        <v>381220082</v>
      </c>
      <c r="I23" s="11">
        <v>341394877</v>
      </c>
      <c r="J23" s="11">
        <v>243103799</v>
      </c>
      <c r="K23" s="11">
        <v>247181209</v>
      </c>
      <c r="L23" s="11">
        <v>239785017</v>
      </c>
      <c r="M23" s="11">
        <v>249508401</v>
      </c>
      <c r="N23" s="11">
        <v>209990451</v>
      </c>
      <c r="O23" s="11">
        <v>165914023</v>
      </c>
      <c r="P23" s="11">
        <v>168045484</v>
      </c>
      <c r="Q23" s="11">
        <v>141680905</v>
      </c>
    </row>
    <row r="24" spans="2:17" x14ac:dyDescent="0.25">
      <c r="B24" s="52"/>
      <c r="C24" s="61" t="s">
        <v>16</v>
      </c>
      <c r="D24" s="61"/>
      <c r="E24" s="62">
        <f>E19-E23</f>
        <v>-9886150</v>
      </c>
      <c r="F24" s="62">
        <f>F19-F23</f>
        <v>-58625714</v>
      </c>
      <c r="G24" s="62">
        <f t="shared" ref="G24:Q24" si="3">G19-G23</f>
        <v>94870816</v>
      </c>
      <c r="H24" s="62">
        <f t="shared" si="3"/>
        <v>211192476</v>
      </c>
      <c r="I24" s="62">
        <f t="shared" si="3"/>
        <v>30197493</v>
      </c>
      <c r="J24" s="62">
        <f t="shared" si="3"/>
        <v>15668262</v>
      </c>
      <c r="K24" s="62">
        <f t="shared" si="3"/>
        <v>124450245</v>
      </c>
      <c r="L24" s="62">
        <f t="shared" si="3"/>
        <v>44566662</v>
      </c>
      <c r="M24" s="62">
        <f t="shared" si="3"/>
        <v>159270677</v>
      </c>
      <c r="N24" s="62">
        <f t="shared" si="3"/>
        <v>112565392</v>
      </c>
      <c r="O24" s="62">
        <f t="shared" si="3"/>
        <v>66282029</v>
      </c>
      <c r="P24" s="62">
        <f t="shared" si="3"/>
        <v>-20416569</v>
      </c>
      <c r="Q24" s="62">
        <f t="shared" si="3"/>
        <v>-4326074</v>
      </c>
    </row>
    <row r="25" spans="2:17" x14ac:dyDescent="0.25">
      <c r="B25" s="52"/>
      <c r="C25" s="61" t="s">
        <v>17</v>
      </c>
      <c r="D25" s="61"/>
      <c r="E25" s="62">
        <f>E24</f>
        <v>-9886150</v>
      </c>
      <c r="F25" s="62">
        <f>F24</f>
        <v>-58625714</v>
      </c>
      <c r="G25" s="62">
        <f t="shared" ref="G25:H25" si="4">G24</f>
        <v>94870816</v>
      </c>
      <c r="H25" s="62">
        <f t="shared" si="4"/>
        <v>211192476</v>
      </c>
      <c r="I25" s="62">
        <f t="shared" ref="I25:Q25" si="5">I24</f>
        <v>30197493</v>
      </c>
      <c r="J25" s="62">
        <f t="shared" si="5"/>
        <v>15668262</v>
      </c>
      <c r="K25" s="62">
        <f t="shared" si="5"/>
        <v>124450245</v>
      </c>
      <c r="L25" s="62">
        <f t="shared" si="5"/>
        <v>44566662</v>
      </c>
      <c r="M25" s="62">
        <f t="shared" si="5"/>
        <v>159270677</v>
      </c>
      <c r="N25" s="62">
        <f t="shared" si="5"/>
        <v>112565392</v>
      </c>
      <c r="O25" s="62">
        <f t="shared" si="5"/>
        <v>66282029</v>
      </c>
      <c r="P25" s="62">
        <f t="shared" si="5"/>
        <v>-20416569</v>
      </c>
      <c r="Q25" s="62">
        <f t="shared" si="5"/>
        <v>-4326074</v>
      </c>
    </row>
    <row r="26" spans="2:17" x14ac:dyDescent="0.25">
      <c r="B26" s="52"/>
      <c r="C26" s="65" t="s">
        <v>18</v>
      </c>
      <c r="D26" s="65"/>
      <c r="E26" s="66">
        <f>E17+E25</f>
        <v>3014942678</v>
      </c>
      <c r="F26" s="66">
        <f>E26+F25</f>
        <v>2956316964</v>
      </c>
      <c r="G26" s="66">
        <f>F26+G25</f>
        <v>3051187780</v>
      </c>
      <c r="H26" s="66">
        <f>G26+H25</f>
        <v>3262380256</v>
      </c>
      <c r="I26" s="66">
        <f t="shared" ref="I26:Q26" si="6">H26+I25</f>
        <v>3292577749</v>
      </c>
      <c r="J26" s="66">
        <f t="shared" si="6"/>
        <v>3308246011</v>
      </c>
      <c r="K26" s="66">
        <f t="shared" si="6"/>
        <v>3432696256</v>
      </c>
      <c r="L26" s="66">
        <f t="shared" si="6"/>
        <v>3477262918</v>
      </c>
      <c r="M26" s="66">
        <f t="shared" si="6"/>
        <v>3636533595</v>
      </c>
      <c r="N26" s="66">
        <f t="shared" si="6"/>
        <v>3749098987</v>
      </c>
      <c r="O26" s="66">
        <f t="shared" si="6"/>
        <v>3815381016</v>
      </c>
      <c r="P26" s="66">
        <f t="shared" si="6"/>
        <v>3794964447</v>
      </c>
      <c r="Q26" s="66">
        <f t="shared" si="6"/>
        <v>3790638373</v>
      </c>
    </row>
    <row r="27" spans="2:17" x14ac:dyDescent="0.25">
      <c r="B27" s="52"/>
      <c r="C27" s="74" t="s">
        <v>19</v>
      </c>
      <c r="D27" s="74"/>
      <c r="E27" s="70">
        <f>E26/22</f>
        <v>137042849</v>
      </c>
      <c r="F27" s="70">
        <f t="shared" ref="F27:Q27" si="7">F26/22</f>
        <v>134378043.81818181</v>
      </c>
      <c r="G27" s="70">
        <f t="shared" si="7"/>
        <v>138690353.63636363</v>
      </c>
      <c r="H27" s="70">
        <f t="shared" si="7"/>
        <v>148290011.63636363</v>
      </c>
      <c r="I27" s="70">
        <f t="shared" si="7"/>
        <v>149662624.95454547</v>
      </c>
      <c r="J27" s="70">
        <f t="shared" si="7"/>
        <v>150374818.68181819</v>
      </c>
      <c r="K27" s="70">
        <f t="shared" si="7"/>
        <v>156031648</v>
      </c>
      <c r="L27" s="70">
        <f t="shared" si="7"/>
        <v>158057405.36363637</v>
      </c>
      <c r="M27" s="70">
        <f t="shared" si="7"/>
        <v>165296981.59090909</v>
      </c>
      <c r="N27" s="70">
        <f t="shared" si="7"/>
        <v>170413590.31818181</v>
      </c>
      <c r="O27" s="70">
        <f t="shared" si="7"/>
        <v>173426409.81818181</v>
      </c>
      <c r="P27" s="70">
        <f t="shared" si="7"/>
        <v>172498383.95454547</v>
      </c>
      <c r="Q27" s="70">
        <f t="shared" si="7"/>
        <v>172301744.22727272</v>
      </c>
    </row>
    <row r="28" spans="2:17" ht="15.75" thickBot="1" x14ac:dyDescent="0.3">
      <c r="B28" s="6"/>
      <c r="C28" s="7"/>
      <c r="D28" s="7"/>
      <c r="E28" s="7"/>
      <c r="F28" s="7"/>
      <c r="G28" s="7"/>
      <c r="H28" s="7"/>
    </row>
    <row r="29" spans="2:17" ht="17.25" thickBot="1" x14ac:dyDescent="0.3">
      <c r="B29" s="6"/>
      <c r="C29" s="14" t="s">
        <v>21</v>
      </c>
      <c r="D29" s="14"/>
      <c r="E29" s="71">
        <f>Q26-SUM(E27:Q27)</f>
        <v>1764173508.0000002</v>
      </c>
      <c r="F29" s="16"/>
      <c r="G29" s="16"/>
      <c r="H29" s="16"/>
    </row>
    <row r="33" spans="2:17" x14ac:dyDescent="0.25">
      <c r="C33" t="s">
        <v>22</v>
      </c>
      <c r="E33" s="22">
        <f t="shared" ref="E33:Q33" si="8">E5*(1-E6)</f>
        <v>59741203</v>
      </c>
      <c r="F33" s="22">
        <f t="shared" si="8"/>
        <v>63294899</v>
      </c>
      <c r="G33" s="22">
        <f t="shared" si="8"/>
        <v>120552285</v>
      </c>
      <c r="H33" s="22">
        <f t="shared" si="8"/>
        <v>176581113</v>
      </c>
      <c r="I33" s="22">
        <f t="shared" si="8"/>
        <v>119951391</v>
      </c>
      <c r="J33" s="22">
        <f t="shared" si="8"/>
        <v>91187063</v>
      </c>
      <c r="K33" s="22">
        <f t="shared" si="8"/>
        <v>140391701</v>
      </c>
      <c r="L33" s="22">
        <f t="shared" si="8"/>
        <v>115624069</v>
      </c>
      <c r="M33" s="22">
        <f t="shared" si="8"/>
        <v>184338864</v>
      </c>
      <c r="N33" s="22">
        <f t="shared" si="8"/>
        <v>167835156</v>
      </c>
      <c r="O33" s="22">
        <f t="shared" si="8"/>
        <v>139811126</v>
      </c>
      <c r="P33" s="22">
        <f t="shared" si="8"/>
        <v>100111294</v>
      </c>
      <c r="Q33" s="22">
        <f t="shared" si="8"/>
        <v>109467972</v>
      </c>
    </row>
    <row r="34" spans="2:17" x14ac:dyDescent="0.25"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spans="2:17" x14ac:dyDescent="0.25">
      <c r="C35" s="49" t="s">
        <v>26</v>
      </c>
      <c r="E35" s="50">
        <f>E4*Q12/D12</f>
        <v>3786692035.5363379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2:17" x14ac:dyDescent="0.25"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2:17" x14ac:dyDescent="0.25">
      <c r="C37" s="3" t="s">
        <v>23</v>
      </c>
      <c r="D37" s="1"/>
      <c r="E37" s="22">
        <f t="shared" ref="E37:Q37" si="9">E5*$Q$12/E11</f>
        <v>254621560.10497648</v>
      </c>
      <c r="F37" s="22">
        <f t="shared" si="9"/>
        <v>253102005.30077952</v>
      </c>
      <c r="G37" s="22">
        <f t="shared" si="9"/>
        <v>452849452.85915565</v>
      </c>
      <c r="H37" s="22">
        <f t="shared" si="9"/>
        <v>602553482.21576488</v>
      </c>
      <c r="I37" s="22">
        <f t="shared" si="9"/>
        <v>383684926.65321308</v>
      </c>
      <c r="J37" s="22">
        <f t="shared" si="9"/>
        <v>263426859.33449006</v>
      </c>
      <c r="K37" s="22">
        <f t="shared" si="9"/>
        <v>377385359.86647922</v>
      </c>
      <c r="L37" s="22">
        <f t="shared" si="9"/>
        <v>296978282.76178718</v>
      </c>
      <c r="M37" s="22">
        <f t="shared" si="9"/>
        <v>409366938.8662923</v>
      </c>
      <c r="N37" s="22">
        <f t="shared" si="9"/>
        <v>328337477.11671889</v>
      </c>
      <c r="O37" s="22">
        <f t="shared" si="9"/>
        <v>234418192.38050917</v>
      </c>
      <c r="P37" s="22">
        <f t="shared" si="9"/>
        <v>150996269.88751507</v>
      </c>
      <c r="Q37" s="22">
        <f t="shared" si="9"/>
        <v>144887281.0546504</v>
      </c>
    </row>
    <row r="38" spans="2:17" x14ac:dyDescent="0.25">
      <c r="C38" s="3"/>
      <c r="D38" s="1"/>
      <c r="E38" s="22">
        <f t="shared" ref="E38:Q38" si="10">E18-E37</f>
        <v>-47514145.104976475</v>
      </c>
      <c r="F38" s="22">
        <f t="shared" si="10"/>
        <v>-30004274.300779521</v>
      </c>
      <c r="G38" s="22">
        <f t="shared" si="10"/>
        <v>-28792072.859155655</v>
      </c>
      <c r="H38" s="22">
        <f t="shared" si="10"/>
        <v>0.78423511981964111</v>
      </c>
      <c r="I38" s="22">
        <f t="shared" si="10"/>
        <v>0.34678691625595093</v>
      </c>
      <c r="J38" s="22">
        <f t="shared" si="10"/>
        <v>1.6655099391937256</v>
      </c>
      <c r="K38" s="22">
        <f t="shared" si="10"/>
        <v>1.133520781993866</v>
      </c>
      <c r="L38" s="22">
        <f t="shared" si="10"/>
        <v>-0.76178717613220215</v>
      </c>
      <c r="M38" s="22">
        <f t="shared" si="10"/>
        <v>0.13370770215988159</v>
      </c>
      <c r="N38" s="22">
        <f t="shared" si="10"/>
        <v>-0.11671888828277588</v>
      </c>
      <c r="O38" s="22">
        <f t="shared" si="10"/>
        <v>-0.38050916790962219</v>
      </c>
      <c r="P38" s="22">
        <f t="shared" si="10"/>
        <v>0.11248493194580078</v>
      </c>
      <c r="Q38" s="22">
        <f t="shared" si="10"/>
        <v>-5.4650396108627319E-2</v>
      </c>
    </row>
    <row r="39" spans="2:17" x14ac:dyDescent="0.25">
      <c r="C39" s="3" t="s">
        <v>22</v>
      </c>
      <c r="D39" s="1"/>
      <c r="E39" s="22">
        <f>E7*$Q$15/E14</f>
        <v>382024551.2745527</v>
      </c>
      <c r="F39" s="22">
        <f t="shared" ref="F39:Q39" si="11">F7*$Q$12/F11</f>
        <v>245596649.72915727</v>
      </c>
      <c r="G39" s="22">
        <f t="shared" si="11"/>
        <v>440309401.21623772</v>
      </c>
      <c r="H39" s="22">
        <f t="shared" si="11"/>
        <v>592412558.97318816</v>
      </c>
      <c r="I39" s="22">
        <f t="shared" si="11"/>
        <v>371592369.99977458</v>
      </c>
      <c r="J39" s="22">
        <f t="shared" si="11"/>
        <v>258772061.50225145</v>
      </c>
      <c r="K39" s="22">
        <f t="shared" si="11"/>
        <v>371631455.44275755</v>
      </c>
      <c r="L39" s="22">
        <f t="shared" si="11"/>
        <v>284351677.94203991</v>
      </c>
      <c r="M39" s="22">
        <f t="shared" si="11"/>
        <v>408779077.48983157</v>
      </c>
      <c r="N39" s="22">
        <f t="shared" si="11"/>
        <v>322555842.69863474</v>
      </c>
      <c r="O39" s="22">
        <f t="shared" si="11"/>
        <v>232196052.0409545</v>
      </c>
      <c r="P39" s="22">
        <f t="shared" si="11"/>
        <v>147628914.24802509</v>
      </c>
      <c r="Q39" s="22">
        <f t="shared" si="11"/>
        <v>137354831.89413312</v>
      </c>
    </row>
    <row r="40" spans="2:17" x14ac:dyDescent="0.25">
      <c r="E40" s="26">
        <f t="shared" ref="E40:Q40" si="12">E19-E39</f>
        <v>-177696847.2745527</v>
      </c>
      <c r="F40" s="26">
        <f t="shared" si="12"/>
        <v>-29114544.729157269</v>
      </c>
      <c r="G40" s="26">
        <f t="shared" si="12"/>
        <v>-27994776.216237724</v>
      </c>
      <c r="H40" s="26">
        <f t="shared" si="12"/>
        <v>-0.97318816184997559</v>
      </c>
      <c r="I40" s="26">
        <f t="shared" si="12"/>
        <v>2.2542476654052734E-4</v>
      </c>
      <c r="J40" s="26">
        <f t="shared" si="12"/>
        <v>-0.50225144624710083</v>
      </c>
      <c r="K40" s="26">
        <f t="shared" si="12"/>
        <v>-1.4427575469017029</v>
      </c>
      <c r="L40" s="26">
        <f t="shared" si="12"/>
        <v>1.0579600930213928</v>
      </c>
      <c r="M40" s="26">
        <f t="shared" si="12"/>
        <v>0.51016843318939209</v>
      </c>
      <c r="N40" s="26">
        <f t="shared" si="12"/>
        <v>0.30136525630950928</v>
      </c>
      <c r="O40" s="26">
        <f t="shared" si="12"/>
        <v>-4.0954500436782837E-2</v>
      </c>
      <c r="P40" s="26">
        <f t="shared" si="12"/>
        <v>0.75197491049766541</v>
      </c>
      <c r="Q40" s="26">
        <f t="shared" si="12"/>
        <v>-0.89413312077522278</v>
      </c>
    </row>
    <row r="41" spans="2:17" x14ac:dyDescent="0.25"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</row>
    <row r="43" spans="2:17" x14ac:dyDescent="0.25">
      <c r="D43" s="2">
        <v>2008</v>
      </c>
      <c r="E43" s="2">
        <v>2009</v>
      </c>
      <c r="F43" s="2">
        <v>2010</v>
      </c>
      <c r="G43" s="2">
        <v>2011</v>
      </c>
      <c r="H43" s="2">
        <v>2012</v>
      </c>
      <c r="I43" s="2">
        <v>2013</v>
      </c>
      <c r="J43" s="2">
        <v>2014</v>
      </c>
      <c r="K43" s="2">
        <v>2015</v>
      </c>
      <c r="L43" s="2">
        <v>2016</v>
      </c>
      <c r="M43" s="2">
        <v>2017</v>
      </c>
      <c r="N43" s="2">
        <v>2018</v>
      </c>
      <c r="O43" s="2">
        <v>2019</v>
      </c>
      <c r="P43" s="2">
        <v>2020</v>
      </c>
      <c r="Q43" s="2">
        <v>2021</v>
      </c>
    </row>
    <row r="44" spans="2:17" x14ac:dyDescent="0.25">
      <c r="B44" s="52" t="s">
        <v>10</v>
      </c>
      <c r="C44" s="3" t="s">
        <v>3</v>
      </c>
      <c r="D44" s="20"/>
      <c r="E44" s="26">
        <f>E4*Q12/D12</f>
        <v>3786692035.5363379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2:17" x14ac:dyDescent="0.25">
      <c r="B45" s="52"/>
      <c r="C45" s="3" t="s">
        <v>4</v>
      </c>
      <c r="D45" s="20"/>
      <c r="E45" s="26">
        <f>E5*$Q$12/E11</f>
        <v>254621560.10497648</v>
      </c>
      <c r="F45" s="26">
        <f t="shared" ref="F45:Q45" si="13">F5*$Q$12/F11</f>
        <v>253102005.30077952</v>
      </c>
      <c r="G45" s="26">
        <f t="shared" si="13"/>
        <v>452849452.85915565</v>
      </c>
      <c r="H45" s="26">
        <f t="shared" si="13"/>
        <v>602553482.21576488</v>
      </c>
      <c r="I45" s="26">
        <f t="shared" si="13"/>
        <v>383684926.65321308</v>
      </c>
      <c r="J45" s="26">
        <f t="shared" si="13"/>
        <v>263426859.33449006</v>
      </c>
      <c r="K45" s="26">
        <f t="shared" si="13"/>
        <v>377385359.86647922</v>
      </c>
      <c r="L45" s="26">
        <f t="shared" si="13"/>
        <v>296978282.76178718</v>
      </c>
      <c r="M45" s="26">
        <f t="shared" si="13"/>
        <v>409366938.8662923</v>
      </c>
      <c r="N45" s="26">
        <f t="shared" si="13"/>
        <v>328337477.11671889</v>
      </c>
      <c r="O45" s="26">
        <f t="shared" si="13"/>
        <v>234418192.38050917</v>
      </c>
      <c r="P45" s="26">
        <f t="shared" si="13"/>
        <v>150996269.88751507</v>
      </c>
      <c r="Q45" s="26">
        <f t="shared" si="13"/>
        <v>144887281.0546504</v>
      </c>
    </row>
    <row r="46" spans="2:17" x14ac:dyDescent="0.25">
      <c r="B46" s="52"/>
      <c r="C46" s="3" t="s">
        <v>6</v>
      </c>
      <c r="D46" s="20"/>
      <c r="E46" s="26">
        <f>E7*$Q$12/E11</f>
        <v>251204134.1791639</v>
      </c>
      <c r="F46" s="26">
        <f t="shared" ref="F46:Q46" si="14">F7*$Q$12/F11</f>
        <v>245596649.72915727</v>
      </c>
      <c r="G46" s="26">
        <f t="shared" si="14"/>
        <v>440309401.21623772</v>
      </c>
      <c r="H46" s="26">
        <f t="shared" si="14"/>
        <v>592412558.97318816</v>
      </c>
      <c r="I46" s="26">
        <f t="shared" si="14"/>
        <v>371592369.99977458</v>
      </c>
      <c r="J46" s="26">
        <f t="shared" si="14"/>
        <v>258772061.50225145</v>
      </c>
      <c r="K46" s="26">
        <f t="shared" si="14"/>
        <v>371631455.44275755</v>
      </c>
      <c r="L46" s="26">
        <f t="shared" si="14"/>
        <v>284351677.94203991</v>
      </c>
      <c r="M46" s="26">
        <f t="shared" si="14"/>
        <v>408779077.48983157</v>
      </c>
      <c r="N46" s="26">
        <f t="shared" si="14"/>
        <v>322555842.69863474</v>
      </c>
      <c r="O46" s="26">
        <f t="shared" si="14"/>
        <v>232196052.0409545</v>
      </c>
      <c r="P46" s="26">
        <f t="shared" si="14"/>
        <v>147628914.24802509</v>
      </c>
      <c r="Q46" s="26">
        <f t="shared" si="14"/>
        <v>137354831.89413312</v>
      </c>
    </row>
    <row r="47" spans="2:17" x14ac:dyDescent="0.25">
      <c r="B47" s="52"/>
      <c r="C47" s="3" t="s">
        <v>7</v>
      </c>
      <c r="D47" s="20"/>
      <c r="E47" s="26">
        <f>E8*$Q$12/E11</f>
        <v>263358343.01003858</v>
      </c>
      <c r="F47" s="26">
        <f t="shared" ref="F47:Q47" si="15">F8*$Q$12/F11</f>
        <v>312106897.29241979</v>
      </c>
      <c r="G47" s="26">
        <f t="shared" si="15"/>
        <v>338997176.61713099</v>
      </c>
      <c r="H47" s="26">
        <f t="shared" si="15"/>
        <v>438184000.71693695</v>
      </c>
      <c r="I47" s="26">
        <f t="shared" si="15"/>
        <v>392407906.04216462</v>
      </c>
      <c r="J47" s="26">
        <f t="shared" si="15"/>
        <v>279429652.8727228</v>
      </c>
      <c r="K47" s="26">
        <f t="shared" si="15"/>
        <v>284116331.07047904</v>
      </c>
      <c r="L47" s="26">
        <f t="shared" si="15"/>
        <v>275614961.61976874</v>
      </c>
      <c r="M47" s="26">
        <f t="shared" si="15"/>
        <v>288182492.51533353</v>
      </c>
      <c r="N47" s="26">
        <f t="shared" si="15"/>
        <v>246352006.8051981</v>
      </c>
      <c r="O47" s="26">
        <f t="shared" si="15"/>
        <v>196139050.81691369</v>
      </c>
      <c r="P47" s="26">
        <f t="shared" si="15"/>
        <v>198658805.65322858</v>
      </c>
      <c r="Q47" s="26">
        <f t="shared" si="15"/>
        <v>171755248.42505661</v>
      </c>
    </row>
    <row r="48" spans="2:17" x14ac:dyDescent="0.25">
      <c r="B48" s="52"/>
      <c r="C48" s="5" t="s">
        <v>11</v>
      </c>
      <c r="D48" s="20"/>
      <c r="E48" s="68" t="s">
        <v>12</v>
      </c>
      <c r="F48" s="68" t="s">
        <v>12</v>
      </c>
      <c r="G48" s="68" t="s">
        <v>12</v>
      </c>
      <c r="H48" s="68" t="s">
        <v>12</v>
      </c>
      <c r="I48" s="68" t="s">
        <v>12</v>
      </c>
      <c r="J48" s="68" t="s">
        <v>12</v>
      </c>
      <c r="K48" s="68" t="s">
        <v>12</v>
      </c>
      <c r="L48" s="68" t="s">
        <v>12</v>
      </c>
      <c r="M48" s="68" t="s">
        <v>12</v>
      </c>
      <c r="N48" s="68" t="s">
        <v>12</v>
      </c>
      <c r="O48" s="68" t="s">
        <v>12</v>
      </c>
      <c r="P48" s="68" t="s">
        <v>12</v>
      </c>
      <c r="Q48" s="68" t="s">
        <v>12</v>
      </c>
    </row>
    <row r="49" spans="2:17" x14ac:dyDescent="0.25">
      <c r="B49" s="52"/>
      <c r="C49" s="12" t="s">
        <v>14</v>
      </c>
      <c r="D49" s="20"/>
      <c r="E49" s="69">
        <v>0.18660691910628147</v>
      </c>
      <c r="F49" s="69">
        <v>0.11854617316500549</v>
      </c>
      <c r="G49" s="69">
        <v>6.3579785036008474E-2</v>
      </c>
      <c r="H49" s="69">
        <v>0.12999999685916219</v>
      </c>
      <c r="I49" s="69">
        <v>0.13000000320249205</v>
      </c>
      <c r="J49" s="69">
        <v>0.12999999641866511</v>
      </c>
      <c r="K49" s="69">
        <v>0.12999999659054007</v>
      </c>
      <c r="L49" s="69">
        <v>0.12999999858207556</v>
      </c>
      <c r="M49" s="69">
        <v>0.13420000353864581</v>
      </c>
      <c r="N49" s="69">
        <v>0.147599998379355</v>
      </c>
      <c r="O49" s="69">
        <v>0.15410000043860361</v>
      </c>
      <c r="P49" s="69">
        <v>0.15409999850027312</v>
      </c>
      <c r="Q49" s="69">
        <v>0.17509999665704068</v>
      </c>
    </row>
    <row r="50" spans="2:17" x14ac:dyDescent="0.25">
      <c r="B50" s="52"/>
      <c r="C50" s="3" t="s">
        <v>15</v>
      </c>
      <c r="D50" s="20"/>
      <c r="E50" s="26">
        <f>E47*(1-E49)</f>
        <v>214213854</v>
      </c>
      <c r="F50" s="26">
        <f t="shared" ref="F50:Q50" si="16">F47*(1-F49)</f>
        <v>275107819</v>
      </c>
      <c r="G50" s="26">
        <f t="shared" si="16"/>
        <v>317443809</v>
      </c>
      <c r="H50" s="26">
        <f t="shared" si="16"/>
        <v>381220082</v>
      </c>
      <c r="I50" s="26">
        <f t="shared" si="16"/>
        <v>341394877</v>
      </c>
      <c r="J50" s="26">
        <f t="shared" si="16"/>
        <v>243103799</v>
      </c>
      <c r="K50" s="26">
        <f t="shared" si="16"/>
        <v>247181209</v>
      </c>
      <c r="L50" s="26">
        <f t="shared" si="16"/>
        <v>239785017</v>
      </c>
      <c r="M50" s="26">
        <f t="shared" si="16"/>
        <v>249508401</v>
      </c>
      <c r="N50" s="26">
        <f t="shared" si="16"/>
        <v>209990451</v>
      </c>
      <c r="O50" s="26">
        <f t="shared" si="16"/>
        <v>165914023</v>
      </c>
      <c r="P50" s="26">
        <f t="shared" si="16"/>
        <v>168045484</v>
      </c>
      <c r="Q50" s="26">
        <f t="shared" si="16"/>
        <v>141680905</v>
      </c>
    </row>
    <row r="51" spans="2:17" x14ac:dyDescent="0.25">
      <c r="B51" s="52"/>
      <c r="C51" s="3" t="s">
        <v>16</v>
      </c>
      <c r="D51" s="20"/>
      <c r="E51" s="26">
        <f>E46-E50</f>
        <v>36990280.179163903</v>
      </c>
      <c r="F51" s="26">
        <f t="shared" ref="F51:Q51" si="17">F46-F50</f>
        <v>-29511169.270842731</v>
      </c>
      <c r="G51" s="26">
        <f t="shared" si="17"/>
        <v>122865592.21623772</v>
      </c>
      <c r="H51" s="26">
        <f t="shared" si="17"/>
        <v>211192476.97318816</v>
      </c>
      <c r="I51" s="26">
        <f t="shared" si="17"/>
        <v>30197492.999774575</v>
      </c>
      <c r="J51" s="26">
        <f t="shared" si="17"/>
        <v>15668262.502251446</v>
      </c>
      <c r="K51" s="26">
        <f t="shared" si="17"/>
        <v>124450246.44275755</v>
      </c>
      <c r="L51" s="26">
        <f t="shared" si="17"/>
        <v>44566660.942039907</v>
      </c>
      <c r="M51" s="26">
        <f t="shared" si="17"/>
        <v>159270676.48983157</v>
      </c>
      <c r="N51" s="26">
        <f t="shared" si="17"/>
        <v>112565391.69863474</v>
      </c>
      <c r="O51" s="26">
        <f t="shared" si="17"/>
        <v>66282029.0409545</v>
      </c>
      <c r="P51" s="26">
        <f t="shared" si="17"/>
        <v>-20416569.75197491</v>
      </c>
      <c r="Q51" s="26">
        <f t="shared" si="17"/>
        <v>-4326073.1058668792</v>
      </c>
    </row>
    <row r="52" spans="2:17" x14ac:dyDescent="0.25">
      <c r="B52" s="52"/>
      <c r="C52" s="3" t="s">
        <v>17</v>
      </c>
      <c r="D52" s="20"/>
      <c r="E52" s="26">
        <f>E51</f>
        <v>36990280.179163903</v>
      </c>
      <c r="F52" s="26">
        <f t="shared" ref="F52:Q52" si="18">F51</f>
        <v>-29511169.270842731</v>
      </c>
      <c r="G52" s="26">
        <f t="shared" si="18"/>
        <v>122865592.21623772</v>
      </c>
      <c r="H52" s="26">
        <f t="shared" si="18"/>
        <v>211192476.97318816</v>
      </c>
      <c r="I52" s="26">
        <f t="shared" si="18"/>
        <v>30197492.999774575</v>
      </c>
      <c r="J52" s="26">
        <f t="shared" si="18"/>
        <v>15668262.502251446</v>
      </c>
      <c r="K52" s="26">
        <f t="shared" si="18"/>
        <v>124450246.44275755</v>
      </c>
      <c r="L52" s="26">
        <f t="shared" si="18"/>
        <v>44566660.942039907</v>
      </c>
      <c r="M52" s="26">
        <f t="shared" si="18"/>
        <v>159270676.48983157</v>
      </c>
      <c r="N52" s="26">
        <f t="shared" si="18"/>
        <v>112565391.69863474</v>
      </c>
      <c r="O52" s="26">
        <f t="shared" si="18"/>
        <v>66282029.0409545</v>
      </c>
      <c r="P52" s="26">
        <f t="shared" si="18"/>
        <v>-20416569.75197491</v>
      </c>
      <c r="Q52" s="26">
        <f t="shared" si="18"/>
        <v>-4326073.1058668792</v>
      </c>
    </row>
    <row r="53" spans="2:17" x14ac:dyDescent="0.25">
      <c r="B53" s="52"/>
      <c r="C53" s="13" t="s">
        <v>18</v>
      </c>
      <c r="D53" s="20"/>
      <c r="E53" s="26">
        <f>E44+E52</f>
        <v>3823682315.7155018</v>
      </c>
      <c r="F53" s="26">
        <f>E53+F52</f>
        <v>3794171146.4446592</v>
      </c>
      <c r="G53" s="26">
        <f t="shared" ref="G53:Q53" si="19">F53+G52</f>
        <v>3917036738.6608968</v>
      </c>
      <c r="H53" s="26">
        <f t="shared" si="19"/>
        <v>4128229215.6340847</v>
      </c>
      <c r="I53" s="26">
        <f t="shared" si="19"/>
        <v>4158426708.6338592</v>
      </c>
      <c r="J53" s="26">
        <f t="shared" si="19"/>
        <v>4174094971.1361108</v>
      </c>
      <c r="K53" s="26">
        <f t="shared" si="19"/>
        <v>4298545217.5788679</v>
      </c>
      <c r="L53" s="26">
        <f t="shared" si="19"/>
        <v>4343111878.5209074</v>
      </c>
      <c r="M53" s="26">
        <f t="shared" si="19"/>
        <v>4502382555.0107393</v>
      </c>
      <c r="N53" s="26">
        <f t="shared" si="19"/>
        <v>4614947946.7093744</v>
      </c>
      <c r="O53" s="26">
        <f t="shared" si="19"/>
        <v>4681229975.750329</v>
      </c>
      <c r="P53" s="26">
        <f t="shared" si="19"/>
        <v>4660813405.998354</v>
      </c>
      <c r="Q53" s="26">
        <f t="shared" si="19"/>
        <v>4656487332.8924875</v>
      </c>
    </row>
    <row r="54" spans="2:17" ht="15.75" thickBot="1" x14ac:dyDescent="0.3">
      <c r="B54" s="52"/>
      <c r="C54" s="3" t="s">
        <v>19</v>
      </c>
      <c r="D54" s="72"/>
      <c r="E54" s="73">
        <f>E53/22</f>
        <v>173803741.62343189</v>
      </c>
      <c r="F54" s="26">
        <f t="shared" ref="F54:Q54" si="20">F53/22</f>
        <v>172462324.8383936</v>
      </c>
      <c r="G54" s="26">
        <f t="shared" si="20"/>
        <v>178047124.48458621</v>
      </c>
      <c r="H54" s="26">
        <f t="shared" si="20"/>
        <v>187646782.52882203</v>
      </c>
      <c r="I54" s="26">
        <f t="shared" si="20"/>
        <v>189019395.8469936</v>
      </c>
      <c r="J54" s="26">
        <f t="shared" si="20"/>
        <v>189731589.59709594</v>
      </c>
      <c r="K54" s="26">
        <f t="shared" si="20"/>
        <v>195388418.98085764</v>
      </c>
      <c r="L54" s="26">
        <f t="shared" si="20"/>
        <v>197414176.29640487</v>
      </c>
      <c r="M54" s="26">
        <f t="shared" si="20"/>
        <v>204653752.50048816</v>
      </c>
      <c r="N54" s="26">
        <f t="shared" si="20"/>
        <v>209770361.21406248</v>
      </c>
      <c r="O54" s="26">
        <f t="shared" si="20"/>
        <v>212783180.71592405</v>
      </c>
      <c r="P54" s="26">
        <f t="shared" si="20"/>
        <v>211855154.81810701</v>
      </c>
      <c r="Q54" s="26">
        <f t="shared" si="20"/>
        <v>211658515.1314767</v>
      </c>
    </row>
    <row r="55" spans="2:17" ht="17.25" thickBot="1" x14ac:dyDescent="0.3">
      <c r="C55" s="14" t="s">
        <v>21</v>
      </c>
      <c r="D55" s="14"/>
      <c r="E55" s="15">
        <f>Q53-SUM(E54:Q54)</f>
        <v>2122252814.3158431</v>
      </c>
    </row>
  </sheetData>
  <mergeCells count="4">
    <mergeCell ref="B4:B9"/>
    <mergeCell ref="B17:B27"/>
    <mergeCell ref="C2:Q2"/>
    <mergeCell ref="B44:B54"/>
  </mergeCells>
  <conditionalFormatting sqref="G4:H4">
    <cfRule type="cellIs" dxfId="1" priority="2" operator="greaterThan">
      <formula>0</formula>
    </cfRule>
  </conditionalFormatting>
  <conditionalFormatting sqref="G17:H1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192F3-6B94-4F59-AA63-79E7E3FD7845}">
  <dimension ref="B2:C3"/>
  <sheetViews>
    <sheetView workbookViewId="0">
      <selection activeCell="C8" sqref="C8"/>
    </sheetView>
  </sheetViews>
  <sheetFormatPr defaultRowHeight="15" x14ac:dyDescent="0.25"/>
  <cols>
    <col min="2" max="2" width="4.7109375" customWidth="1"/>
    <col min="3" max="3" width="45.7109375" customWidth="1"/>
  </cols>
  <sheetData>
    <row r="2" spans="2:3" ht="45" x14ac:dyDescent="0.25">
      <c r="B2" s="76" t="s">
        <v>66</v>
      </c>
      <c r="C2" s="75" t="s">
        <v>68</v>
      </c>
    </row>
    <row r="3" spans="2:3" ht="45" x14ac:dyDescent="0.25">
      <c r="B3" s="76" t="s">
        <v>67</v>
      </c>
      <c r="C3" s="7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KK</vt:lpstr>
      <vt:lpstr>Formül</vt:lpstr>
      <vt:lpstr>Notlar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</dc:creator>
  <cp:lastModifiedBy>Ryae531</cp:lastModifiedBy>
  <dcterms:created xsi:type="dcterms:W3CDTF">2015-06-05T18:17:20Z</dcterms:created>
  <dcterms:modified xsi:type="dcterms:W3CDTF">2023-10-11T11:53:55Z</dcterms:modified>
</cp:coreProperties>
</file>