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RO MPR" sheetId="1" r:id="rId4"/>
    <sheet state="visible" name="TORO rotators" sheetId="2" r:id="rId5"/>
    <sheet state="visible" name="TORO Precisions" sheetId="3" r:id="rId6"/>
    <sheet state="visible" name="RAINBIRD MPR" sheetId="4" r:id="rId7"/>
    <sheet state="visible" name="RAINBIRD rotators R-VAN" sheetId="5" r:id="rId8"/>
    <sheet state="visible" name="R-VANS conservative" sheetId="6" r:id="rId9"/>
    <sheet state="visible" name="RAINBIRD HE-VAN" sheetId="7" r:id="rId10"/>
    <sheet state="visible" name="Gear drive" sheetId="8" r:id="rId11"/>
    <sheet state="visible" name="techline" sheetId="9" r:id="rId12"/>
  </sheets>
  <definedNames/>
  <calcPr/>
  <extLst>
    <ext uri="GoogleSheetsCustomDataVersion1">
      <go:sheetsCustomData xmlns:go="http://customooxmlschemas.google.com/" r:id="rId13" roundtripDataSignature="AMtx7mjb3p2A9AFTe6ZrT4v0TZ17FfXk/A=="/>
    </ext>
  </extLst>
</workbook>
</file>

<file path=xl/sharedStrings.xml><?xml version="1.0" encoding="utf-8"?>
<sst xmlns="http://schemas.openxmlformats.org/spreadsheetml/2006/main" count="358" uniqueCount="68">
  <si>
    <t>Nozzle type:</t>
  </si>
  <si>
    <t>12ftPrecision</t>
  </si>
  <si>
    <t>MP1000</t>
  </si>
  <si>
    <t>12ftMPR</t>
  </si>
  <si>
    <t>&lt;dropdown</t>
  </si>
  <si>
    <t>10ft MPR</t>
  </si>
  <si>
    <t>MP2000</t>
  </si>
  <si>
    <t>arc</t>
  </si>
  <si>
    <t>flowrate (lpm)</t>
  </si>
  <si>
    <t>number</t>
  </si>
  <si>
    <t>total flow (lpm)</t>
  </si>
  <si>
    <t>TOTAL</t>
  </si>
  <si>
    <t>Available Flow (lpm)</t>
  </si>
  <si>
    <t>Required Flow</t>
  </si>
  <si>
    <t>Stations needed</t>
  </si>
  <si>
    <t>Rounded</t>
  </si>
  <si>
    <t>S</t>
  </si>
  <si>
    <t>15ftMPR</t>
  </si>
  <si>
    <t>R-VAN 1724</t>
  </si>
  <si>
    <t>R-VAN 18</t>
  </si>
  <si>
    <t>R-VAN 14</t>
  </si>
  <si>
    <t>Throw):</t>
  </si>
  <si>
    <t>6.4m</t>
  </si>
  <si>
    <t>2.1 bar pressure</t>
  </si>
  <si>
    <t>Throw</t>
  </si>
  <si>
    <t>4.77m</t>
  </si>
  <si>
    <t>4m</t>
  </si>
  <si>
    <t>120 (HE VAN)</t>
  </si>
  <si>
    <t>360(R13-18)</t>
  </si>
  <si>
    <t>270 (HE VAN)</t>
  </si>
  <si>
    <t>Precipitation</t>
  </si>
  <si>
    <t>Run time</t>
  </si>
  <si>
    <t>33 minutes</t>
  </si>
  <si>
    <t>35 minutes</t>
  </si>
  <si>
    <t>Run Time</t>
  </si>
  <si>
    <t>37 minutes</t>
  </si>
  <si>
    <t>R-van Strip nozzles</t>
  </si>
  <si>
    <t>1.5 x 4.3m</t>
  </si>
  <si>
    <t>type</t>
  </si>
  <si>
    <t>8ft MPR</t>
  </si>
  <si>
    <t>Left corner (lcs)</t>
  </si>
  <si>
    <t>Ave Run time</t>
  </si>
  <si>
    <t>side strip (sst)</t>
  </si>
  <si>
    <t>Total sprinklers</t>
  </si>
  <si>
    <t>right corner (rcs)</t>
  </si>
  <si>
    <t>Avg run time</t>
  </si>
  <si>
    <t>14 minutes</t>
  </si>
  <si>
    <t>Set up with conservative estimations. Distances assume 2100kpa, flow assumes 2400kpa</t>
  </si>
  <si>
    <t>HE-VAN 10ft</t>
  </si>
  <si>
    <t>HE-VAN 12ft</t>
  </si>
  <si>
    <t>HE-VAN 15ft</t>
  </si>
  <si>
    <t>14  Minutes</t>
  </si>
  <si>
    <t>15 minutes</t>
  </si>
  <si>
    <t>PGJ Hunter rotor</t>
  </si>
  <si>
    <t>ref: https://www.hunterindustries.com/en-metric/irrigation-product/rotors/pgj</t>
  </si>
  <si>
    <t>PGP Ultra</t>
  </si>
  <si>
    <t>Rainbird 3500</t>
  </si>
  <si>
    <t>(200 kpa)</t>
  </si>
  <si>
    <t>Nozzle</t>
  </si>
  <si>
    <t>Radius</t>
  </si>
  <si>
    <t>2.0LA Grey</t>
  </si>
  <si>
    <t>3.5LAGrey</t>
  </si>
  <si>
    <t>Available Flow @200kpa (lpm)</t>
  </si>
  <si>
    <t>techline</t>
  </si>
  <si>
    <t>flow per meter</t>
  </si>
  <si>
    <t>meters</t>
  </si>
  <si>
    <t>8lh</t>
  </si>
  <si>
    <t>2lh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</si>
</sst>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* #,##0.00_-;\-* #,##0.00_-;_-* &quot;-&quot;??_-;_-@"/>
  </numFmts>
  <fonts count="9">
    <font>
      <sz val="11.0"/>
      <color theme="1"/>
      <name val="Arial"/>
    </font>
    <font>
      <b/>
      <sz val="11.0"/>
      <color theme="1"/>
      <name val="Calibri"/>
    </font>
    <font>
      <b/>
      <sz val="11.0"/>
      <color theme="4"/>
      <name val="Calibri"/>
    </font>
    <font>
      <sz val="11.0"/>
      <color theme="1"/>
      <name val="Calibri"/>
    </font>
    <font>
      <b/>
      <sz val="11.0"/>
      <color rgb="FFFF0000"/>
      <name val="Calibri"/>
    </font>
    <font>
      <sz val="11.0"/>
      <color rgb="FFFF0000"/>
      <name val="Calibri"/>
    </font>
    <font>
      <sz val="11.0"/>
      <color rgb="FF000000"/>
    </font>
    <font>
      <b/>
      <sz val="14.0"/>
      <color rgb="FFC00000"/>
      <name val="Calibri"/>
    </font>
    <font>
      <b/>
      <sz val="11.0"/>
      <color rgb="FFC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5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shrinkToFit="0" wrapText="1"/>
    </xf>
    <xf borderId="1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wrapText="1"/>
    </xf>
    <xf borderId="3" fillId="0" fontId="4" numFmtId="0" xfId="0" applyAlignment="1" applyBorder="1" applyFont="1">
      <alignment shrinkToFit="0" wrapText="1"/>
    </xf>
    <xf borderId="4" fillId="0" fontId="3" numFmtId="0" xfId="0" applyAlignment="1" applyBorder="1" applyFont="1">
      <alignment shrinkToFit="0" wrapText="1"/>
    </xf>
    <xf borderId="4" fillId="0" fontId="5" numFmtId="0" xfId="0" applyAlignment="1" applyBorder="1" applyFont="1">
      <alignment shrinkToFit="0" wrapText="1"/>
    </xf>
    <xf borderId="4" fillId="0" fontId="6" numFmtId="0" xfId="0" applyAlignment="1" applyBorder="1" applyFont="1">
      <alignment readingOrder="0" shrinkToFit="0" wrapText="1"/>
    </xf>
    <xf borderId="5" fillId="0" fontId="3" numFmtId="0" xfId="0" applyAlignment="1" applyBorder="1" applyFont="1">
      <alignment shrinkToFit="0" wrapText="1"/>
    </xf>
    <xf borderId="5" fillId="0" fontId="5" numFmtId="0" xfId="0" applyAlignment="1" applyBorder="1" applyFont="1">
      <alignment shrinkToFit="0" wrapText="1"/>
    </xf>
    <xf borderId="6" fillId="0" fontId="5" numFmtId="0" xfId="0" applyAlignment="1" applyBorder="1" applyFont="1">
      <alignment shrinkToFit="0" wrapText="1"/>
    </xf>
    <xf borderId="6" fillId="0" fontId="3" numFmtId="0" xfId="0" applyAlignment="1" applyBorder="1" applyFont="1">
      <alignment shrinkToFit="0" wrapText="1"/>
    </xf>
    <xf borderId="7" fillId="0" fontId="5" numFmtId="0" xfId="0" applyAlignment="1" applyBorder="1" applyFont="1">
      <alignment shrinkToFit="0" wrapText="1"/>
    </xf>
    <xf borderId="8" fillId="0" fontId="1" numFmtId="0" xfId="0" applyAlignment="1" applyBorder="1" applyFont="1">
      <alignment shrinkToFit="0" wrapText="1"/>
    </xf>
    <xf borderId="8" fillId="0" fontId="3" numFmtId="0" xfId="0" applyAlignment="1" applyBorder="1" applyFont="1">
      <alignment shrinkToFit="0" wrapText="1"/>
    </xf>
    <xf borderId="9" fillId="0" fontId="5" numFmtId="0" xfId="0" applyAlignment="1" applyBorder="1" applyFont="1">
      <alignment shrinkToFit="0" wrapText="1"/>
    </xf>
    <xf borderId="10" fillId="0" fontId="5" numFmtId="0" xfId="0" applyAlignment="1" applyBorder="1" applyFont="1">
      <alignment shrinkToFit="0" wrapText="1"/>
    </xf>
    <xf borderId="11" fillId="0" fontId="1" numFmtId="0" xfId="0" applyAlignment="1" applyBorder="1" applyFont="1">
      <alignment shrinkToFit="0" wrapText="1"/>
    </xf>
    <xf borderId="11" fillId="0" fontId="3" numFmtId="0" xfId="0" applyAlignment="1" applyBorder="1" applyFont="1">
      <alignment horizontal="right" shrinkToFit="0" wrapText="1"/>
    </xf>
    <xf borderId="12" fillId="0" fontId="5" numFmtId="0" xfId="0" applyAlignment="1" applyBorder="1" applyFont="1">
      <alignment shrinkToFit="0" wrapText="1"/>
    </xf>
    <xf borderId="5" fillId="0" fontId="1" numFmtId="0" xfId="0" applyAlignment="1" applyBorder="1" applyFont="1">
      <alignment shrinkToFit="0" wrapText="1"/>
    </xf>
    <xf borderId="13" fillId="0" fontId="3" numFmtId="0" xfId="0" applyAlignment="1" applyBorder="1" applyFont="1">
      <alignment shrinkToFit="0" wrapText="1"/>
    </xf>
    <xf borderId="5" fillId="2" fontId="3" numFmtId="0" xfId="0" applyAlignment="1" applyBorder="1" applyFill="1" applyFont="1">
      <alignment shrinkToFit="0" wrapText="1"/>
    </xf>
    <xf borderId="14" fillId="0" fontId="3" numFmtId="0" xfId="0" applyAlignment="1" applyBorder="1" applyFont="1">
      <alignment shrinkToFit="0" wrapText="1"/>
    </xf>
    <xf borderId="5" fillId="2" fontId="3" numFmtId="0" xfId="0" applyAlignment="1" applyBorder="1" applyFont="1">
      <alignment horizontal="right" shrinkToFit="0" wrapText="1"/>
    </xf>
    <xf borderId="0" fillId="0" fontId="7" numFmtId="0" xfId="0" applyAlignment="1" applyFont="1">
      <alignment horizontal="left" shrinkToFit="0" wrapText="1"/>
    </xf>
    <xf borderId="0" fillId="0" fontId="8" numFmtId="0" xfId="0" applyAlignment="1" applyFont="1">
      <alignment shrinkToFit="0" wrapText="1"/>
    </xf>
    <xf borderId="4" fillId="0" fontId="3" numFmtId="164" xfId="0" applyAlignment="1" applyBorder="1" applyFont="1" applyNumberForma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4" width="13.75"/>
    <col customWidth="1" min="15" max="26" width="7.63"/>
  </cols>
  <sheetData>
    <row r="1" ht="24.75" customHeight="1">
      <c r="A1" s="1" t="s">
        <v>0</v>
      </c>
      <c r="B1" s="2" t="s">
        <v>3</v>
      </c>
      <c r="C1" s="3" t="s">
        <v>4</v>
      </c>
      <c r="D1" s="3"/>
      <c r="E1" s="3"/>
      <c r="F1" s="1" t="s">
        <v>0</v>
      </c>
      <c r="G1" s="2" t="s">
        <v>5</v>
      </c>
      <c r="H1" s="3" t="s">
        <v>4</v>
      </c>
      <c r="I1" s="3"/>
      <c r="J1" s="3"/>
      <c r="K1" s="1" t="s">
        <v>0</v>
      </c>
      <c r="L1" s="2" t="s">
        <v>3</v>
      </c>
      <c r="M1" s="3" t="s">
        <v>4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4.7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4.75" customHeight="1">
      <c r="A3" s="4" t="s">
        <v>7</v>
      </c>
      <c r="B3" s="5" t="s">
        <v>8</v>
      </c>
      <c r="C3" s="5" t="s">
        <v>9</v>
      </c>
      <c r="D3" s="6" t="s">
        <v>10</v>
      </c>
      <c r="E3" s="1"/>
      <c r="F3" s="4" t="s">
        <v>7</v>
      </c>
      <c r="G3" s="5" t="s">
        <v>8</v>
      </c>
      <c r="H3" s="5" t="s">
        <v>9</v>
      </c>
      <c r="I3" s="6" t="s">
        <v>10</v>
      </c>
      <c r="J3" s="1"/>
      <c r="K3" s="4" t="s">
        <v>7</v>
      </c>
      <c r="L3" s="5" t="s">
        <v>8</v>
      </c>
      <c r="M3" s="5" t="s">
        <v>9</v>
      </c>
      <c r="N3" s="6" t="s">
        <v>10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4.75" customHeight="1">
      <c r="A4" s="7">
        <v>90.0</v>
      </c>
      <c r="B4" s="7">
        <f>IF(B1="12ftMPR",1.85,(IF(B1="10ft MPR",1.48,(IF(B1="15ftMPR",3.15,0)))))</f>
        <v>1.85</v>
      </c>
      <c r="C4" s="9">
        <v>4.0</v>
      </c>
      <c r="D4" s="8">
        <f t="shared" ref="D4:D9" si="1">SUM(C4*B4)</f>
        <v>7.4</v>
      </c>
      <c r="E4" s="3"/>
      <c r="F4" s="7">
        <v>90.0</v>
      </c>
      <c r="G4" s="7">
        <f>IF(G1="12ftMPR",1.85,(IF(G1="10ft MPR",1.48,(IF(G1="15ftMPR",3.15,0)))))</f>
        <v>1.48</v>
      </c>
      <c r="H4" s="7">
        <v>0.0</v>
      </c>
      <c r="I4" s="8">
        <f t="shared" ref="I4:I9" si="2">SUM(H4*G4)</f>
        <v>0</v>
      </c>
      <c r="J4" s="3"/>
      <c r="K4" s="7">
        <v>90.0</v>
      </c>
      <c r="L4" s="7">
        <f>IF(L1="12ftMPR",1.85,(IF(L1="10ft MPR",1.48,(IF(L1="15ftMPR",3.15,0)))))</f>
        <v>1.85</v>
      </c>
      <c r="M4" s="7">
        <v>0.0</v>
      </c>
      <c r="N4" s="8">
        <f t="shared" ref="N4:N9" si="3">SUM(M4*L4)</f>
        <v>0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4.75" customHeight="1">
      <c r="A5" s="10">
        <v>120.0</v>
      </c>
      <c r="B5" s="7">
        <f>IF(B1="12ftMPR",2.67,(IF(B1="10ft MPR",1.93,(IF(B1="15ftMPR",4.11,0)))))</f>
        <v>2.67</v>
      </c>
      <c r="C5" s="10"/>
      <c r="D5" s="11">
        <f t="shared" si="1"/>
        <v>0</v>
      </c>
      <c r="E5" s="3"/>
      <c r="F5" s="10">
        <v>120.0</v>
      </c>
      <c r="G5" s="7">
        <f>IF(G1="12ftMPR",2.67,(IF(G1="10ft MPR",1.93,(IF(G1="15ftMPR",4.11,0)))))</f>
        <v>1.93</v>
      </c>
      <c r="H5" s="10"/>
      <c r="I5" s="11">
        <f t="shared" si="2"/>
        <v>0</v>
      </c>
      <c r="J5" s="3"/>
      <c r="K5" s="10">
        <v>120.0</v>
      </c>
      <c r="L5" s="7">
        <f>IF(L1="12ftMPR",2.67,(IF(L1="10ft MPR",1.93,(IF(L1="15ftMPR",4.11,0)))))</f>
        <v>2.67</v>
      </c>
      <c r="M5" s="10"/>
      <c r="N5" s="11">
        <f t="shared" si="3"/>
        <v>0</v>
      </c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24.75" customHeight="1">
      <c r="A6" s="10">
        <v>180.0</v>
      </c>
      <c r="B6" s="7">
        <f>IF(B1="12ftMPR",4.07,(IF(B1="10ft MPR",2.65,(IF(B1="15ftMPR",6.14,0)))))</f>
        <v>4.07</v>
      </c>
      <c r="C6" s="10"/>
      <c r="D6" s="11">
        <f t="shared" si="1"/>
        <v>0</v>
      </c>
      <c r="E6" s="3"/>
      <c r="F6" s="10">
        <v>180.0</v>
      </c>
      <c r="G6" s="7">
        <f>IF(G1="12ftMPR",4.07,(IF(G1="10ft MPR",2.65,(IF(G1="15ftMPR",6.14,0)))))</f>
        <v>2.65</v>
      </c>
      <c r="H6" s="10"/>
      <c r="I6" s="11">
        <f t="shared" si="2"/>
        <v>0</v>
      </c>
      <c r="J6" s="3"/>
      <c r="K6" s="10">
        <v>180.0</v>
      </c>
      <c r="L6" s="7">
        <f>IF(L1="12ftMPR",4.07,(IF(L1="10ft MPR",2.65,(IF(L1="15ftMPR",6.14,0)))))</f>
        <v>4.07</v>
      </c>
      <c r="M6" s="10">
        <v>0.0</v>
      </c>
      <c r="N6" s="11">
        <f t="shared" si="3"/>
        <v>0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24.75" customHeight="1">
      <c r="A7" s="10">
        <v>240.0</v>
      </c>
      <c r="B7" s="7">
        <f>IF(B1="12ftMPR",5.36,(IF(B1="10ft MPR",3.57,(IF(B1="15ftMPR",8.17,0)))))</f>
        <v>5.36</v>
      </c>
      <c r="C7" s="10"/>
      <c r="D7" s="11">
        <f t="shared" si="1"/>
        <v>0</v>
      </c>
      <c r="E7" s="3"/>
      <c r="F7" s="10">
        <v>240.0</v>
      </c>
      <c r="G7" s="7">
        <f>IF(G1="12ftMPR",5.36,(IF(G1="10ft MPR",3.57,(IF(G1="15ftMPR",8.17,0)))))</f>
        <v>3.57</v>
      </c>
      <c r="H7" s="10"/>
      <c r="I7" s="11">
        <f t="shared" si="2"/>
        <v>0</v>
      </c>
      <c r="J7" s="3"/>
      <c r="K7" s="10">
        <v>240.0</v>
      </c>
      <c r="L7" s="7">
        <f>IF(L1="12ftMPR",5.36,(IF(L1="10ft MPR",3.57,(IF(L1="15ftMPR",8.17,0)))))</f>
        <v>5.36</v>
      </c>
      <c r="M7" s="10"/>
      <c r="N7" s="11">
        <f t="shared" si="3"/>
        <v>0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4.75" customHeight="1">
      <c r="A8" s="10">
        <v>270.0</v>
      </c>
      <c r="B8" s="7">
        <f>IF(B1="12ftMPR",5.68,(IF(B1="10ft MPR",3.85,(IF(B1="15ftMPR",9.65,0)))))</f>
        <v>5.68</v>
      </c>
      <c r="C8" s="10"/>
      <c r="D8" s="11">
        <f t="shared" si="1"/>
        <v>0</v>
      </c>
      <c r="E8" s="3"/>
      <c r="F8" s="10">
        <v>270.0</v>
      </c>
      <c r="G8" s="7">
        <f>IF(G1="12ftMPR",5.68,(IF(G1="10ft MPR",3.85,(IF(G1="15ftMPR",9.65,0)))))</f>
        <v>3.85</v>
      </c>
      <c r="H8" s="10">
        <v>0.0</v>
      </c>
      <c r="I8" s="11">
        <f t="shared" si="2"/>
        <v>0</v>
      </c>
      <c r="J8" s="3"/>
      <c r="K8" s="10">
        <v>270.0</v>
      </c>
      <c r="L8" s="7">
        <f>IF(L1="12ftMPR",5.68,(IF(L1="10ft MPR",3.85,(IF(L1="15ftMPR",9.65,0)))))</f>
        <v>5.68</v>
      </c>
      <c r="M8" s="10">
        <v>0.0</v>
      </c>
      <c r="N8" s="11">
        <f t="shared" si="3"/>
        <v>0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24.75" customHeight="1">
      <c r="A9" s="10">
        <v>360.0</v>
      </c>
      <c r="B9" s="7">
        <f>IF(B1="12ftMPR",8.09,(IF(B1="10ft MPR",5.5,(IF(B1="15ftMPR",13.34,0)))))</f>
        <v>8.09</v>
      </c>
      <c r="C9" s="10"/>
      <c r="D9" s="11">
        <f t="shared" si="1"/>
        <v>0</v>
      </c>
      <c r="E9" s="3"/>
      <c r="F9" s="10">
        <v>360.0</v>
      </c>
      <c r="G9" s="7">
        <f>IF(G1="12ftMPR",8.09,(IF(G1="10ft MPR",5.5,(IF(G1="15ftMPR",13.34,0)))))</f>
        <v>5.5</v>
      </c>
      <c r="H9" s="10">
        <v>0.0</v>
      </c>
      <c r="I9" s="11">
        <f t="shared" si="2"/>
        <v>0</v>
      </c>
      <c r="J9" s="3"/>
      <c r="K9" s="10">
        <v>360.0</v>
      </c>
      <c r="L9" s="7">
        <f>IF(L1="12ftMPR",8.09,(IF(L1="10ft MPR",5.5,(IF(L1="15ftMPR",13.34,0)))))</f>
        <v>8.09</v>
      </c>
      <c r="M9" s="10">
        <v>0.0</v>
      </c>
      <c r="N9" s="11">
        <f t="shared" si="3"/>
        <v>0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4.75" customHeight="1">
      <c r="A10" s="11" t="s">
        <v>11</v>
      </c>
      <c r="B10" s="10"/>
      <c r="C10" s="10">
        <f t="shared" ref="C10:D10" si="4">SUM(C4:C9)</f>
        <v>4</v>
      </c>
      <c r="D10" s="11">
        <f t="shared" si="4"/>
        <v>7.4</v>
      </c>
      <c r="E10" s="3"/>
      <c r="F10" s="11" t="s">
        <v>11</v>
      </c>
      <c r="G10" s="10"/>
      <c r="H10" s="10">
        <f t="shared" ref="H10:I10" si="5">SUM(H4:H9)</f>
        <v>0</v>
      </c>
      <c r="I10" s="11">
        <f t="shared" si="5"/>
        <v>0</v>
      </c>
      <c r="J10" s="3"/>
      <c r="K10" s="11" t="s">
        <v>11</v>
      </c>
      <c r="L10" s="10"/>
      <c r="M10" s="10">
        <f t="shared" ref="M10:N10" si="6">SUM(M4:M9)</f>
        <v>0</v>
      </c>
      <c r="N10" s="11">
        <f t="shared" si="6"/>
        <v>0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24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35.25" customHeight="1">
      <c r="A12" s="3" t="s">
        <v>12</v>
      </c>
      <c r="B12" s="3">
        <v>40.0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24.75" customHeight="1">
      <c r="A13" s="3" t="s">
        <v>13</v>
      </c>
      <c r="B13" s="3">
        <f>SUM(D10,I10,N10)</f>
        <v>7.4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24.75" customHeight="1">
      <c r="A14" s="3" t="s">
        <v>14</v>
      </c>
      <c r="B14" s="3">
        <f>SUM(B13/B12)</f>
        <v>0.185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24.75" customHeight="1">
      <c r="A15" s="3" t="s">
        <v>15</v>
      </c>
      <c r="B15" s="3">
        <f>ROUNDUP(B14, 0)</f>
        <v>1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24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24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24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 t="s">
        <v>16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24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24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24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24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24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24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24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24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24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24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24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24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24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24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24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24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24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24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24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ataValidations>
    <dataValidation type="list" allowBlank="1" showErrorMessage="1" sqref="B1 G1 L1">
      <formula1>"10ft MPR,12ftMPR,15ftMPR"</formula1>
    </dataValidation>
  </dataValidation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4" width="13.75"/>
    <col customWidth="1" min="15" max="26" width="7.63"/>
  </cols>
  <sheetData>
    <row r="1" ht="24.75" customHeight="1">
      <c r="A1" s="1" t="s">
        <v>0</v>
      </c>
      <c r="B1" s="2" t="s">
        <v>2</v>
      </c>
      <c r="C1" s="3" t="s">
        <v>4</v>
      </c>
      <c r="D1" s="3"/>
      <c r="E1" s="3"/>
      <c r="F1" s="1" t="s">
        <v>0</v>
      </c>
      <c r="G1" s="2" t="s">
        <v>2</v>
      </c>
      <c r="H1" s="3" t="s">
        <v>4</v>
      </c>
      <c r="I1" s="3"/>
      <c r="J1" s="3"/>
      <c r="K1" s="1" t="s">
        <v>0</v>
      </c>
      <c r="L1" s="2" t="s">
        <v>6</v>
      </c>
      <c r="M1" s="3" t="s">
        <v>4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4.7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4.75" customHeight="1">
      <c r="A3" s="4" t="s">
        <v>7</v>
      </c>
      <c r="B3" s="5" t="s">
        <v>8</v>
      </c>
      <c r="C3" s="5" t="s">
        <v>9</v>
      </c>
      <c r="D3" s="6" t="s">
        <v>10</v>
      </c>
      <c r="E3" s="1"/>
      <c r="F3" s="4" t="s">
        <v>7</v>
      </c>
      <c r="G3" s="5" t="s">
        <v>8</v>
      </c>
      <c r="H3" s="5" t="s">
        <v>9</v>
      </c>
      <c r="I3" s="6" t="s">
        <v>10</v>
      </c>
      <c r="J3" s="1"/>
      <c r="K3" s="4" t="s">
        <v>7</v>
      </c>
      <c r="L3" s="5" t="s">
        <v>8</v>
      </c>
      <c r="M3" s="5" t="s">
        <v>9</v>
      </c>
      <c r="N3" s="6" t="s">
        <v>10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4.75" customHeight="1">
      <c r="A4" s="7">
        <v>90.0</v>
      </c>
      <c r="B4" s="7">
        <f>IF(B1="MP1000",0.64,(IF(B1="MP2000",1.29,(IF(B1="MP3000",2.88,0)))))</f>
        <v>0.64</v>
      </c>
      <c r="C4" s="7">
        <v>5.0</v>
      </c>
      <c r="D4" s="8">
        <f t="shared" ref="D4:D8" si="1">SUM(C4*B4)</f>
        <v>3.2</v>
      </c>
      <c r="E4" s="3"/>
      <c r="F4" s="7">
        <v>90.0</v>
      </c>
      <c r="G4" s="7">
        <f>IF(G1="MP1000",0.64,(IF(G1="MP2000",1.29,(IF(G1="MP3000",2.88,0)))))</f>
        <v>0.64</v>
      </c>
      <c r="H4" s="7"/>
      <c r="I4" s="8">
        <f t="shared" ref="I4:I8" si="2">SUM(H4*G4)</f>
        <v>0</v>
      </c>
      <c r="J4" s="3"/>
      <c r="K4" s="7">
        <v>90.0</v>
      </c>
      <c r="L4" s="7">
        <f>IF(L1="MP1000",0.64,(IF(L1="MP2000",1.29,(IF(L1="MP3000",2.88,0)))))</f>
        <v>1.29</v>
      </c>
      <c r="M4" s="7"/>
      <c r="N4" s="8">
        <f t="shared" ref="N4:N8" si="3">SUM(M4*L4)</f>
        <v>0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4.75" customHeight="1">
      <c r="A5" s="10">
        <v>180.0</v>
      </c>
      <c r="B5" s="7">
        <f>IF(B1="MP1000",1.29,(IF(B1="MP2000",2.43,(IF(B1="MP3000",5.99,0)))))</f>
        <v>1.29</v>
      </c>
      <c r="C5" s="10">
        <v>4.0</v>
      </c>
      <c r="D5" s="11">
        <f t="shared" si="1"/>
        <v>5.16</v>
      </c>
      <c r="E5" s="3"/>
      <c r="F5" s="10">
        <v>180.0</v>
      </c>
      <c r="G5" s="7">
        <f>IF(G1="MP1000",1.29,(IF(G1="MP2000",2.43,(IF(G1="MP3000",5.99,0)))))</f>
        <v>1.29</v>
      </c>
      <c r="H5" s="10">
        <v>0.0</v>
      </c>
      <c r="I5" s="11">
        <f t="shared" si="2"/>
        <v>0</v>
      </c>
      <c r="J5" s="3"/>
      <c r="K5" s="10">
        <v>180.0</v>
      </c>
      <c r="L5" s="7">
        <f>IF(L1="MP1000",1.29,(IF(L1="MP2000",2.43,(IF(L1="MP3000",5.99,0)))))</f>
        <v>2.43</v>
      </c>
      <c r="M5" s="10">
        <v>0.0</v>
      </c>
      <c r="N5" s="11">
        <f t="shared" si="3"/>
        <v>0</v>
      </c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24.75" customHeight="1">
      <c r="A6" s="10">
        <v>210.0</v>
      </c>
      <c r="B6" s="7">
        <f>IF(B1="MP1000",1.42,(IF(B1="MP2000",2.84,(IF(B1="MP3000",6.97,0)))))</f>
        <v>1.42</v>
      </c>
      <c r="C6" s="10">
        <v>1.0</v>
      </c>
      <c r="D6" s="11">
        <f t="shared" si="1"/>
        <v>1.42</v>
      </c>
      <c r="E6" s="3"/>
      <c r="F6" s="10">
        <v>210.0</v>
      </c>
      <c r="G6" s="7">
        <f>IF(G1="MP1000",1.42,(IF(G1="MP2000",2.84,(IF(G1="MP3000",6.97,0)))))</f>
        <v>1.42</v>
      </c>
      <c r="H6" s="10"/>
      <c r="I6" s="11">
        <f t="shared" si="2"/>
        <v>0</v>
      </c>
      <c r="J6" s="3"/>
      <c r="K6" s="10">
        <v>210.0</v>
      </c>
      <c r="L6" s="7">
        <f>IF(L1="MP1000",1.42,(IF(L1="MP2000",2.84,(IF(L1="MP3000",6.97,0)))))</f>
        <v>2.84</v>
      </c>
      <c r="M6" s="10"/>
      <c r="N6" s="11">
        <f t="shared" si="3"/>
        <v>0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24.75" customHeight="1">
      <c r="A7" s="10">
        <v>270.0</v>
      </c>
      <c r="B7" s="7">
        <f>IF(B1="MP1000",1.82,(IF(B1="MP2000",3.6,(IF(B1="MP3000",8.98,0)))))</f>
        <v>1.82</v>
      </c>
      <c r="C7" s="10"/>
      <c r="D7" s="11">
        <f t="shared" si="1"/>
        <v>0</v>
      </c>
      <c r="E7" s="3"/>
      <c r="F7" s="10">
        <v>270.0</v>
      </c>
      <c r="G7" s="7">
        <f>IF(G1="MP1000",1.82,(IF(G1="MP2000",3.6,(IF(G1="MP3000",8.98,0)))))</f>
        <v>1.82</v>
      </c>
      <c r="H7" s="10"/>
      <c r="I7" s="11">
        <f t="shared" si="2"/>
        <v>0</v>
      </c>
      <c r="J7" s="3"/>
      <c r="K7" s="10">
        <v>270.0</v>
      </c>
      <c r="L7" s="7">
        <f>IF(L1="MP1000",1.82,(IF(L1="MP2000",3.6,(IF(L1="MP3000",8.98,0)))))</f>
        <v>3.6</v>
      </c>
      <c r="M7" s="10"/>
      <c r="N7" s="11">
        <f t="shared" si="3"/>
        <v>0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4.75" customHeight="1">
      <c r="A8" s="10">
        <v>360.0</v>
      </c>
      <c r="B8" s="7">
        <f>IF(B1="MP1000",2.62,(IF(B1="MP2000",4.85,(IF(B1="MP3000",11.94,0)))))</f>
        <v>2.62</v>
      </c>
      <c r="C8" s="10">
        <v>1.0</v>
      </c>
      <c r="D8" s="11">
        <f t="shared" si="1"/>
        <v>2.62</v>
      </c>
      <c r="E8" s="3"/>
      <c r="F8" s="10">
        <v>360.0</v>
      </c>
      <c r="G8" s="7">
        <f>IF(G1="MP1000",2.62,(IF(G1="MP2000",4.85,(IF(G1="MP3000",11.94,0)))))</f>
        <v>2.62</v>
      </c>
      <c r="H8" s="10">
        <v>1.0</v>
      </c>
      <c r="I8" s="11">
        <f t="shared" si="2"/>
        <v>2.62</v>
      </c>
      <c r="J8" s="3"/>
      <c r="K8" s="10">
        <v>360.0</v>
      </c>
      <c r="L8" s="7">
        <f>IF(L1="MP1000",2.62,(IF(L1="MP2000",4.85,(IF(L1="MP3000",11.94,0)))))</f>
        <v>4.85</v>
      </c>
      <c r="M8" s="10"/>
      <c r="N8" s="11">
        <f t="shared" si="3"/>
        <v>0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24.75" customHeight="1">
      <c r="A9" s="11" t="s">
        <v>11</v>
      </c>
      <c r="B9" s="10"/>
      <c r="C9" s="10">
        <f t="shared" ref="C9:D9" si="4">SUM(C4:C8)</f>
        <v>11</v>
      </c>
      <c r="D9" s="11">
        <f t="shared" si="4"/>
        <v>12.4</v>
      </c>
      <c r="E9" s="3"/>
      <c r="F9" s="11" t="s">
        <v>11</v>
      </c>
      <c r="G9" s="10"/>
      <c r="H9" s="10">
        <f t="shared" ref="H9:I9" si="5">SUM(H4:H8)</f>
        <v>1</v>
      </c>
      <c r="I9" s="11">
        <f t="shared" si="5"/>
        <v>2.62</v>
      </c>
      <c r="J9" s="3"/>
      <c r="K9" s="11" t="s">
        <v>11</v>
      </c>
      <c r="L9" s="10"/>
      <c r="M9" s="10">
        <f t="shared" ref="M9:N9" si="6">SUM(M4:M8)</f>
        <v>0</v>
      </c>
      <c r="N9" s="11">
        <f t="shared" si="6"/>
        <v>0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4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35.25" customHeight="1">
      <c r="A11" s="3" t="s">
        <v>12</v>
      </c>
      <c r="B11" s="3">
        <v>40.0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24.75" customHeight="1">
      <c r="A12" s="3" t="s">
        <v>13</v>
      </c>
      <c r="B12" s="3">
        <f>SUM(D9,I9,N9)</f>
        <v>15.02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24.75" customHeight="1">
      <c r="A13" s="3" t="s">
        <v>14</v>
      </c>
      <c r="B13" s="3">
        <f>SUM(B12/B11)</f>
        <v>0.3755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24.75" customHeight="1">
      <c r="A14" s="3" t="s">
        <v>15</v>
      </c>
      <c r="B14" s="3">
        <f>ROUNDUP(B13, 0)</f>
        <v>1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24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24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24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 t="s">
        <v>16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24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24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24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24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24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24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24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24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24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24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24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24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24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24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24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24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24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24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24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ataValidations>
    <dataValidation type="list" allowBlank="1" showErrorMessage="1" sqref="B1 G1 L1">
      <formula1>"MP1000,MP2000,MP3000"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4" width="13.75"/>
    <col customWidth="1" min="15" max="26" width="7.63"/>
  </cols>
  <sheetData>
    <row r="1" ht="24.75" customHeight="1">
      <c r="A1" s="1" t="s">
        <v>0</v>
      </c>
      <c r="B1" s="2" t="s">
        <v>1</v>
      </c>
      <c r="C1" s="3"/>
      <c r="D1" s="3"/>
      <c r="E1" s="3"/>
      <c r="F1" s="1" t="s">
        <v>0</v>
      </c>
      <c r="G1" s="2" t="s">
        <v>1</v>
      </c>
      <c r="H1" s="3"/>
      <c r="I1" s="3"/>
      <c r="J1" s="3"/>
      <c r="K1" s="1" t="s">
        <v>0</v>
      </c>
      <c r="L1" s="2" t="s">
        <v>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4.7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4.75" customHeight="1">
      <c r="A3" s="4" t="s">
        <v>7</v>
      </c>
      <c r="B3" s="5"/>
      <c r="C3" s="5" t="s">
        <v>9</v>
      </c>
      <c r="D3" s="6" t="s">
        <v>10</v>
      </c>
      <c r="E3" s="1"/>
      <c r="F3" s="4" t="s">
        <v>7</v>
      </c>
      <c r="G3" s="5"/>
      <c r="H3" s="5" t="s">
        <v>9</v>
      </c>
      <c r="I3" s="6" t="s">
        <v>10</v>
      </c>
      <c r="J3" s="1"/>
      <c r="K3" s="4" t="s">
        <v>7</v>
      </c>
      <c r="L3" s="5"/>
      <c r="M3" s="5" t="s">
        <v>9</v>
      </c>
      <c r="N3" s="6" t="s">
        <v>10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4.75" customHeight="1">
      <c r="A4" s="7">
        <v>90.0</v>
      </c>
      <c r="B4" s="7">
        <v>1.4</v>
      </c>
      <c r="C4" s="7">
        <v>0.0</v>
      </c>
      <c r="D4" s="8">
        <f t="shared" ref="D4:D9" si="1">SUM(C4*B4)</f>
        <v>0</v>
      </c>
      <c r="E4" s="3"/>
      <c r="F4" s="7">
        <v>90.0</v>
      </c>
      <c r="G4" s="7">
        <v>1.4</v>
      </c>
      <c r="H4" s="7"/>
      <c r="I4" s="8">
        <f t="shared" ref="I4:I9" si="2">SUM(H4*G4)</f>
        <v>0</v>
      </c>
      <c r="J4" s="3"/>
      <c r="K4" s="7">
        <v>90.0</v>
      </c>
      <c r="L4" s="7">
        <v>1.4</v>
      </c>
      <c r="M4" s="7"/>
      <c r="N4" s="8">
        <f t="shared" ref="N4:N9" si="3">SUM(M4*L4)</f>
        <v>0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4.75" customHeight="1">
      <c r="A5" s="10">
        <v>120.0</v>
      </c>
      <c r="B5" s="7">
        <v>1.86</v>
      </c>
      <c r="C5" s="10"/>
      <c r="D5" s="11">
        <f t="shared" si="1"/>
        <v>0</v>
      </c>
      <c r="E5" s="3"/>
      <c r="F5" s="10">
        <v>120.0</v>
      </c>
      <c r="G5" s="7">
        <v>1.86</v>
      </c>
      <c r="H5" s="10"/>
      <c r="I5" s="11">
        <f t="shared" si="2"/>
        <v>0</v>
      </c>
      <c r="J5" s="3"/>
      <c r="K5" s="10">
        <v>120.0</v>
      </c>
      <c r="L5" s="7">
        <v>1.86</v>
      </c>
      <c r="M5" s="10"/>
      <c r="N5" s="11">
        <f t="shared" si="3"/>
        <v>0</v>
      </c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24.75" customHeight="1">
      <c r="A6" s="10">
        <v>180.0</v>
      </c>
      <c r="B6" s="7">
        <v>2.8</v>
      </c>
      <c r="C6" s="10">
        <v>0.0</v>
      </c>
      <c r="D6" s="11">
        <f t="shared" si="1"/>
        <v>0</v>
      </c>
      <c r="E6" s="3"/>
      <c r="F6" s="10">
        <v>180.0</v>
      </c>
      <c r="G6" s="7">
        <v>2.8</v>
      </c>
      <c r="H6" s="10"/>
      <c r="I6" s="11">
        <f t="shared" si="2"/>
        <v>0</v>
      </c>
      <c r="J6" s="3"/>
      <c r="K6" s="10">
        <v>180.0</v>
      </c>
      <c r="L6" s="7">
        <v>2.8</v>
      </c>
      <c r="M6" s="10"/>
      <c r="N6" s="11">
        <f t="shared" si="3"/>
        <v>0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24.75" customHeight="1">
      <c r="A7" s="10">
        <v>240.0</v>
      </c>
      <c r="B7" s="7">
        <v>3.75</v>
      </c>
      <c r="C7" s="10"/>
      <c r="D7" s="11">
        <f t="shared" si="1"/>
        <v>0</v>
      </c>
      <c r="E7" s="3"/>
      <c r="F7" s="10">
        <v>240.0</v>
      </c>
      <c r="G7" s="7">
        <v>3.75</v>
      </c>
      <c r="H7" s="10"/>
      <c r="I7" s="11">
        <f t="shared" si="2"/>
        <v>0</v>
      </c>
      <c r="J7" s="3"/>
      <c r="K7" s="10">
        <v>240.0</v>
      </c>
      <c r="L7" s="7">
        <v>3.75</v>
      </c>
      <c r="M7" s="10"/>
      <c r="N7" s="11">
        <f t="shared" si="3"/>
        <v>0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4.75" customHeight="1">
      <c r="A8" s="10">
        <v>270.0</v>
      </c>
      <c r="B8" s="7">
        <v>4.36</v>
      </c>
      <c r="C8" s="10"/>
      <c r="D8" s="11">
        <f t="shared" si="1"/>
        <v>0</v>
      </c>
      <c r="E8" s="3"/>
      <c r="F8" s="10">
        <v>270.0</v>
      </c>
      <c r="G8" s="7">
        <v>4.36</v>
      </c>
      <c r="H8" s="10"/>
      <c r="I8" s="11">
        <f t="shared" si="2"/>
        <v>0</v>
      </c>
      <c r="J8" s="3"/>
      <c r="K8" s="10">
        <v>270.0</v>
      </c>
      <c r="L8" s="7">
        <v>4.36</v>
      </c>
      <c r="M8" s="10"/>
      <c r="N8" s="11">
        <f t="shared" si="3"/>
        <v>0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24.75" customHeight="1">
      <c r="A9" s="10">
        <v>360.0</v>
      </c>
      <c r="B9" s="7">
        <v>5.61</v>
      </c>
      <c r="C9" s="10">
        <v>0.0</v>
      </c>
      <c r="D9" s="11">
        <f t="shared" si="1"/>
        <v>0</v>
      </c>
      <c r="E9" s="3"/>
      <c r="F9" s="10">
        <v>360.0</v>
      </c>
      <c r="G9" s="7">
        <v>5.61</v>
      </c>
      <c r="H9" s="10"/>
      <c r="I9" s="11">
        <f t="shared" si="2"/>
        <v>0</v>
      </c>
      <c r="J9" s="3"/>
      <c r="K9" s="10">
        <v>360.0</v>
      </c>
      <c r="L9" s="7">
        <v>5.61</v>
      </c>
      <c r="M9" s="10"/>
      <c r="N9" s="11">
        <f t="shared" si="3"/>
        <v>0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4.75" customHeight="1">
      <c r="A10" s="11" t="s">
        <v>11</v>
      </c>
      <c r="B10" s="10"/>
      <c r="C10" s="10">
        <f t="shared" ref="C10:D10" si="4">SUM(C4:C9)</f>
        <v>0</v>
      </c>
      <c r="D10" s="11">
        <f t="shared" si="4"/>
        <v>0</v>
      </c>
      <c r="E10" s="3"/>
      <c r="F10" s="11" t="s">
        <v>11</v>
      </c>
      <c r="G10" s="10"/>
      <c r="H10" s="10">
        <f t="shared" ref="H10:I10" si="5">SUM(H4:H9)</f>
        <v>0</v>
      </c>
      <c r="I10" s="11">
        <f t="shared" si="5"/>
        <v>0</v>
      </c>
      <c r="J10" s="3"/>
      <c r="K10" s="11" t="s">
        <v>11</v>
      </c>
      <c r="L10" s="10"/>
      <c r="M10" s="10">
        <f t="shared" ref="M10:N10" si="6">SUM(M4:M9)</f>
        <v>0</v>
      </c>
      <c r="N10" s="11">
        <f t="shared" si="6"/>
        <v>0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24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35.25" customHeight="1">
      <c r="A12" s="3" t="s">
        <v>12</v>
      </c>
      <c r="B12" s="3">
        <v>12.0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24.75" customHeight="1">
      <c r="A13" s="3" t="s">
        <v>13</v>
      </c>
      <c r="B13" s="3">
        <f>SUM(D10,I10,N10)</f>
        <v>0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24.75" customHeight="1">
      <c r="A14" s="3" t="s">
        <v>14</v>
      </c>
      <c r="B14" s="3">
        <f>SUM(B13/B12)</f>
        <v>0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24.75" customHeight="1">
      <c r="A15" s="3" t="s">
        <v>15</v>
      </c>
      <c r="B15" s="3">
        <f>ROUNDUP(B14, 0)</f>
        <v>0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24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24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24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 t="s">
        <v>16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24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24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24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24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24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24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24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24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24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24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24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24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24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24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24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24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24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24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24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4" width="13.75"/>
    <col customWidth="1" min="15" max="26" width="7.63"/>
  </cols>
  <sheetData>
    <row r="1" ht="24.75" customHeight="1">
      <c r="A1" s="1" t="s">
        <v>0</v>
      </c>
      <c r="B1" s="2" t="s">
        <v>3</v>
      </c>
      <c r="C1" s="3" t="s">
        <v>4</v>
      </c>
      <c r="D1" s="3"/>
      <c r="E1" s="3"/>
      <c r="F1" s="1" t="s">
        <v>0</v>
      </c>
      <c r="G1" s="2" t="s">
        <v>5</v>
      </c>
      <c r="H1" s="3" t="s">
        <v>4</v>
      </c>
      <c r="I1" s="3"/>
      <c r="J1" s="3"/>
      <c r="K1" s="1" t="s">
        <v>0</v>
      </c>
      <c r="L1" s="2" t="s">
        <v>17</v>
      </c>
      <c r="M1" s="3" t="s">
        <v>4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4.7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4.75" customHeight="1">
      <c r="A3" s="4" t="s">
        <v>7</v>
      </c>
      <c r="B3" s="5" t="s">
        <v>8</v>
      </c>
      <c r="C3" s="5" t="s">
        <v>9</v>
      </c>
      <c r="D3" s="6" t="s">
        <v>10</v>
      </c>
      <c r="E3" s="1"/>
      <c r="F3" s="4" t="s">
        <v>7</v>
      </c>
      <c r="G3" s="5" t="s">
        <v>8</v>
      </c>
      <c r="H3" s="5" t="s">
        <v>9</v>
      </c>
      <c r="I3" s="6" t="s">
        <v>10</v>
      </c>
      <c r="J3" s="1"/>
      <c r="K3" s="4" t="s">
        <v>7</v>
      </c>
      <c r="L3" s="5" t="s">
        <v>8</v>
      </c>
      <c r="M3" s="5" t="s">
        <v>9</v>
      </c>
      <c r="N3" s="6" t="s">
        <v>10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4.75" customHeight="1">
      <c r="A4" s="7">
        <v>90.0</v>
      </c>
      <c r="B4" s="7">
        <f>IF(B1="12ftMPR",2.4,(IF(B1="10ft MPR",1.2,(IF(B1="15ftMPR",3.4,0)))))</f>
        <v>2.4</v>
      </c>
      <c r="C4" s="7">
        <v>0.0</v>
      </c>
      <c r="D4" s="8">
        <f t="shared" ref="D4:D8" si="1">SUM(C4*B4)</f>
        <v>0</v>
      </c>
      <c r="E4" s="3"/>
      <c r="F4" s="7">
        <v>90.0</v>
      </c>
      <c r="G4" s="7">
        <f>IF(G1="12ftMPR",2.4,(IF(G1="10ft MPR",1.2,(IF(G1="15ftMPR",3.4,0)))))</f>
        <v>1.2</v>
      </c>
      <c r="H4" s="7">
        <v>0.0</v>
      </c>
      <c r="I4" s="8">
        <f t="shared" ref="I4:I8" si="2">SUM(H4*G4)</f>
        <v>0</v>
      </c>
      <c r="J4" s="3"/>
      <c r="K4" s="7">
        <v>90.0</v>
      </c>
      <c r="L4" s="7">
        <f>IF(L1="12ftMPR",2.4,(IF(L1="10ft MPR",1.2,(IF(L1="15ftMPR",3.4,0)))))</f>
        <v>3.4</v>
      </c>
      <c r="M4" s="7">
        <v>0.0</v>
      </c>
      <c r="N4" s="8">
        <f t="shared" ref="N4:N8" si="3">SUM(M4*L4)</f>
        <v>0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4.75" customHeight="1">
      <c r="A5" s="10" t="s">
        <v>27</v>
      </c>
      <c r="B5" s="7">
        <f>IF(B1="12ftMPR",3,(IF(B1="10ft MPR",2.25,(IF(B1="15ftMPR",4.66,0)))))</f>
        <v>3</v>
      </c>
      <c r="C5" s="10">
        <v>0.0</v>
      </c>
      <c r="D5" s="11">
        <f t="shared" si="1"/>
        <v>0</v>
      </c>
      <c r="E5" s="3"/>
      <c r="F5" s="10" t="s">
        <v>27</v>
      </c>
      <c r="G5" s="7">
        <f>IF(G1="12ftMPR",3,(IF(G1="10ft MPR",2.25,(IF(G1="15ftMPR",4.66,0)))))</f>
        <v>2.25</v>
      </c>
      <c r="H5" s="10">
        <v>0.0</v>
      </c>
      <c r="I5" s="11">
        <f t="shared" si="2"/>
        <v>0</v>
      </c>
      <c r="J5" s="3"/>
      <c r="K5" s="10" t="s">
        <v>27</v>
      </c>
      <c r="L5" s="7">
        <f>IF(L1="12ftMPR",3,(IF(L1="10ft MPR",2.25,(IF(L1="15ftMPR",4.66,0)))))</f>
        <v>4.66</v>
      </c>
      <c r="M5" s="10">
        <v>0.0</v>
      </c>
      <c r="N5" s="11">
        <f t="shared" si="3"/>
        <v>0</v>
      </c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24.75" customHeight="1">
      <c r="A6" s="10">
        <v>180.0</v>
      </c>
      <c r="B6" s="7">
        <f>IF(B1="12ftMPR",4.9,(IF(B1="10ft MPR",3,(IF(B1="15ftMPR",6.8,0)))))</f>
        <v>4.9</v>
      </c>
      <c r="C6" s="10">
        <v>0.0</v>
      </c>
      <c r="D6" s="11">
        <f t="shared" si="1"/>
        <v>0</v>
      </c>
      <c r="E6" s="3"/>
      <c r="F6" s="10">
        <v>180.0</v>
      </c>
      <c r="G6" s="7">
        <f>IF(G1="12ftMPR",4.9,(IF(G1="10ft MPR",3,(IF(G1="15ftMPR",6.8,0)))))</f>
        <v>3</v>
      </c>
      <c r="H6" s="10">
        <v>0.0</v>
      </c>
      <c r="I6" s="11">
        <f t="shared" si="2"/>
        <v>0</v>
      </c>
      <c r="J6" s="3"/>
      <c r="K6" s="10">
        <v>180.0</v>
      </c>
      <c r="L6" s="7">
        <f>IF(L1="12ftMPR",4.9,(IF(L1="10ft MPR",3,(IF(L1="15ftMPR",6.8,0)))))</f>
        <v>6.8</v>
      </c>
      <c r="M6" s="10">
        <v>0.0</v>
      </c>
      <c r="N6" s="11">
        <f t="shared" si="3"/>
        <v>0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24.75" customHeight="1">
      <c r="A7" s="10" t="s">
        <v>29</v>
      </c>
      <c r="B7" s="7">
        <f>IF(B1="12ftMPR",6.72,(IF(B1="10ft MPR",5.07,(IF(B1="15ftMPR",10.51,0)))))</f>
        <v>6.72</v>
      </c>
      <c r="C7" s="10">
        <v>0.0</v>
      </c>
      <c r="D7" s="11">
        <f t="shared" si="1"/>
        <v>0</v>
      </c>
      <c r="E7" s="3"/>
      <c r="F7" s="10" t="s">
        <v>29</v>
      </c>
      <c r="G7" s="7">
        <f>IF(G1="12ftMPR",6.72,(IF(G1="10ft MPR",5.07,(IF(G1="15ftMPR",10.51,0)))))</f>
        <v>5.07</v>
      </c>
      <c r="H7" s="10"/>
      <c r="I7" s="11">
        <f t="shared" si="2"/>
        <v>0</v>
      </c>
      <c r="J7" s="3"/>
      <c r="K7" s="10" t="s">
        <v>29</v>
      </c>
      <c r="L7" s="7">
        <f>IF(L1="12ftMPR",6.72,(IF(L1="10ft MPR",5.07,(IF(L1="15ftMPR",10.51,0)))))</f>
        <v>10.51</v>
      </c>
      <c r="M7" s="10"/>
      <c r="N7" s="11">
        <f t="shared" si="3"/>
        <v>0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4.75" customHeight="1">
      <c r="A8" s="10">
        <v>360.0</v>
      </c>
      <c r="B8" s="7">
        <f>IF(B1="12ftMPR",9.7,(IF(B1="10ft MPR",6,(IF(B1="15ftMPR",13.7,0)))))</f>
        <v>9.7</v>
      </c>
      <c r="C8" s="10">
        <v>0.0</v>
      </c>
      <c r="D8" s="11">
        <f t="shared" si="1"/>
        <v>0</v>
      </c>
      <c r="E8" s="3"/>
      <c r="F8" s="10">
        <v>360.0</v>
      </c>
      <c r="G8" s="7">
        <f>IF(G1="12ftMPR",9.7,(IF(G1="10ft MPR",6,(IF(G1="15ftMPR",13.7,0)))))</f>
        <v>6</v>
      </c>
      <c r="H8" s="10"/>
      <c r="I8" s="11">
        <f t="shared" si="2"/>
        <v>0</v>
      </c>
      <c r="J8" s="3"/>
      <c r="K8" s="10">
        <v>360.0</v>
      </c>
      <c r="L8" s="7">
        <f>IF(L1="12ftMPR",9.7,(IF(L1="10ft MPR",6,(IF(L1="15ftMPR",13.7,0)))))</f>
        <v>13.7</v>
      </c>
      <c r="M8" s="10">
        <v>0.0</v>
      </c>
      <c r="N8" s="11">
        <f t="shared" si="3"/>
        <v>0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24.75" customHeight="1">
      <c r="A9" s="12" t="s">
        <v>11</v>
      </c>
      <c r="B9" s="13"/>
      <c r="C9" s="13">
        <f t="shared" ref="C9:D9" si="4">SUM(C4:C8)</f>
        <v>0</v>
      </c>
      <c r="D9" s="12">
        <f t="shared" si="4"/>
        <v>0</v>
      </c>
      <c r="E9" s="3"/>
      <c r="F9" s="12" t="s">
        <v>11</v>
      </c>
      <c r="G9" s="13"/>
      <c r="H9" s="13">
        <f t="shared" ref="H9:I9" si="5">SUM(H4:H8)</f>
        <v>0</v>
      </c>
      <c r="I9" s="12">
        <f t="shared" si="5"/>
        <v>0</v>
      </c>
      <c r="J9" s="3"/>
      <c r="K9" s="12" t="s">
        <v>11</v>
      </c>
      <c r="L9" s="13"/>
      <c r="M9" s="13">
        <f t="shared" ref="M9:N9" si="6">SUM(M4:M8)</f>
        <v>0</v>
      </c>
      <c r="N9" s="12">
        <f t="shared" si="6"/>
        <v>0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4.75" customHeight="1">
      <c r="A10" s="14"/>
      <c r="B10" s="15" t="s">
        <v>30</v>
      </c>
      <c r="C10" s="23">
        <f>IF(B1="12ftMPR",46,(IF(B1="10ft MPR",39,(IF(B1="15ftMPR",41,0)))))</f>
        <v>46</v>
      </c>
      <c r="D10" s="17"/>
      <c r="E10" s="3"/>
      <c r="F10" s="14"/>
      <c r="G10" s="15" t="s">
        <v>30</v>
      </c>
      <c r="H10" s="23">
        <f>IF(G1="12ftMPR",46,(IF(G1="10ft MPR",39,(IF(G1="15ftMPR",41,0)))))</f>
        <v>39</v>
      </c>
      <c r="I10" s="17"/>
      <c r="J10" s="3"/>
      <c r="K10" s="14"/>
      <c r="L10" s="15" t="s">
        <v>30</v>
      </c>
      <c r="M10" s="23">
        <f>IF(L1="12ftMPR",46,(IF(L1="10ft MPR",39,(IF(L1="15ftMPR",41,0)))))</f>
        <v>41</v>
      </c>
      <c r="N10" s="17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35.25" customHeight="1">
      <c r="A11" s="18"/>
      <c r="B11" s="19" t="s">
        <v>31</v>
      </c>
      <c r="C11" s="25">
        <f>IF(B1="12ftMPR",13,(IF(B1="10ft MPR",15,(IF(B1="15ftMPR",15,0)))))</f>
        <v>13</v>
      </c>
      <c r="D11" s="21"/>
      <c r="E11" s="3"/>
      <c r="F11" s="18"/>
      <c r="G11" s="19" t="s">
        <v>31</v>
      </c>
      <c r="H11" s="25">
        <f>IF(G1="12ftMPR",13,(IF(G1="10ft MPR",15,(IF(G1="15ftMPR",15,0)))))</f>
        <v>15</v>
      </c>
      <c r="I11" s="21"/>
      <c r="J11" s="3"/>
      <c r="K11" s="18"/>
      <c r="L11" s="19" t="s">
        <v>31</v>
      </c>
      <c r="M11" s="25">
        <f>IF(L1="12ftMPR",13,(IF(L1="10ft MPR",15,(IF(L1="15ftMPR",15,0)))))</f>
        <v>15</v>
      </c>
      <c r="N11" s="21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24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24.75" customHeight="1">
      <c r="A13" s="3" t="s">
        <v>12</v>
      </c>
      <c r="B13" s="3">
        <v>30.0</v>
      </c>
      <c r="C13" s="3"/>
      <c r="D13" s="3"/>
      <c r="E13" s="3"/>
      <c r="F13" s="3"/>
      <c r="G13" s="3"/>
      <c r="H13" s="3"/>
      <c r="I13" s="3"/>
      <c r="J13" s="3"/>
      <c r="K13" s="1" t="s">
        <v>0</v>
      </c>
      <c r="L13" s="3" t="s">
        <v>39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24.75" customHeight="1">
      <c r="A14" s="3" t="s">
        <v>13</v>
      </c>
      <c r="B14" s="3">
        <f>SUM(D9,I9,N9,N21)</f>
        <v>0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24.75" customHeight="1">
      <c r="A15" s="3" t="s">
        <v>14</v>
      </c>
      <c r="B15" s="3">
        <f>SUM(B14/B13)</f>
        <v>0</v>
      </c>
      <c r="C15" s="3"/>
      <c r="D15" s="3"/>
      <c r="E15" s="3"/>
      <c r="F15" s="3"/>
      <c r="G15" s="3"/>
      <c r="H15" s="3"/>
      <c r="I15" s="3"/>
      <c r="J15" s="3"/>
      <c r="K15" s="4" t="s">
        <v>7</v>
      </c>
      <c r="L15" s="5" t="s">
        <v>8</v>
      </c>
      <c r="M15" s="5" t="s">
        <v>9</v>
      </c>
      <c r="N15" s="6" t="s">
        <v>10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24.75" customHeight="1">
      <c r="A16" s="3" t="s">
        <v>15</v>
      </c>
      <c r="B16" s="3">
        <f>ROUNDUP(B15, 0)</f>
        <v>0</v>
      </c>
      <c r="C16" s="3"/>
      <c r="D16" s="3"/>
      <c r="E16" s="3"/>
      <c r="F16" s="3"/>
      <c r="G16" s="3"/>
      <c r="H16" s="3"/>
      <c r="I16" s="3"/>
      <c r="J16" s="3"/>
      <c r="K16" s="7">
        <v>90.0</v>
      </c>
      <c r="L16" s="7">
        <v>1.0</v>
      </c>
      <c r="M16" s="7">
        <v>0.0</v>
      </c>
      <c r="N16" s="8">
        <f t="shared" ref="N16:N20" si="7">SUM(M16*L16)</f>
        <v>0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24.75" customHeight="1">
      <c r="A17" s="3" t="s">
        <v>45</v>
      </c>
      <c r="B17" s="3" t="s">
        <v>46</v>
      </c>
      <c r="C17" s="3"/>
      <c r="D17" s="3"/>
      <c r="E17" s="3"/>
      <c r="F17" s="3"/>
      <c r="G17" s="3"/>
      <c r="H17" s="3"/>
      <c r="I17" s="3"/>
      <c r="J17" s="3"/>
      <c r="K17" s="10" t="s">
        <v>27</v>
      </c>
      <c r="L17" s="7"/>
      <c r="M17" s="10"/>
      <c r="N17" s="11">
        <f t="shared" si="7"/>
        <v>0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24.75" customHeight="1">
      <c r="A18" s="3" t="s">
        <v>43</v>
      </c>
      <c r="B18" s="3">
        <f>SUM(C9+H9+M9+M21)</f>
        <v>0</v>
      </c>
      <c r="C18" s="3"/>
      <c r="D18" s="3"/>
      <c r="E18" s="3"/>
      <c r="F18" s="3"/>
      <c r="G18" s="3"/>
      <c r="H18" s="3"/>
      <c r="I18" s="3"/>
      <c r="J18" s="3"/>
      <c r="K18" s="10">
        <v>180.0</v>
      </c>
      <c r="L18" s="7">
        <v>1.9</v>
      </c>
      <c r="M18" s="10">
        <v>0.0</v>
      </c>
      <c r="N18" s="11">
        <f t="shared" si="7"/>
        <v>0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24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10" t="s">
        <v>29</v>
      </c>
      <c r="L19" s="7"/>
      <c r="M19" s="10"/>
      <c r="N19" s="11">
        <f t="shared" si="7"/>
        <v>0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24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10">
        <v>360.0</v>
      </c>
      <c r="L20" s="7">
        <v>3.9</v>
      </c>
      <c r="M20" s="10">
        <v>0.0</v>
      </c>
      <c r="N20" s="11">
        <f t="shared" si="7"/>
        <v>0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24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12" t="s">
        <v>11</v>
      </c>
      <c r="L21" s="13"/>
      <c r="M21" s="13">
        <f t="shared" ref="M21:N21" si="8">SUM(M16:M20)</f>
        <v>0</v>
      </c>
      <c r="N21" s="12">
        <f t="shared" si="8"/>
        <v>0</v>
      </c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24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14"/>
      <c r="L22" s="15" t="s">
        <v>30</v>
      </c>
      <c r="M22" s="23"/>
      <c r="N22" s="17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24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18"/>
      <c r="L23" s="19" t="s">
        <v>31</v>
      </c>
      <c r="M23" s="25"/>
      <c r="N23" s="21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24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24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24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24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24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24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24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24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24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24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24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24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24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ataValidations>
    <dataValidation type="list" allowBlank="1" showErrorMessage="1" sqref="B1 G1 L1">
      <formula1>"10ft MPR,12ftMPR,15ftMPR"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5"/>
    <col customWidth="1" min="2" max="14" width="13.75"/>
    <col customWidth="1" min="15" max="26" width="7.63"/>
  </cols>
  <sheetData>
    <row r="1" ht="24.75" customHeight="1">
      <c r="A1" s="1" t="s">
        <v>0</v>
      </c>
      <c r="B1" s="2" t="s">
        <v>18</v>
      </c>
      <c r="C1" s="3"/>
      <c r="D1" s="3"/>
      <c r="E1" s="3"/>
      <c r="F1" s="1" t="s">
        <v>0</v>
      </c>
      <c r="G1" s="2" t="s">
        <v>19</v>
      </c>
      <c r="H1" s="3"/>
      <c r="I1" s="3"/>
      <c r="J1" s="3"/>
      <c r="K1" s="1" t="s">
        <v>0</v>
      </c>
      <c r="L1" s="2" t="s">
        <v>20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4.75" customHeight="1">
      <c r="A2" s="1" t="s">
        <v>21</v>
      </c>
      <c r="B2" s="3" t="s">
        <v>22</v>
      </c>
      <c r="C2" s="3" t="s">
        <v>23</v>
      </c>
      <c r="D2" s="3"/>
      <c r="E2" s="3"/>
      <c r="F2" s="1" t="s">
        <v>24</v>
      </c>
      <c r="G2" s="3" t="s">
        <v>25</v>
      </c>
      <c r="H2" s="3" t="s">
        <v>23</v>
      </c>
      <c r="I2" s="3"/>
      <c r="J2" s="3"/>
      <c r="K2" s="1" t="s">
        <v>24</v>
      </c>
      <c r="L2" s="3" t="s">
        <v>26</v>
      </c>
      <c r="M2" s="3" t="s">
        <v>23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4.75" customHeight="1">
      <c r="A3" s="4" t="s">
        <v>7</v>
      </c>
      <c r="B3" s="5" t="s">
        <v>8</v>
      </c>
      <c r="C3" s="5" t="s">
        <v>9</v>
      </c>
      <c r="D3" s="6" t="s">
        <v>10</v>
      </c>
      <c r="E3" s="1"/>
      <c r="F3" s="4" t="s">
        <v>7</v>
      </c>
      <c r="G3" s="5" t="s">
        <v>8</v>
      </c>
      <c r="H3" s="5" t="s">
        <v>9</v>
      </c>
      <c r="I3" s="6" t="s">
        <v>10</v>
      </c>
      <c r="J3" s="1"/>
      <c r="K3" s="4" t="s">
        <v>7</v>
      </c>
      <c r="L3" s="5" t="s">
        <v>8</v>
      </c>
      <c r="M3" s="5" t="s">
        <v>9</v>
      </c>
      <c r="N3" s="6" t="s">
        <v>10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4.75" customHeight="1">
      <c r="A4" s="7">
        <v>90.0</v>
      </c>
      <c r="B4" s="7">
        <v>2.76</v>
      </c>
      <c r="C4" s="7">
        <v>0.0</v>
      </c>
      <c r="D4" s="8">
        <f t="shared" ref="D4:D8" si="1">SUM(C4*B4)</f>
        <v>0</v>
      </c>
      <c r="E4" s="3"/>
      <c r="F4" s="7">
        <v>90.0</v>
      </c>
      <c r="G4" s="7">
        <v>1.59</v>
      </c>
      <c r="H4" s="7">
        <v>0.0</v>
      </c>
      <c r="I4" s="8">
        <f t="shared" ref="I4:I8" si="2">SUM(H4*G4)</f>
        <v>0</v>
      </c>
      <c r="J4" s="3"/>
      <c r="K4" s="7">
        <v>90.0</v>
      </c>
      <c r="L4" s="7">
        <v>1.1</v>
      </c>
      <c r="M4" s="7">
        <v>0.0</v>
      </c>
      <c r="N4" s="8">
        <f t="shared" ref="N4:N8" si="3">SUM(M4*L4)</f>
        <v>0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4.75" customHeight="1">
      <c r="A5" s="10">
        <v>120.0</v>
      </c>
      <c r="B5" s="7">
        <v>3.68</v>
      </c>
      <c r="C5" s="10"/>
      <c r="D5" s="11">
        <f t="shared" si="1"/>
        <v>0</v>
      </c>
      <c r="E5" s="3"/>
      <c r="F5" s="10">
        <v>120.0</v>
      </c>
      <c r="G5" s="7">
        <v>2.12</v>
      </c>
      <c r="H5" s="10">
        <v>0.0</v>
      </c>
      <c r="I5" s="11">
        <f t="shared" si="2"/>
        <v>0</v>
      </c>
      <c r="J5" s="3"/>
      <c r="K5" s="10">
        <v>120.0</v>
      </c>
      <c r="L5" s="7">
        <v>1.5</v>
      </c>
      <c r="M5" s="10">
        <v>0.0</v>
      </c>
      <c r="N5" s="11">
        <f t="shared" si="3"/>
        <v>0</v>
      </c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24.75" customHeight="1">
      <c r="A6" s="10">
        <v>180.0</v>
      </c>
      <c r="B6" s="7">
        <v>5.36</v>
      </c>
      <c r="C6" s="10">
        <v>6.0</v>
      </c>
      <c r="D6" s="11">
        <f t="shared" si="1"/>
        <v>32.16</v>
      </c>
      <c r="E6" s="3"/>
      <c r="F6" s="10">
        <v>180.0</v>
      </c>
      <c r="G6" s="7">
        <v>3.22</v>
      </c>
      <c r="H6" s="10">
        <v>0.0</v>
      </c>
      <c r="I6" s="11">
        <f t="shared" si="2"/>
        <v>0</v>
      </c>
      <c r="J6" s="3"/>
      <c r="K6" s="10">
        <v>180.0</v>
      </c>
      <c r="L6" s="7">
        <v>2.1</v>
      </c>
      <c r="M6" s="10">
        <v>0.0</v>
      </c>
      <c r="N6" s="11">
        <f t="shared" si="3"/>
        <v>0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24.75" customHeight="1">
      <c r="A7" s="10">
        <v>270.0</v>
      </c>
      <c r="B7" s="7">
        <v>8.56</v>
      </c>
      <c r="C7" s="10">
        <v>0.0</v>
      </c>
      <c r="D7" s="11">
        <f t="shared" si="1"/>
        <v>0</v>
      </c>
      <c r="E7" s="3"/>
      <c r="F7" s="10">
        <v>270.0</v>
      </c>
      <c r="G7" s="7">
        <v>4.77</v>
      </c>
      <c r="H7" s="10">
        <v>0.0</v>
      </c>
      <c r="I7" s="11">
        <f t="shared" si="2"/>
        <v>0</v>
      </c>
      <c r="J7" s="3"/>
      <c r="K7" s="10">
        <v>270.0</v>
      </c>
      <c r="L7" s="7">
        <v>3.2</v>
      </c>
      <c r="M7" s="10">
        <v>0.0</v>
      </c>
      <c r="N7" s="11">
        <f t="shared" si="3"/>
        <v>0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4.75" customHeight="1">
      <c r="A8" s="10">
        <v>360.0</v>
      </c>
      <c r="B8" s="7">
        <v>11.36</v>
      </c>
      <c r="C8" s="10"/>
      <c r="D8" s="11">
        <f t="shared" si="1"/>
        <v>0</v>
      </c>
      <c r="E8" s="3"/>
      <c r="F8" s="10" t="s">
        <v>28</v>
      </c>
      <c r="G8" s="7">
        <v>6.06</v>
      </c>
      <c r="H8" s="10">
        <v>0.0</v>
      </c>
      <c r="I8" s="11">
        <f t="shared" si="2"/>
        <v>0</v>
      </c>
      <c r="J8" s="3"/>
      <c r="K8" s="10" t="s">
        <v>28</v>
      </c>
      <c r="L8" s="7">
        <v>6.06</v>
      </c>
      <c r="M8" s="10">
        <v>0.0</v>
      </c>
      <c r="N8" s="11">
        <f t="shared" si="3"/>
        <v>0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24.75" customHeight="1">
      <c r="A9" s="12" t="s">
        <v>11</v>
      </c>
      <c r="B9" s="13"/>
      <c r="C9" s="13">
        <v>0.0</v>
      </c>
      <c r="D9" s="12">
        <f>SUM(D4:D8)</f>
        <v>32.16</v>
      </c>
      <c r="E9" s="3"/>
      <c r="F9" s="12" t="s">
        <v>11</v>
      </c>
      <c r="G9" s="13"/>
      <c r="H9" s="13">
        <f t="shared" ref="H9:I9" si="4">SUM(H4:H8)</f>
        <v>0</v>
      </c>
      <c r="I9" s="12">
        <f t="shared" si="4"/>
        <v>0</v>
      </c>
      <c r="J9" s="3"/>
      <c r="K9" s="12" t="s">
        <v>11</v>
      </c>
      <c r="L9" s="13"/>
      <c r="M9" s="13">
        <f t="shared" ref="M9:N9" si="5">SUM(M4:M8)</f>
        <v>0</v>
      </c>
      <c r="N9" s="12">
        <f t="shared" si="5"/>
        <v>0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4.75" customHeight="1">
      <c r="A10" s="14"/>
      <c r="B10" s="15" t="s">
        <v>30</v>
      </c>
      <c r="C10" s="16">
        <v>18.0</v>
      </c>
      <c r="D10" s="17"/>
      <c r="E10" s="3"/>
      <c r="F10" s="14"/>
      <c r="G10" s="15" t="s">
        <v>30</v>
      </c>
      <c r="H10" s="16">
        <v>17.0</v>
      </c>
      <c r="I10" s="17"/>
      <c r="J10" s="3"/>
      <c r="K10" s="14"/>
      <c r="L10" s="15" t="s">
        <v>30</v>
      </c>
      <c r="M10" s="16">
        <v>16.0</v>
      </c>
      <c r="N10" s="17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24.75" customHeight="1">
      <c r="A11" s="18"/>
      <c r="B11" s="19" t="s">
        <v>31</v>
      </c>
      <c r="C11" s="20" t="s">
        <v>32</v>
      </c>
      <c r="D11" s="21"/>
      <c r="E11" s="3"/>
      <c r="F11" s="18"/>
      <c r="G11" s="19" t="s">
        <v>31</v>
      </c>
      <c r="H11" s="20" t="s">
        <v>33</v>
      </c>
      <c r="I11" s="21"/>
      <c r="J11" s="3"/>
      <c r="K11" s="18"/>
      <c r="L11" s="19" t="s">
        <v>34</v>
      </c>
      <c r="M11" s="20" t="s">
        <v>35</v>
      </c>
      <c r="N11" s="21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24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35.25" customHeight="1">
      <c r="A13" s="22" t="s">
        <v>12</v>
      </c>
      <c r="B13" s="24">
        <v>40.0</v>
      </c>
      <c r="C13" s="3"/>
      <c r="D13" s="3"/>
      <c r="E13" s="3"/>
      <c r="F13" s="3"/>
      <c r="G13" s="3"/>
      <c r="H13" s="3"/>
      <c r="I13" s="3"/>
      <c r="J13" s="3"/>
      <c r="K13" s="1" t="s">
        <v>0</v>
      </c>
      <c r="L13" s="2" t="s">
        <v>36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24.75" customHeight="1">
      <c r="A14" s="22" t="s">
        <v>13</v>
      </c>
      <c r="B14" s="24">
        <f>SUM(D9,I9,N9, N19)</f>
        <v>32.16</v>
      </c>
      <c r="C14" s="3"/>
      <c r="D14" s="3"/>
      <c r="E14" s="3"/>
      <c r="F14" s="3"/>
      <c r="G14" s="3"/>
      <c r="H14" s="3"/>
      <c r="I14" s="3"/>
      <c r="J14" s="3"/>
      <c r="K14" s="1" t="s">
        <v>24</v>
      </c>
      <c r="L14" s="3" t="s">
        <v>37</v>
      </c>
      <c r="M14" s="3" t="s">
        <v>23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24.75" customHeight="1">
      <c r="A15" s="22" t="s">
        <v>14</v>
      </c>
      <c r="B15" s="24">
        <f>SUM(B14/B13)</f>
        <v>0.804</v>
      </c>
      <c r="C15" s="3"/>
      <c r="D15" s="3"/>
      <c r="E15" s="3"/>
      <c r="F15" s="3"/>
      <c r="G15" s="3"/>
      <c r="H15" s="3"/>
      <c r="I15" s="3"/>
      <c r="J15" s="3"/>
      <c r="K15" s="4" t="s">
        <v>38</v>
      </c>
      <c r="L15" s="5" t="s">
        <v>8</v>
      </c>
      <c r="M15" s="5" t="s">
        <v>9</v>
      </c>
      <c r="N15" s="6" t="s">
        <v>10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24.75" customHeight="1">
      <c r="A16" s="22" t="s">
        <v>15</v>
      </c>
      <c r="B16" s="24">
        <f>ROUNDUP(B15, 0)</f>
        <v>1</v>
      </c>
      <c r="C16" s="3"/>
      <c r="D16" s="3"/>
      <c r="E16" s="3"/>
      <c r="F16" s="3"/>
      <c r="G16" s="3"/>
      <c r="H16" s="3"/>
      <c r="I16" s="3"/>
      <c r="J16" s="3"/>
      <c r="K16" s="7" t="s">
        <v>40</v>
      </c>
      <c r="L16" s="7">
        <v>0.68</v>
      </c>
      <c r="M16" s="7">
        <v>0.0</v>
      </c>
      <c r="N16" s="8">
        <f t="shared" ref="N16:N18" si="6">SUM(M16*L16)</f>
        <v>0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24.75" customHeight="1">
      <c r="A17" s="22" t="s">
        <v>41</v>
      </c>
      <c r="B17" s="26" t="s">
        <v>33</v>
      </c>
      <c r="C17" s="3"/>
      <c r="D17" s="3"/>
      <c r="E17" s="3"/>
      <c r="F17" s="3"/>
      <c r="G17" s="3"/>
      <c r="H17" s="3"/>
      <c r="I17" s="3"/>
      <c r="J17" s="3"/>
      <c r="K17" s="10" t="s">
        <v>42</v>
      </c>
      <c r="L17" s="7">
        <v>1.36</v>
      </c>
      <c r="M17" s="10">
        <v>0.0</v>
      </c>
      <c r="N17" s="11">
        <f t="shared" si="6"/>
        <v>0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24.75" customHeight="1">
      <c r="A18" s="22" t="s">
        <v>43</v>
      </c>
      <c r="B18" s="26">
        <f>SUM(C9+H9+M9+M19)</f>
        <v>0</v>
      </c>
      <c r="C18" s="3"/>
      <c r="D18" s="3"/>
      <c r="E18" s="3"/>
      <c r="F18" s="3"/>
      <c r="G18" s="3"/>
      <c r="H18" s="3"/>
      <c r="I18" s="3"/>
      <c r="J18" s="3"/>
      <c r="K18" s="10" t="s">
        <v>44</v>
      </c>
      <c r="L18" s="7">
        <v>0.68</v>
      </c>
      <c r="M18" s="10"/>
      <c r="N18" s="11">
        <f t="shared" si="6"/>
        <v>0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24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12" t="s">
        <v>11</v>
      </c>
      <c r="L19" s="13"/>
      <c r="M19" s="13">
        <f t="shared" ref="M19:N19" si="7">SUM(M16:M18)</f>
        <v>0</v>
      </c>
      <c r="N19" s="12">
        <f t="shared" si="7"/>
        <v>0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24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14"/>
      <c r="L20" s="15" t="s">
        <v>30</v>
      </c>
      <c r="M20" s="16">
        <v>16.0</v>
      </c>
      <c r="N20" s="17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24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18"/>
      <c r="L21" s="19" t="s">
        <v>34</v>
      </c>
      <c r="M21" s="20" t="s">
        <v>35</v>
      </c>
      <c r="N21" s="21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24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24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24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24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24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24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24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24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24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24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24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24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24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24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24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5"/>
    <col customWidth="1" min="2" max="14" width="13.75"/>
    <col customWidth="1" min="15" max="26" width="7.63"/>
  </cols>
  <sheetData>
    <row r="1" ht="24.75" customHeight="1">
      <c r="A1" s="27" t="s">
        <v>47</v>
      </c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 ht="24.7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4.75" customHeight="1">
      <c r="A3" s="1" t="s">
        <v>0</v>
      </c>
      <c r="B3" s="2" t="s">
        <v>18</v>
      </c>
      <c r="C3" s="3"/>
      <c r="D3" s="3"/>
      <c r="E3" s="3"/>
      <c r="F3" s="1" t="s">
        <v>0</v>
      </c>
      <c r="G3" s="2" t="s">
        <v>19</v>
      </c>
      <c r="H3" s="3"/>
      <c r="I3" s="3"/>
      <c r="J3" s="3"/>
      <c r="K3" s="1" t="s">
        <v>0</v>
      </c>
      <c r="L3" s="2" t="s">
        <v>20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4.75" customHeight="1">
      <c r="A4" s="1" t="s">
        <v>21</v>
      </c>
      <c r="B4" s="3" t="s">
        <v>22</v>
      </c>
      <c r="C4" s="3" t="s">
        <v>23</v>
      </c>
      <c r="D4" s="3"/>
      <c r="E4" s="3"/>
      <c r="F4" s="1" t="s">
        <v>24</v>
      </c>
      <c r="G4" s="3" t="s">
        <v>25</v>
      </c>
      <c r="H4" s="3" t="s">
        <v>23</v>
      </c>
      <c r="I4" s="3"/>
      <c r="J4" s="3"/>
      <c r="K4" s="1" t="s">
        <v>24</v>
      </c>
      <c r="L4" s="3" t="s">
        <v>26</v>
      </c>
      <c r="M4" s="3" t="s">
        <v>23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4.75" customHeight="1">
      <c r="A5" s="4" t="s">
        <v>7</v>
      </c>
      <c r="B5" s="5" t="s">
        <v>8</v>
      </c>
      <c r="C5" s="5" t="s">
        <v>9</v>
      </c>
      <c r="D5" s="6" t="s">
        <v>10</v>
      </c>
      <c r="E5" s="1"/>
      <c r="F5" s="4" t="s">
        <v>7</v>
      </c>
      <c r="G5" s="5" t="s">
        <v>8</v>
      </c>
      <c r="H5" s="5" t="s">
        <v>9</v>
      </c>
      <c r="I5" s="6" t="s">
        <v>10</v>
      </c>
      <c r="J5" s="1"/>
      <c r="K5" s="4" t="s">
        <v>7</v>
      </c>
      <c r="L5" s="5" t="s">
        <v>8</v>
      </c>
      <c r="M5" s="5" t="s">
        <v>9</v>
      </c>
      <c r="N5" s="6" t="s">
        <v>10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4.75" customHeight="1">
      <c r="A6" s="7">
        <v>90.0</v>
      </c>
      <c r="B6" s="7">
        <v>2.95</v>
      </c>
      <c r="C6" s="7">
        <v>0.0</v>
      </c>
      <c r="D6" s="8">
        <f t="shared" ref="D6:D10" si="1">SUM(C6*B6)</f>
        <v>0</v>
      </c>
      <c r="E6" s="3"/>
      <c r="F6" s="7">
        <v>90.0</v>
      </c>
      <c r="G6" s="7">
        <v>1.78</v>
      </c>
      <c r="H6" s="7">
        <v>0.0</v>
      </c>
      <c r="I6" s="8">
        <f t="shared" ref="I6:I10" si="2">SUM(H6*G6)</f>
        <v>0</v>
      </c>
      <c r="J6" s="3"/>
      <c r="K6" s="7">
        <v>90.0</v>
      </c>
      <c r="L6" s="7">
        <v>1.1</v>
      </c>
      <c r="M6" s="7">
        <v>0.0</v>
      </c>
      <c r="N6" s="8">
        <f t="shared" ref="N6:N10" si="3">SUM(M6*L6)</f>
        <v>0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24.75" customHeight="1">
      <c r="A7" s="10">
        <v>120.0</v>
      </c>
      <c r="B7" s="29">
        <f>SUM(B10/3)</f>
        <v>4.086666667</v>
      </c>
      <c r="C7" s="10">
        <v>0.0</v>
      </c>
      <c r="D7" s="11">
        <f t="shared" si="1"/>
        <v>0</v>
      </c>
      <c r="E7" s="3"/>
      <c r="F7" s="10">
        <v>120.0</v>
      </c>
      <c r="G7" s="29">
        <f>SUM(G10/3)</f>
        <v>2.18</v>
      </c>
      <c r="H7" s="10">
        <v>0.0</v>
      </c>
      <c r="I7" s="11">
        <f t="shared" si="2"/>
        <v>0</v>
      </c>
      <c r="J7" s="3"/>
      <c r="K7" s="10">
        <v>120.0</v>
      </c>
      <c r="L7" s="29">
        <f>SUM(L8*0.75)</f>
        <v>1.65</v>
      </c>
      <c r="M7" s="10"/>
      <c r="N7" s="11">
        <f t="shared" si="3"/>
        <v>0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4.75" customHeight="1">
      <c r="A8" s="10">
        <v>180.0</v>
      </c>
      <c r="B8" s="7">
        <v>5.87</v>
      </c>
      <c r="C8" s="10">
        <v>0.0</v>
      </c>
      <c r="D8" s="11">
        <f t="shared" si="1"/>
        <v>0</v>
      </c>
      <c r="E8" s="3"/>
      <c r="F8" s="10">
        <v>180.0</v>
      </c>
      <c r="G8" s="7">
        <v>3.44</v>
      </c>
      <c r="H8" s="10">
        <v>0.0</v>
      </c>
      <c r="I8" s="11">
        <f t="shared" si="2"/>
        <v>0</v>
      </c>
      <c r="J8" s="3"/>
      <c r="K8" s="10">
        <v>180.0</v>
      </c>
      <c r="L8" s="7">
        <v>2.2</v>
      </c>
      <c r="M8" s="10">
        <v>0.0</v>
      </c>
      <c r="N8" s="11">
        <f t="shared" si="3"/>
        <v>0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24.75" customHeight="1">
      <c r="A9" s="10">
        <v>270.0</v>
      </c>
      <c r="B9" s="7">
        <v>9.05</v>
      </c>
      <c r="C9" s="10">
        <v>0.0</v>
      </c>
      <c r="D9" s="11">
        <f t="shared" si="1"/>
        <v>0</v>
      </c>
      <c r="E9" s="3"/>
      <c r="F9" s="10">
        <v>270.0</v>
      </c>
      <c r="G9" s="7">
        <v>5.11</v>
      </c>
      <c r="H9" s="10">
        <v>0.0</v>
      </c>
      <c r="I9" s="11">
        <f t="shared" si="2"/>
        <v>0</v>
      </c>
      <c r="J9" s="3"/>
      <c r="K9" s="10">
        <v>270.0</v>
      </c>
      <c r="L9" s="7">
        <v>3.3</v>
      </c>
      <c r="M9" s="10">
        <v>0.0</v>
      </c>
      <c r="N9" s="11">
        <f t="shared" si="3"/>
        <v>0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4.75" customHeight="1">
      <c r="A10" s="10">
        <v>360.0</v>
      </c>
      <c r="B10" s="7">
        <v>12.26</v>
      </c>
      <c r="C10" s="10"/>
      <c r="D10" s="11">
        <f t="shared" si="1"/>
        <v>0</v>
      </c>
      <c r="E10" s="3"/>
      <c r="F10" s="10">
        <v>360.0</v>
      </c>
      <c r="G10" s="7">
        <v>6.54</v>
      </c>
      <c r="H10" s="10">
        <v>0.0</v>
      </c>
      <c r="I10" s="11">
        <f t="shared" si="2"/>
        <v>0</v>
      </c>
      <c r="J10" s="3"/>
      <c r="K10" s="10">
        <v>360.0</v>
      </c>
      <c r="L10" s="7">
        <v>4.24</v>
      </c>
      <c r="M10" s="10"/>
      <c r="N10" s="11">
        <f t="shared" si="3"/>
        <v>0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24.75" customHeight="1">
      <c r="A11" s="12" t="s">
        <v>11</v>
      </c>
      <c r="B11" s="13"/>
      <c r="C11" s="13">
        <v>0.0</v>
      </c>
      <c r="D11" s="12">
        <f>SUM(D6:D10)</f>
        <v>0</v>
      </c>
      <c r="E11" s="3"/>
      <c r="F11" s="12" t="s">
        <v>11</v>
      </c>
      <c r="G11" s="13"/>
      <c r="H11" s="13">
        <v>0.0</v>
      </c>
      <c r="I11" s="12">
        <f>SUM(I6:I10)</f>
        <v>0</v>
      </c>
      <c r="J11" s="3"/>
      <c r="K11" s="12" t="s">
        <v>11</v>
      </c>
      <c r="L11" s="13"/>
      <c r="M11" s="13">
        <v>0.0</v>
      </c>
      <c r="N11" s="12">
        <f>SUM(N6:N10)</f>
        <v>0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24.75" customHeight="1">
      <c r="A12" s="14"/>
      <c r="B12" s="15" t="s">
        <v>30</v>
      </c>
      <c r="C12" s="16">
        <v>18.0</v>
      </c>
      <c r="D12" s="17"/>
      <c r="E12" s="3"/>
      <c r="F12" s="14"/>
      <c r="G12" s="15" t="s">
        <v>30</v>
      </c>
      <c r="H12" s="16">
        <v>17.0</v>
      </c>
      <c r="I12" s="17"/>
      <c r="J12" s="3"/>
      <c r="K12" s="14"/>
      <c r="L12" s="15" t="s">
        <v>30</v>
      </c>
      <c r="M12" s="16">
        <v>16.0</v>
      </c>
      <c r="N12" s="17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24.75" customHeight="1">
      <c r="A13" s="18"/>
      <c r="B13" s="19" t="s">
        <v>31</v>
      </c>
      <c r="C13" s="20" t="s">
        <v>32</v>
      </c>
      <c r="D13" s="21"/>
      <c r="E13" s="3"/>
      <c r="F13" s="18"/>
      <c r="G13" s="19" t="s">
        <v>31</v>
      </c>
      <c r="H13" s="20" t="s">
        <v>33</v>
      </c>
      <c r="I13" s="21"/>
      <c r="J13" s="3"/>
      <c r="K13" s="18"/>
      <c r="L13" s="19" t="s">
        <v>34</v>
      </c>
      <c r="M13" s="20" t="s">
        <v>35</v>
      </c>
      <c r="N13" s="21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24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35.25" customHeight="1">
      <c r="A15" s="22" t="s">
        <v>12</v>
      </c>
      <c r="B15" s="24">
        <v>25.0</v>
      </c>
      <c r="C15" s="3"/>
      <c r="D15" s="3"/>
      <c r="E15" s="3"/>
      <c r="F15" s="3"/>
      <c r="G15" s="3"/>
      <c r="H15" s="3"/>
      <c r="I15" s="3"/>
      <c r="J15" s="3"/>
      <c r="K15" s="1" t="s">
        <v>0</v>
      </c>
      <c r="L15" s="2" t="s">
        <v>36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24.75" customHeight="1">
      <c r="A16" s="22" t="s">
        <v>13</v>
      </c>
      <c r="B16" s="24">
        <f>SUM(D11,I11,N11, N21)</f>
        <v>0</v>
      </c>
      <c r="C16" s="3"/>
      <c r="D16" s="3"/>
      <c r="E16" s="3"/>
      <c r="F16" s="3"/>
      <c r="G16" s="3"/>
      <c r="H16" s="3"/>
      <c r="I16" s="3"/>
      <c r="J16" s="3"/>
      <c r="K16" s="1" t="s">
        <v>24</v>
      </c>
      <c r="L16" s="3" t="s">
        <v>37</v>
      </c>
      <c r="M16" s="3" t="s">
        <v>23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24.75" customHeight="1">
      <c r="A17" s="22" t="s">
        <v>14</v>
      </c>
      <c r="B17" s="24">
        <f>SUM(B16/B15)</f>
        <v>0</v>
      </c>
      <c r="C17" s="3"/>
      <c r="D17" s="3"/>
      <c r="E17" s="3"/>
      <c r="F17" s="3"/>
      <c r="G17" s="3"/>
      <c r="H17" s="3"/>
      <c r="I17" s="3"/>
      <c r="J17" s="3"/>
      <c r="K17" s="4" t="s">
        <v>38</v>
      </c>
      <c r="L17" s="5" t="s">
        <v>8</v>
      </c>
      <c r="M17" s="5" t="s">
        <v>9</v>
      </c>
      <c r="N17" s="6" t="s">
        <v>10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24.75" customHeight="1">
      <c r="A18" s="22" t="s">
        <v>15</v>
      </c>
      <c r="B18" s="24">
        <f>ROUNDUP(B17, 0)</f>
        <v>0</v>
      </c>
      <c r="C18" s="3"/>
      <c r="D18" s="3"/>
      <c r="E18" s="3"/>
      <c r="F18" s="3"/>
      <c r="G18" s="3"/>
      <c r="H18" s="3"/>
      <c r="I18" s="3"/>
      <c r="J18" s="3"/>
      <c r="K18" s="7" t="s">
        <v>40</v>
      </c>
      <c r="L18" s="7">
        <v>0.83</v>
      </c>
      <c r="M18" s="7">
        <v>0.0</v>
      </c>
      <c r="N18" s="8">
        <f t="shared" ref="N18:N20" si="4">SUM(M18*L18)</f>
        <v>0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24.75" customHeight="1">
      <c r="A19" s="22" t="s">
        <v>41</v>
      </c>
      <c r="B19" s="26" t="s">
        <v>33</v>
      </c>
      <c r="C19" s="3"/>
      <c r="D19" s="3"/>
      <c r="E19" s="3"/>
      <c r="F19" s="3"/>
      <c r="G19" s="3"/>
      <c r="H19" s="3"/>
      <c r="I19" s="3"/>
      <c r="J19" s="3"/>
      <c r="K19" s="10" t="s">
        <v>42</v>
      </c>
      <c r="L19" s="7">
        <v>1.67</v>
      </c>
      <c r="M19" s="10">
        <v>0.0</v>
      </c>
      <c r="N19" s="11">
        <f t="shared" si="4"/>
        <v>0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24.75" customHeight="1">
      <c r="A20" s="22" t="s">
        <v>43</v>
      </c>
      <c r="B20" s="26">
        <f>SUM(C11+H11+M11+M21)</f>
        <v>0</v>
      </c>
      <c r="C20" s="3"/>
      <c r="D20" s="3"/>
      <c r="E20" s="3"/>
      <c r="F20" s="3"/>
      <c r="G20" s="3"/>
      <c r="H20" s="3"/>
      <c r="I20" s="3"/>
      <c r="J20" s="3"/>
      <c r="K20" s="10" t="s">
        <v>44</v>
      </c>
      <c r="L20" s="7">
        <v>0.83</v>
      </c>
      <c r="M20" s="10"/>
      <c r="N20" s="11">
        <f t="shared" si="4"/>
        <v>0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24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12" t="s">
        <v>11</v>
      </c>
      <c r="L21" s="13"/>
      <c r="M21" s="13">
        <f t="shared" ref="M21:N21" si="5">SUM(M18:M20)</f>
        <v>0</v>
      </c>
      <c r="N21" s="12">
        <f t="shared" si="5"/>
        <v>0</v>
      </c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24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14"/>
      <c r="L22" s="15" t="s">
        <v>30</v>
      </c>
      <c r="M22" s="16">
        <v>16.0</v>
      </c>
      <c r="N22" s="17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24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18"/>
      <c r="L23" s="19" t="s">
        <v>34</v>
      </c>
      <c r="M23" s="20" t="s">
        <v>35</v>
      </c>
      <c r="N23" s="21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24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24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24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24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24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24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24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24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24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24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24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24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24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24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24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">
    <mergeCell ref="A1:N1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5"/>
    <col customWidth="1" min="2" max="14" width="13.75"/>
    <col customWidth="1" min="15" max="26" width="7.63"/>
  </cols>
  <sheetData>
    <row r="1" ht="24.75" customHeight="1">
      <c r="A1" s="1" t="s">
        <v>0</v>
      </c>
      <c r="B1" s="2" t="s">
        <v>48</v>
      </c>
      <c r="C1" s="3"/>
      <c r="D1" s="3"/>
      <c r="E1" s="3"/>
      <c r="F1" s="1" t="s">
        <v>0</v>
      </c>
      <c r="G1" s="2" t="s">
        <v>49</v>
      </c>
      <c r="H1" s="3"/>
      <c r="I1" s="3"/>
      <c r="J1" s="3"/>
      <c r="K1" s="1" t="s">
        <v>0</v>
      </c>
      <c r="L1" s="2" t="s">
        <v>50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4.75" customHeight="1">
      <c r="A2" s="1"/>
      <c r="B2" s="2"/>
      <c r="C2" s="3"/>
      <c r="D2" s="3"/>
      <c r="E2" s="3"/>
      <c r="F2" s="1"/>
      <c r="G2" s="2"/>
      <c r="H2" s="3"/>
      <c r="I2" s="3"/>
      <c r="J2" s="3"/>
      <c r="K2" s="1"/>
      <c r="L2" s="2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4.75" customHeight="1">
      <c r="A3" s="4" t="s">
        <v>7</v>
      </c>
      <c r="B3" s="5" t="s">
        <v>8</v>
      </c>
      <c r="C3" s="5" t="s">
        <v>9</v>
      </c>
      <c r="D3" s="6" t="s">
        <v>10</v>
      </c>
      <c r="E3" s="1"/>
      <c r="F3" s="4" t="s">
        <v>7</v>
      </c>
      <c r="G3" s="5" t="s">
        <v>8</v>
      </c>
      <c r="H3" s="5" t="s">
        <v>9</v>
      </c>
      <c r="I3" s="6" t="s">
        <v>10</v>
      </c>
      <c r="J3" s="1"/>
      <c r="K3" s="4" t="s">
        <v>7</v>
      </c>
      <c r="L3" s="5" t="s">
        <v>8</v>
      </c>
      <c r="M3" s="5" t="s">
        <v>9</v>
      </c>
      <c r="N3" s="6" t="s">
        <v>10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4.75" customHeight="1">
      <c r="A4" s="7">
        <v>90.0</v>
      </c>
      <c r="B4" s="7">
        <v>1.69</v>
      </c>
      <c r="C4" s="7"/>
      <c r="D4" s="8">
        <f t="shared" ref="D4:D8" si="1">SUM(C4*B4)</f>
        <v>0</v>
      </c>
      <c r="E4" s="3"/>
      <c r="F4" s="7">
        <v>90.0</v>
      </c>
      <c r="G4" s="7">
        <v>2.24</v>
      </c>
      <c r="H4" s="7">
        <v>0.0</v>
      </c>
      <c r="I4" s="8">
        <f t="shared" ref="I4:I8" si="2">SUM(H4*G4)</f>
        <v>0</v>
      </c>
      <c r="J4" s="3"/>
      <c r="K4" s="7">
        <v>90.0</v>
      </c>
      <c r="L4" s="7">
        <v>3.5</v>
      </c>
      <c r="M4" s="7"/>
      <c r="N4" s="8">
        <f t="shared" ref="N4:N8" si="3">SUM(M4*L4)</f>
        <v>0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4.75" customHeight="1">
      <c r="A5" s="10">
        <v>120.0</v>
      </c>
      <c r="B5" s="7">
        <v>2.25</v>
      </c>
      <c r="C5" s="10"/>
      <c r="D5" s="11">
        <f t="shared" si="1"/>
        <v>0</v>
      </c>
      <c r="E5" s="3"/>
      <c r="F5" s="10">
        <v>120.0</v>
      </c>
      <c r="G5" s="7">
        <v>3.0</v>
      </c>
      <c r="H5" s="10">
        <v>0.0</v>
      </c>
      <c r="I5" s="11">
        <f t="shared" si="2"/>
        <v>0</v>
      </c>
      <c r="J5" s="3"/>
      <c r="K5" s="10">
        <v>120.0</v>
      </c>
      <c r="L5" s="7">
        <v>4.7</v>
      </c>
      <c r="M5" s="10"/>
      <c r="N5" s="11">
        <f t="shared" si="3"/>
        <v>0</v>
      </c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24.75" customHeight="1">
      <c r="A6" s="10">
        <v>180.0</v>
      </c>
      <c r="B6" s="7">
        <v>3.38</v>
      </c>
      <c r="C6" s="10"/>
      <c r="D6" s="11">
        <f t="shared" si="1"/>
        <v>0</v>
      </c>
      <c r="E6" s="3"/>
      <c r="F6" s="10">
        <v>180.0</v>
      </c>
      <c r="G6" s="7">
        <v>4.48</v>
      </c>
      <c r="H6" s="10">
        <v>0.0</v>
      </c>
      <c r="I6" s="11">
        <f t="shared" si="2"/>
        <v>0</v>
      </c>
      <c r="J6" s="3"/>
      <c r="K6" s="10">
        <v>180.0</v>
      </c>
      <c r="L6" s="7">
        <v>7.0</v>
      </c>
      <c r="M6" s="10"/>
      <c r="N6" s="11">
        <f t="shared" si="3"/>
        <v>0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24.75" customHeight="1">
      <c r="A7" s="10">
        <v>270.0</v>
      </c>
      <c r="B7" s="7">
        <v>5.07</v>
      </c>
      <c r="C7" s="10"/>
      <c r="D7" s="11">
        <f t="shared" si="1"/>
        <v>0</v>
      </c>
      <c r="E7" s="3"/>
      <c r="F7" s="10">
        <v>270.0</v>
      </c>
      <c r="G7" s="7">
        <v>6.72</v>
      </c>
      <c r="H7" s="10">
        <v>0.0</v>
      </c>
      <c r="I7" s="11">
        <f t="shared" si="2"/>
        <v>0</v>
      </c>
      <c r="J7" s="3"/>
      <c r="K7" s="10">
        <v>270.0</v>
      </c>
      <c r="L7" s="7">
        <v>10.5</v>
      </c>
      <c r="M7" s="10"/>
      <c r="N7" s="11">
        <f t="shared" si="3"/>
        <v>0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4.75" customHeight="1">
      <c r="A8" s="10">
        <v>360.0</v>
      </c>
      <c r="B8" s="7">
        <v>6.76</v>
      </c>
      <c r="C8" s="10"/>
      <c r="D8" s="11">
        <f t="shared" si="1"/>
        <v>0</v>
      </c>
      <c r="E8" s="3"/>
      <c r="F8" s="10">
        <v>360.0</v>
      </c>
      <c r="G8" s="7">
        <v>8.96</v>
      </c>
      <c r="H8" s="10">
        <v>0.0</v>
      </c>
      <c r="I8" s="11">
        <f t="shared" si="2"/>
        <v>0</v>
      </c>
      <c r="J8" s="3"/>
      <c r="K8" s="10">
        <v>360.0</v>
      </c>
      <c r="L8" s="7">
        <v>14.01</v>
      </c>
      <c r="M8" s="10"/>
      <c r="N8" s="11">
        <f t="shared" si="3"/>
        <v>0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24.75" customHeight="1">
      <c r="A9" s="12" t="s">
        <v>11</v>
      </c>
      <c r="B9" s="13"/>
      <c r="C9" s="13">
        <f t="shared" ref="C9:D9" si="4">SUM(C4:C8)</f>
        <v>0</v>
      </c>
      <c r="D9" s="12">
        <f t="shared" si="4"/>
        <v>0</v>
      </c>
      <c r="E9" s="3"/>
      <c r="F9" s="12" t="s">
        <v>11</v>
      </c>
      <c r="G9" s="13"/>
      <c r="H9" s="13">
        <f t="shared" ref="H9:I9" si="5">SUM(H4:H8)</f>
        <v>0</v>
      </c>
      <c r="I9" s="12">
        <f t="shared" si="5"/>
        <v>0</v>
      </c>
      <c r="J9" s="3"/>
      <c r="K9" s="12" t="s">
        <v>11</v>
      </c>
      <c r="L9" s="13"/>
      <c r="M9" s="13">
        <f t="shared" ref="M9:N9" si="6">SUM(M4:M8)</f>
        <v>0</v>
      </c>
      <c r="N9" s="12">
        <f t="shared" si="6"/>
        <v>0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4.75" customHeight="1">
      <c r="A10" s="14"/>
      <c r="B10" s="15" t="s">
        <v>30</v>
      </c>
      <c r="C10" s="16">
        <v>44.0</v>
      </c>
      <c r="D10" s="17"/>
      <c r="E10" s="3"/>
      <c r="F10" s="14"/>
      <c r="G10" s="15" t="s">
        <v>30</v>
      </c>
      <c r="H10" s="16">
        <v>40.2</v>
      </c>
      <c r="I10" s="17"/>
      <c r="J10" s="3"/>
      <c r="K10" s="14"/>
      <c r="L10" s="15" t="s">
        <v>30</v>
      </c>
      <c r="M10" s="16">
        <v>40.2</v>
      </c>
      <c r="N10" s="17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24.75" customHeight="1">
      <c r="A11" s="18"/>
      <c r="B11" s="19" t="s">
        <v>31</v>
      </c>
      <c r="C11" s="20" t="s">
        <v>51</v>
      </c>
      <c r="D11" s="21"/>
      <c r="E11" s="3"/>
      <c r="F11" s="18"/>
      <c r="G11" s="19" t="s">
        <v>31</v>
      </c>
      <c r="H11" s="20" t="s">
        <v>52</v>
      </c>
      <c r="I11" s="21"/>
      <c r="J11" s="3"/>
      <c r="K11" s="18"/>
      <c r="L11" s="19" t="s">
        <v>34</v>
      </c>
      <c r="M11" s="20" t="s">
        <v>52</v>
      </c>
      <c r="N11" s="21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24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35.25" customHeight="1">
      <c r="A13" s="22" t="s">
        <v>12</v>
      </c>
      <c r="B13" s="24">
        <v>40.0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24.75" customHeight="1">
      <c r="A14" s="22" t="s">
        <v>13</v>
      </c>
      <c r="B14" s="24">
        <f>SUM(D9,I9,N9)</f>
        <v>0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24.75" customHeight="1">
      <c r="A15" s="22" t="s">
        <v>14</v>
      </c>
      <c r="B15" s="24">
        <f>SUM(B14/B13)</f>
        <v>0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24.75" customHeight="1">
      <c r="A16" s="22" t="s">
        <v>15</v>
      </c>
      <c r="B16" s="24">
        <f>ROUNDUP(B15, 0)</f>
        <v>0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24.75" customHeight="1">
      <c r="A17" s="22" t="s">
        <v>41</v>
      </c>
      <c r="B17" s="26" t="s">
        <v>52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24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24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 t="s">
        <v>16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24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24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24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24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24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24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24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24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24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24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24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24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24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24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24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24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24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24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24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6" width="13.75"/>
    <col customWidth="1" min="17" max="17" width="18.13"/>
    <col customWidth="1" min="18" max="26" width="7.63"/>
  </cols>
  <sheetData>
    <row r="1" ht="24.75" customHeight="1">
      <c r="A1" s="1" t="s">
        <v>0</v>
      </c>
      <c r="B1" s="2" t="s">
        <v>53</v>
      </c>
      <c r="C1" s="2"/>
      <c r="D1" s="3" t="s">
        <v>54</v>
      </c>
      <c r="E1" s="3"/>
      <c r="F1" s="3"/>
      <c r="G1" s="1" t="s">
        <v>0</v>
      </c>
      <c r="H1" s="2" t="s">
        <v>55</v>
      </c>
      <c r="I1" s="2"/>
      <c r="J1" s="3"/>
      <c r="K1" s="3"/>
      <c r="L1" s="3"/>
      <c r="M1" s="1" t="s">
        <v>0</v>
      </c>
      <c r="N1" s="2" t="s">
        <v>56</v>
      </c>
      <c r="O1" s="2" t="s">
        <v>57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4.7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4.75" customHeight="1">
      <c r="A3" s="4" t="s">
        <v>58</v>
      </c>
      <c r="B3" s="5" t="s">
        <v>8</v>
      </c>
      <c r="C3" s="5" t="s">
        <v>59</v>
      </c>
      <c r="D3" s="5" t="s">
        <v>9</v>
      </c>
      <c r="E3" s="6" t="s">
        <v>10</v>
      </c>
      <c r="F3" s="1"/>
      <c r="G3" s="4" t="s">
        <v>58</v>
      </c>
      <c r="H3" s="5" t="s">
        <v>8</v>
      </c>
      <c r="I3" s="5" t="s">
        <v>59</v>
      </c>
      <c r="J3" s="5" t="s">
        <v>9</v>
      </c>
      <c r="K3" s="6" t="s">
        <v>10</v>
      </c>
      <c r="L3" s="1"/>
      <c r="M3" s="4" t="s">
        <v>58</v>
      </c>
      <c r="N3" s="5" t="s">
        <v>8</v>
      </c>
      <c r="O3" s="5" t="s">
        <v>59</v>
      </c>
      <c r="P3" s="5" t="s">
        <v>9</v>
      </c>
      <c r="Q3" s="6" t="s">
        <v>10</v>
      </c>
      <c r="R3" s="1"/>
      <c r="S3" s="1"/>
      <c r="T3" s="1"/>
      <c r="U3" s="1"/>
      <c r="V3" s="1"/>
      <c r="W3" s="1"/>
      <c r="X3" s="1"/>
      <c r="Y3" s="1"/>
      <c r="Z3" s="1"/>
    </row>
    <row r="4" ht="24.75" customHeight="1">
      <c r="A4" s="7">
        <v>0.75</v>
      </c>
      <c r="B4" s="7">
        <v>2.4</v>
      </c>
      <c r="C4" s="7">
        <v>4.3</v>
      </c>
      <c r="D4" s="7"/>
      <c r="E4" s="8">
        <f t="shared" ref="E4:E9" si="1">SUM(D4*B4)</f>
        <v>0</v>
      </c>
      <c r="F4" s="3"/>
      <c r="G4" s="7" t="s">
        <v>60</v>
      </c>
      <c r="H4" s="7">
        <v>6.0</v>
      </c>
      <c r="I4" s="7">
        <v>7.6</v>
      </c>
      <c r="J4" s="7">
        <v>0.0</v>
      </c>
      <c r="K4" s="8">
        <f t="shared" ref="K4:K9" si="2">SUM(J4*H4)</f>
        <v>0</v>
      </c>
      <c r="L4" s="3"/>
      <c r="M4" s="7">
        <v>0.75</v>
      </c>
      <c r="N4" s="7">
        <v>2.24</v>
      </c>
      <c r="O4" s="7">
        <v>4.8</v>
      </c>
      <c r="P4" s="7">
        <v>0.0</v>
      </c>
      <c r="Q4" s="8">
        <f t="shared" ref="Q4:Q9" si="3">SUM(P4*N4)</f>
        <v>0</v>
      </c>
      <c r="R4" s="3"/>
      <c r="S4" s="3"/>
      <c r="T4" s="3"/>
      <c r="U4" s="3"/>
      <c r="V4" s="3"/>
      <c r="W4" s="3"/>
      <c r="X4" s="3"/>
      <c r="Y4" s="3"/>
      <c r="Z4" s="3"/>
    </row>
    <row r="5" ht="24.75" customHeight="1">
      <c r="A5" s="10">
        <v>1.0</v>
      </c>
      <c r="B5" s="7">
        <v>3.2</v>
      </c>
      <c r="C5" s="7">
        <v>5.5</v>
      </c>
      <c r="D5" s="10"/>
      <c r="E5" s="11">
        <f t="shared" si="1"/>
        <v>0</v>
      </c>
      <c r="F5" s="3"/>
      <c r="G5" s="10" t="s">
        <v>61</v>
      </c>
      <c r="H5" s="7">
        <v>10.3</v>
      </c>
      <c r="I5" s="7">
        <v>8.8</v>
      </c>
      <c r="J5" s="10">
        <v>0.0</v>
      </c>
      <c r="K5" s="11">
        <f t="shared" si="2"/>
        <v>0</v>
      </c>
      <c r="L5" s="3"/>
      <c r="M5" s="10">
        <v>1.0</v>
      </c>
      <c r="N5" s="7">
        <v>3.14</v>
      </c>
      <c r="O5" s="7">
        <v>6.2</v>
      </c>
      <c r="P5" s="10">
        <v>0.0</v>
      </c>
      <c r="Q5" s="11">
        <f t="shared" si="3"/>
        <v>0</v>
      </c>
      <c r="R5" s="3"/>
      <c r="S5" s="3"/>
      <c r="T5" s="3"/>
      <c r="U5" s="3"/>
      <c r="V5" s="3"/>
      <c r="W5" s="3"/>
      <c r="X5" s="3"/>
      <c r="Y5" s="3"/>
      <c r="Z5" s="3"/>
    </row>
    <row r="6" ht="24.75" customHeight="1">
      <c r="A6" s="10">
        <v>1.5</v>
      </c>
      <c r="B6" s="7">
        <v>4.8</v>
      </c>
      <c r="C6" s="7">
        <v>6.4</v>
      </c>
      <c r="D6" s="10"/>
      <c r="E6" s="11">
        <f t="shared" si="1"/>
        <v>0</v>
      </c>
      <c r="F6" s="3"/>
      <c r="G6" s="10"/>
      <c r="H6" s="7">
        <f>IF(H1="12ftMPR",4.07,(IF(H1="10ft MPR",2.65,(IF(H1="15ftMPR",6.14,0)))))</f>
        <v>0</v>
      </c>
      <c r="I6" s="7"/>
      <c r="J6" s="10">
        <v>0.0</v>
      </c>
      <c r="K6" s="11">
        <f t="shared" si="2"/>
        <v>0</v>
      </c>
      <c r="L6" s="3"/>
      <c r="M6" s="10">
        <v>1.5</v>
      </c>
      <c r="N6" s="7">
        <v>4.35</v>
      </c>
      <c r="O6" s="7">
        <v>7.0</v>
      </c>
      <c r="P6" s="10"/>
      <c r="Q6" s="11">
        <f t="shared" si="3"/>
        <v>0</v>
      </c>
      <c r="R6" s="3"/>
      <c r="S6" s="3"/>
      <c r="T6" s="3"/>
      <c r="U6" s="3"/>
      <c r="V6" s="3"/>
      <c r="W6" s="3"/>
      <c r="X6" s="3"/>
      <c r="Y6" s="3"/>
      <c r="Z6" s="3"/>
    </row>
    <row r="7" ht="24.75" customHeight="1">
      <c r="A7" s="10">
        <v>2.0</v>
      </c>
      <c r="B7" s="7">
        <v>7.1</v>
      </c>
      <c r="C7" s="7">
        <v>7.3</v>
      </c>
      <c r="D7" s="10"/>
      <c r="E7" s="11">
        <f t="shared" si="1"/>
        <v>0</v>
      </c>
      <c r="F7" s="3"/>
      <c r="G7" s="10"/>
      <c r="H7" s="7">
        <f>IF(H1="12ftMPR",5.36,(IF(H1="10ft MPR",3.57,(IF(H1="15ftMPR",8.17,0)))))</f>
        <v>0</v>
      </c>
      <c r="I7" s="7"/>
      <c r="J7" s="10"/>
      <c r="K7" s="11">
        <f t="shared" si="2"/>
        <v>0</v>
      </c>
      <c r="L7" s="3"/>
      <c r="M7" s="10">
        <v>2.0</v>
      </c>
      <c r="N7" s="7">
        <v>5.74</v>
      </c>
      <c r="O7" s="7">
        <v>8.2</v>
      </c>
      <c r="P7" s="10">
        <v>0.0</v>
      </c>
      <c r="Q7" s="11">
        <f t="shared" si="3"/>
        <v>0</v>
      </c>
      <c r="R7" s="3"/>
      <c r="S7" s="3"/>
      <c r="T7" s="3"/>
      <c r="U7" s="3"/>
      <c r="V7" s="3"/>
      <c r="W7" s="3"/>
      <c r="X7" s="3"/>
      <c r="Y7" s="3"/>
      <c r="Z7" s="3"/>
    </row>
    <row r="8" ht="24.75" customHeight="1">
      <c r="A8" s="10">
        <v>2.5</v>
      </c>
      <c r="B8" s="7">
        <v>8.1</v>
      </c>
      <c r="C8" s="7">
        <v>8.2</v>
      </c>
      <c r="D8" s="10">
        <v>0.0</v>
      </c>
      <c r="E8" s="11">
        <f t="shared" si="1"/>
        <v>0</v>
      </c>
      <c r="F8" s="3"/>
      <c r="G8" s="10"/>
      <c r="H8" s="7">
        <f>IF(H1="12ftMPR",5.68,(IF(H1="10ft MPR",3.85,(IF(H1="15ftMPR",9.65,0)))))</f>
        <v>0</v>
      </c>
      <c r="I8" s="7"/>
      <c r="J8" s="10">
        <v>0.0</v>
      </c>
      <c r="K8" s="11">
        <f t="shared" si="2"/>
        <v>0</v>
      </c>
      <c r="L8" s="3"/>
      <c r="M8" s="10">
        <v>3.0</v>
      </c>
      <c r="N8" s="7">
        <v>8.87</v>
      </c>
      <c r="O8" s="7">
        <v>9.1</v>
      </c>
      <c r="P8" s="10">
        <v>0.0</v>
      </c>
      <c r="Q8" s="11">
        <f t="shared" si="3"/>
        <v>0</v>
      </c>
      <c r="R8" s="3"/>
      <c r="S8" s="3"/>
      <c r="T8" s="3"/>
      <c r="U8" s="3"/>
      <c r="V8" s="3"/>
      <c r="W8" s="3"/>
      <c r="X8" s="3"/>
      <c r="Y8" s="3"/>
      <c r="Z8" s="3"/>
    </row>
    <row r="9" ht="24.75" customHeight="1">
      <c r="A9" s="10">
        <v>3.0</v>
      </c>
      <c r="B9" s="7">
        <v>9.3</v>
      </c>
      <c r="C9" s="7">
        <v>9.1</v>
      </c>
      <c r="D9" s="10">
        <v>0.0</v>
      </c>
      <c r="E9" s="11">
        <f t="shared" si="1"/>
        <v>0</v>
      </c>
      <c r="F9" s="3"/>
      <c r="G9" s="10"/>
      <c r="H9" s="7">
        <f>IF(H1="12ftMPR",8.09,(IF(H1="10ft MPR",5.5,(IF(H1="15ftMPR",13.34,0)))))</f>
        <v>0</v>
      </c>
      <c r="I9" s="7"/>
      <c r="J9" s="10">
        <v>0.0</v>
      </c>
      <c r="K9" s="11">
        <f t="shared" si="2"/>
        <v>0</v>
      </c>
      <c r="L9" s="3"/>
      <c r="M9" s="10">
        <v>4.0</v>
      </c>
      <c r="N9" s="7">
        <v>12.17</v>
      </c>
      <c r="O9" s="7">
        <v>9.7</v>
      </c>
      <c r="P9" s="10">
        <v>0.0</v>
      </c>
      <c r="Q9" s="11">
        <f t="shared" si="3"/>
        <v>0</v>
      </c>
      <c r="R9" s="3"/>
      <c r="S9" s="3"/>
      <c r="T9" s="3"/>
      <c r="U9" s="3"/>
      <c r="V9" s="3"/>
      <c r="W9" s="3"/>
      <c r="X9" s="3"/>
      <c r="Y9" s="3"/>
      <c r="Z9" s="3"/>
    </row>
    <row r="10" ht="24.75" customHeight="1">
      <c r="A10" s="10">
        <v>4.0</v>
      </c>
      <c r="B10" s="7">
        <v>13.8</v>
      </c>
      <c r="C10" s="7">
        <v>10.1</v>
      </c>
      <c r="D10" s="10"/>
      <c r="E10" s="11"/>
      <c r="F10" s="3"/>
      <c r="G10" s="10"/>
      <c r="H10" s="7"/>
      <c r="I10" s="7"/>
      <c r="J10" s="10"/>
      <c r="K10" s="11"/>
      <c r="L10" s="3"/>
      <c r="M10" s="10"/>
      <c r="N10" s="7"/>
      <c r="O10" s="7"/>
      <c r="P10" s="10"/>
      <c r="Q10" s="11"/>
      <c r="R10" s="3"/>
      <c r="S10" s="3"/>
      <c r="T10" s="3"/>
      <c r="U10" s="3"/>
      <c r="V10" s="3"/>
      <c r="W10" s="3"/>
      <c r="X10" s="3"/>
      <c r="Y10" s="3"/>
      <c r="Z10" s="3"/>
    </row>
    <row r="11" ht="24.75" customHeight="1">
      <c r="A11" s="10">
        <v>5.0</v>
      </c>
      <c r="B11" s="7">
        <v>17.6</v>
      </c>
      <c r="C11" s="7">
        <v>11.0</v>
      </c>
      <c r="D11" s="10"/>
      <c r="E11" s="11"/>
      <c r="F11" s="3"/>
      <c r="G11" s="10"/>
      <c r="H11" s="7"/>
      <c r="I11" s="7"/>
      <c r="J11" s="10"/>
      <c r="K11" s="11"/>
      <c r="L11" s="3"/>
      <c r="M11" s="10"/>
      <c r="N11" s="7"/>
      <c r="O11" s="7"/>
      <c r="P11" s="10"/>
      <c r="Q11" s="11"/>
      <c r="R11" s="3"/>
      <c r="S11" s="3"/>
      <c r="T11" s="3"/>
      <c r="U11" s="3"/>
      <c r="V11" s="3"/>
      <c r="W11" s="3"/>
      <c r="X11" s="3"/>
      <c r="Y11" s="3"/>
      <c r="Z11" s="3"/>
    </row>
    <row r="12" ht="24.75" customHeight="1">
      <c r="A12" s="11" t="s">
        <v>11</v>
      </c>
      <c r="B12" s="10"/>
      <c r="C12" s="10"/>
      <c r="D12" s="10">
        <f t="shared" ref="D12:E12" si="4">SUM(D4:D9)</f>
        <v>0</v>
      </c>
      <c r="E12" s="11">
        <f t="shared" si="4"/>
        <v>0</v>
      </c>
      <c r="F12" s="3"/>
      <c r="G12" s="11" t="s">
        <v>11</v>
      </c>
      <c r="H12" s="10"/>
      <c r="I12" s="10"/>
      <c r="J12" s="10">
        <f t="shared" ref="J12:K12" si="5">SUM(J4:J9)</f>
        <v>0</v>
      </c>
      <c r="K12" s="11">
        <f t="shared" si="5"/>
        <v>0</v>
      </c>
      <c r="L12" s="3"/>
      <c r="M12" s="11" t="s">
        <v>11</v>
      </c>
      <c r="N12" s="10"/>
      <c r="O12" s="10"/>
      <c r="P12" s="10">
        <f t="shared" ref="P12:Q12" si="6">SUM(P4:P9)</f>
        <v>0</v>
      </c>
      <c r="Q12" s="11">
        <f t="shared" si="6"/>
        <v>0</v>
      </c>
      <c r="R12" s="3"/>
      <c r="S12" s="3"/>
      <c r="T12" s="3"/>
      <c r="U12" s="3"/>
      <c r="V12" s="3"/>
      <c r="W12" s="3"/>
      <c r="X12" s="3"/>
      <c r="Y12" s="3"/>
      <c r="Z12" s="3"/>
    </row>
    <row r="13" ht="24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35.25" customHeight="1">
      <c r="A14" s="3" t="s">
        <v>62</v>
      </c>
      <c r="B14" s="3">
        <v>40.0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24.75" customHeight="1">
      <c r="A15" s="3" t="s">
        <v>13</v>
      </c>
      <c r="B15" s="3">
        <f>SUM(E12,K12,Q12)</f>
        <v>0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24.75" customHeight="1">
      <c r="A16" s="3" t="s">
        <v>14</v>
      </c>
      <c r="B16" s="3">
        <f>SUM(B15/B14)</f>
        <v>0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24.75" customHeight="1">
      <c r="A17" s="3" t="s">
        <v>15</v>
      </c>
      <c r="B17" s="3">
        <f>ROUNDUP(B16, 0)</f>
        <v>0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24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24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24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 t="s">
        <v>16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24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24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24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24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24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24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24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24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24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24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24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24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24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24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24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24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24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24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24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4" width="13.75"/>
    <col customWidth="1" min="15" max="26" width="7.63"/>
  </cols>
  <sheetData>
    <row r="1" ht="24.75" customHeight="1">
      <c r="A1" s="1" t="s">
        <v>0</v>
      </c>
      <c r="B1" s="2" t="s">
        <v>63</v>
      </c>
      <c r="C1" s="3"/>
      <c r="D1" s="3"/>
      <c r="E1" s="3"/>
      <c r="F1" s="1" t="s">
        <v>0</v>
      </c>
      <c r="G1" s="2" t="s">
        <v>63</v>
      </c>
      <c r="H1" s="3"/>
      <c r="I1" s="3"/>
      <c r="J1" s="3"/>
      <c r="K1" s="1" t="s">
        <v>0</v>
      </c>
      <c r="L1" s="2" t="s">
        <v>63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4.7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4.75" customHeight="1">
      <c r="A3" s="4" t="s">
        <v>38</v>
      </c>
      <c r="B3" s="5" t="s">
        <v>64</v>
      </c>
      <c r="C3" s="5" t="s">
        <v>65</v>
      </c>
      <c r="D3" s="6" t="s">
        <v>10</v>
      </c>
      <c r="E3" s="1"/>
      <c r="F3" s="4" t="s">
        <v>7</v>
      </c>
      <c r="G3" s="5"/>
      <c r="H3" s="5" t="s">
        <v>9</v>
      </c>
      <c r="I3" s="6" t="s">
        <v>10</v>
      </c>
      <c r="J3" s="1"/>
      <c r="K3" s="4" t="s">
        <v>7</v>
      </c>
      <c r="L3" s="5"/>
      <c r="M3" s="5" t="s">
        <v>9</v>
      </c>
      <c r="N3" s="6" t="s">
        <v>10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4.75" customHeight="1">
      <c r="A4" s="7" t="s">
        <v>66</v>
      </c>
      <c r="B4" s="7">
        <v>0.45</v>
      </c>
      <c r="C4" s="7">
        <v>0.0</v>
      </c>
      <c r="D4" s="8">
        <f t="shared" ref="D4:D5" si="1">SUM(C4*B4)</f>
        <v>0</v>
      </c>
      <c r="E4" s="3"/>
      <c r="F4" s="7"/>
      <c r="G4" s="7"/>
      <c r="H4" s="7"/>
      <c r="I4" s="8">
        <f t="shared" ref="I4:I5" si="2">SUM(H4*G4)</f>
        <v>0</v>
      </c>
      <c r="J4" s="3"/>
      <c r="K4" s="7"/>
      <c r="L4" s="7"/>
      <c r="M4" s="7"/>
      <c r="N4" s="8">
        <f t="shared" ref="N4:N5" si="3">SUM(M4*L4)</f>
        <v>0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4.75" customHeight="1">
      <c r="A5" s="10" t="s">
        <v>67</v>
      </c>
      <c r="B5" s="7">
        <v>1.86</v>
      </c>
      <c r="C5" s="10"/>
      <c r="D5" s="11">
        <f t="shared" si="1"/>
        <v>0</v>
      </c>
      <c r="E5" s="3"/>
      <c r="F5" s="10"/>
      <c r="G5" s="7"/>
      <c r="H5" s="10"/>
      <c r="I5" s="11">
        <f t="shared" si="2"/>
        <v>0</v>
      </c>
      <c r="J5" s="3"/>
      <c r="K5" s="10"/>
      <c r="L5" s="7"/>
      <c r="M5" s="10"/>
      <c r="N5" s="11">
        <f t="shared" si="3"/>
        <v>0</v>
      </c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24.75" customHeight="1">
      <c r="A6" s="11" t="s">
        <v>11</v>
      </c>
      <c r="B6" s="10"/>
      <c r="C6" s="10">
        <f t="shared" ref="C6:D6" si="4">SUM(C4:C5)</f>
        <v>0</v>
      </c>
      <c r="D6" s="11">
        <f t="shared" si="4"/>
        <v>0</v>
      </c>
      <c r="E6" s="3"/>
      <c r="F6" s="11" t="s">
        <v>11</v>
      </c>
      <c r="G6" s="10"/>
      <c r="H6" s="10">
        <f t="shared" ref="H6:I6" si="5">SUM(H4:H5)</f>
        <v>0</v>
      </c>
      <c r="I6" s="11">
        <f t="shared" si="5"/>
        <v>0</v>
      </c>
      <c r="J6" s="3"/>
      <c r="K6" s="11" t="s">
        <v>11</v>
      </c>
      <c r="L6" s="10"/>
      <c r="M6" s="10">
        <f t="shared" ref="M6:N6" si="6">SUM(M4:M5)</f>
        <v>0</v>
      </c>
      <c r="N6" s="11">
        <f t="shared" si="6"/>
        <v>0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24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35.25" customHeight="1">
      <c r="A8" s="3" t="s">
        <v>12</v>
      </c>
      <c r="B8" s="3">
        <v>50.0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24.75" customHeight="1">
      <c r="A9" s="3" t="s">
        <v>13</v>
      </c>
      <c r="B9" s="3">
        <f>SUM(D6,I6,N6)</f>
        <v>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4.75" customHeight="1">
      <c r="A10" s="3" t="s">
        <v>14</v>
      </c>
      <c r="B10" s="3">
        <f>SUM(B9/B8)</f>
        <v>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24.75" customHeight="1">
      <c r="A11" s="3" t="s">
        <v>15</v>
      </c>
      <c r="B11" s="3">
        <f>ROUNDUP(B10, 0)</f>
        <v>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24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24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24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 t="s">
        <v>16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24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24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24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24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24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24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24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24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24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24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24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24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24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24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24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24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24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24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24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