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zehar\OneDrive\מסמכים\"/>
    </mc:Choice>
  </mc:AlternateContent>
  <xr:revisionPtr revIDLastSave="0" documentId="13_ncr:1_{F12232C6-6B42-4335-BE8F-5FFBE9CB3F62}" xr6:coauthVersionLast="47" xr6:coauthVersionMax="47" xr10:uidLastSave="{00000000-0000-0000-0000-000000000000}"/>
  <bookViews>
    <workbookView xWindow="-120" yWindow="-120" windowWidth="29040" windowHeight="15720" xr2:uid="{2227D68E-A977-4132-8E1D-BA71F20BEADA}"/>
  </bookViews>
  <sheets>
    <sheet name="מחשבון מחיר מטרה 2.0 (אלקין)" sheetId="1" r:id="rId1"/>
    <sheet name="מחשבון מחיר מטרה 3.0(גולדנקנופ)" sheetId="2" r:id="rId2"/>
    <sheet name="מחשבון למחיר למשתכן או למחיר מו"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3" l="1"/>
  <c r="G8" i="3"/>
  <c r="C8" i="3" s="1"/>
  <c r="C10" i="3" s="1"/>
  <c r="M23" i="2" l="1"/>
  <c r="L23" i="2"/>
  <c r="K23" i="2"/>
  <c r="J23" i="2"/>
  <c r="I7" i="2"/>
  <c r="H7" i="2" s="1"/>
  <c r="J20" i="1"/>
  <c r="K20" i="1"/>
  <c r="L20" i="1"/>
  <c r="M20" i="1"/>
  <c r="I7" i="1"/>
  <c r="H7" i="1" s="1"/>
  <c r="C7" i="2" l="1"/>
  <c r="I23" i="2"/>
  <c r="C23" i="2" s="1"/>
  <c r="C20" i="1"/>
  <c r="I20" i="1"/>
  <c r="C7" i="1"/>
  <c r="C10" i="1" s="1"/>
  <c r="C12" i="2" l="1"/>
  <c r="U14" i="2" s="1"/>
  <c r="C10" i="2"/>
  <c r="C30" i="2"/>
  <c r="C31" i="2"/>
  <c r="I11" i="1"/>
  <c r="C11" i="1" s="1"/>
  <c r="C22" i="1" s="1"/>
  <c r="I14" i="2" l="1"/>
  <c r="C14" i="2"/>
  <c r="C25" i="2" s="1"/>
  <c r="V14" i="2"/>
  <c r="H14" i="2"/>
</calcChain>
</file>

<file path=xl/sharedStrings.xml><?xml version="1.0" encoding="utf-8"?>
<sst xmlns="http://schemas.openxmlformats.org/spreadsheetml/2006/main" count="51" uniqueCount="34">
  <si>
    <t>מחיר למ"ר לפני הנחה כולל מע"מ</t>
  </si>
  <si>
    <t>שטח דירה במ"ר</t>
  </si>
  <si>
    <t>שטח מרפסת שמש במ"ר</t>
  </si>
  <si>
    <t>שטח מחסן במ"ר</t>
  </si>
  <si>
    <t>שטח דירה אקויולנטי מחושב במ"ר</t>
  </si>
  <si>
    <t xml:space="preserve">מחשבון זה נעשה על ידי מערכת החדשות של דף הפייסבוק חדשות משוק הנדל"ן </t>
  </si>
  <si>
    <t>www.facebook.com/skiranadlanit</t>
  </si>
  <si>
    <t>מקדם ההצמדה להגבלת ההנחה ל-500,000 ש"ח במכרז אם ידוע</t>
  </si>
  <si>
    <t>מספר חניות לדירה</t>
  </si>
  <si>
    <t xml:space="preserve">מחיר דירת מטרה סופי מחושב לאחר הנחה(20 אחוז או 300 אלף שח הנמוך מבין השניים) ועם בדיקה של מקדם ההצמדה להגבלת ההנחה ל-500,000 ₪ </t>
  </si>
  <si>
    <t>חישוב מחיר דירה לפי קומה בבניינים רבי קומות מעל 10 קומות</t>
  </si>
  <si>
    <t>כמה קומות בבניין</t>
  </si>
  <si>
    <t>איזה קומה הדירה המבוקשת</t>
  </si>
  <si>
    <t>אחוז ההפחתה/העלאה ממחיר הדירה</t>
  </si>
  <si>
    <t>מחיר הדירה לפי קומה</t>
  </si>
  <si>
    <t>מחיר למ"ר לפני הנחה כולל מע"מ לפי דצמבר 2020</t>
  </si>
  <si>
    <t>מחיר למ"ר עדכני</t>
  </si>
  <si>
    <t>מחיר דירת המטרה לפי מחיר למ"ר עדכני כולל מע"מ</t>
  </si>
  <si>
    <t>מחיר דירת המטרה לפני הנחה כולל מע"מ (לפי דצמבר 2020)</t>
  </si>
  <si>
    <t>מחיר דירת המטרה אחרי 25 אחוז הנחה כולל מע"מ (לפי דצמבר 2020)</t>
  </si>
  <si>
    <t>מחיר דירת המטרה לפני הנחה כולל מע"מ לפי המחיר למ"ר העדכני</t>
  </si>
  <si>
    <t xml:space="preserve">מחיר דירת מטרה סופי מחושב לאחר הנחה(25 אחוז או 600 אלף שח הנחה מהמחיר העדכני הנמוך מבין השניים ולא יותר ממחיר דירת מטרה לפי דצמבר 2020 ללא הנחה) </t>
  </si>
  <si>
    <t>מחשבון לחישוב מחיר הדירה בתכנית "דירה בהנחה" במכרז מסוג מחיר למשתכן או מחיר מופחת</t>
  </si>
  <si>
    <t>שטח מרפסת שמש/גינה במ"ר</t>
  </si>
  <si>
    <t>מחיר למ"ר כולל מע"מ במחיר למשתכן או במחיר מופחת</t>
  </si>
  <si>
    <t>מחשבון זה נעשה על ידי מערכת החדשות של דף הפייסבוק חדשות משוק הנדל"ן  כשירות לציבור</t>
  </si>
  <si>
    <t>מחיר הדירה לאחר הנחה כולל מע"מ לפני הצמדה למדד</t>
  </si>
  <si>
    <t>לפרוייקטים מסוג מחיר למשתכן ומחיר מופחת</t>
  </si>
  <si>
    <t>מחשבון לחישוב מחיר דירת מטרה בתכנית "דירה בהנחה" בפרוייקטים מסוג מחיר מטרה 3.0 מיועד לפרוייקטים שתאריך זכיית הקבלן במתחם היא מאוגוסט 2023 ואילך</t>
  </si>
  <si>
    <t>מחשבון לחישוב מחיר דירת מטרה בתכנית "דירה בהנחה" לפרוייקטיים מסוג מחיר מטרה 2.0 , פרוייקטים שתאריך זכיית הקבלן בהם היא עד חודש יולי 2023 (כולל)</t>
  </si>
  <si>
    <t>הנתון של מקדם ההצמדה מופיע באתר דירה הנחה בפרטים של הפרוייקט המבוקש. פרוייקט שלא מופיע לו מקדם הצמדה בפרטים אזי מקדם ההצמדה הוא אפס או שייך לפרוייקטים החדשים של מחיר מטרה שהחישוב מבוצע אחרת. אבל בד"כ פרוייקטים של מחיר מטרה שתאריך זכיית הקבלן  במתחם היא מתאריך 1/3/23 ועד 30/7/23 מקדם ההצמדה להגבלת ההנחה הוא 10.3%. פרוייקטים שתאריך זכיית הקבלן במתחם היא מה1/7/22 ועד 1/3/23 מקדם ההצמדה להגבלת ההנחה הוא 3.4%. ופרוייקטים שתאריך זכיית הקבלן במתחם הוא מה1/3/22 ועד 30/6/22 מקדם ההצמדה להגבלת ההנחה הוא 0%. ופרוייקטים שזכיית הקבלן היא מאוגוסט 2023 ואילך אז יש צורך לבחור במחשבון של מחיר מטרה 3.0(גולדנקנופף).</t>
  </si>
  <si>
    <t>מחיר דירת המטרה לפני הנחה כולל מע"מ (מלבד אילת)  ולפני הצמדה למדד תשומות הבנייה למגורים</t>
  </si>
  <si>
    <t>הגבלת ההנחה מהמחיר העדכני בפרוייקט( ערך של 500000 או 600000  ₪)</t>
  </si>
  <si>
    <t xml:space="preserve">הנתון של הגבלת גובה הנחה מופיע באתר דירה בהנחה בפרטים של הפרוייקט בתגית הערות. ברוב המקרים מגבלת ההנחה היא 600000 ₪ ובפרוייקטים באזורי הביקוש במרכז הארץ מגבלת ההנחה עומדת על 500000 ₪ ישובים כמו למשל ראשון לציון , צור הדסה אלעד ועוד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</si>
</sst>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 #,##0.00"/>
    <numFmt numFmtId="165" formatCode="&quot;₪&quot;\ #,##0"/>
    <numFmt numFmtId="166" formatCode="0.0%"/>
    <numFmt numFmtId="167" formatCode="&quot;₪&quot;\ #,##0.0"/>
  </numFmts>
  <fonts count="22" x14ac:knownFonts="1">
    <font>
      <sz val="11"/>
      <color theme="1"/>
      <name val="Arial"/>
      <family val="2"/>
      <charset val="177"/>
      <scheme val="minor"/>
    </font>
    <font>
      <b/>
      <sz val="26"/>
      <color theme="1"/>
      <name val="Arial"/>
      <family val="2"/>
      <scheme val="minor"/>
    </font>
    <font>
      <b/>
      <sz val="24"/>
      <color theme="1"/>
      <name val="Arial"/>
      <family val="2"/>
      <scheme val="minor"/>
    </font>
    <font>
      <u/>
      <sz val="11"/>
      <color theme="10"/>
      <name val="Arial"/>
      <family val="2"/>
      <charset val="177"/>
      <scheme val="minor"/>
    </font>
    <font>
      <u/>
      <sz val="36"/>
      <color theme="10"/>
      <name val="Arial"/>
      <family val="2"/>
      <charset val="177"/>
      <scheme val="minor"/>
    </font>
    <font>
      <sz val="28"/>
      <color theme="1"/>
      <name val="Arial"/>
      <family val="2"/>
      <charset val="177"/>
      <scheme val="minor"/>
    </font>
    <font>
      <b/>
      <sz val="26"/>
      <color rgb="FFFF0000"/>
      <name val="Arial"/>
      <family val="2"/>
      <scheme val="minor"/>
    </font>
    <font>
      <sz val="28"/>
      <color theme="1"/>
      <name val="Arial"/>
      <family val="2"/>
      <scheme val="minor"/>
    </font>
    <font>
      <b/>
      <sz val="28"/>
      <color theme="1"/>
      <name val="Arial"/>
      <family val="2"/>
      <scheme val="minor"/>
    </font>
    <font>
      <sz val="22"/>
      <color theme="1"/>
      <name val="Arial"/>
      <family val="2"/>
      <charset val="177"/>
      <scheme val="minor"/>
    </font>
    <font>
      <b/>
      <sz val="28"/>
      <color theme="8" tint="-0.249977111117893"/>
      <name val="Arial"/>
      <family val="2"/>
      <scheme val="minor"/>
    </font>
    <font>
      <sz val="26"/>
      <color theme="1"/>
      <name val="Arial"/>
      <family val="2"/>
      <charset val="177"/>
      <scheme val="minor"/>
    </font>
    <font>
      <sz val="10"/>
      <color theme="1"/>
      <name val="Arial"/>
      <family val="2"/>
      <scheme val="minor"/>
    </font>
    <font>
      <sz val="12"/>
      <color theme="1"/>
      <name val="Arial"/>
      <family val="2"/>
      <charset val="177"/>
      <scheme val="minor"/>
    </font>
    <font>
      <sz val="11"/>
      <color theme="1"/>
      <name val="Arial"/>
      <family val="2"/>
      <charset val="177"/>
      <scheme val="minor"/>
    </font>
    <font>
      <sz val="26"/>
      <color theme="1"/>
      <name val="Arial"/>
      <family val="2"/>
      <scheme val="minor"/>
    </font>
    <font>
      <b/>
      <sz val="36"/>
      <color theme="1"/>
      <name val="Arial"/>
      <family val="2"/>
      <scheme val="minor"/>
    </font>
    <font>
      <sz val="36"/>
      <color theme="1"/>
      <name val="Arial"/>
      <family val="2"/>
      <charset val="177"/>
      <scheme val="minor"/>
    </font>
    <font>
      <sz val="18"/>
      <color theme="1"/>
      <name val="Arial"/>
      <family val="2"/>
      <charset val="177"/>
      <scheme val="minor"/>
    </font>
    <font>
      <b/>
      <sz val="26"/>
      <color theme="4" tint="-0.249977111117893"/>
      <name val="Arial"/>
      <family val="2"/>
      <scheme val="minor"/>
    </font>
    <font>
      <b/>
      <sz val="14"/>
      <color theme="1"/>
      <name val="Arial"/>
      <family val="2"/>
      <scheme val="minor"/>
    </font>
    <font>
      <b/>
      <sz val="16"/>
      <color theme="1"/>
      <name val="Arial"/>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59999389629810485"/>
        <bgColor indexed="64"/>
      </patternFill>
    </fill>
  </fills>
  <borders count="6">
    <border>
      <left/>
      <right/>
      <top/>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style="thin">
        <color auto="1"/>
      </bottom>
      <diagonal/>
    </border>
    <border>
      <left/>
      <right/>
      <top style="thick">
        <color theme="4" tint="-0.499984740745262"/>
      </top>
      <bottom/>
      <diagonal/>
    </border>
    <border>
      <left style="thick">
        <color theme="4" tint="-0.499984740745262"/>
      </left>
      <right style="thick">
        <color theme="4" tint="-0.499984740745262"/>
      </right>
      <top style="thick">
        <color theme="4" tint="-0.499984740745262"/>
      </top>
      <bottom/>
      <diagonal/>
    </border>
    <border>
      <left style="thick">
        <color theme="4" tint="-0.499984740745262"/>
      </left>
      <right style="thick">
        <color theme="4" tint="-0.499984740745262"/>
      </right>
      <top/>
      <bottom style="thick">
        <color theme="4" tint="-0.499984740745262"/>
      </bottom>
      <diagonal/>
    </border>
  </borders>
  <cellStyleXfs count="3">
    <xf numFmtId="0" fontId="0" fillId="0" borderId="0"/>
    <xf numFmtId="0" fontId="3" fillId="0" borderId="0" applyNumberFormat="0" applyFill="0" applyBorder="0" applyAlignment="0" applyProtection="0"/>
    <xf numFmtId="9" fontId="14" fillId="0" borderId="0" applyFont="0" applyFill="0" applyBorder="0" applyAlignment="0" applyProtection="0"/>
  </cellStyleXfs>
  <cellXfs count="43">
    <xf numFmtId="0" fontId="0" fillId="0" borderId="0" xfId="0"/>
    <xf numFmtId="0" fontId="0" fillId="2" borderId="0" xfId="0" applyFill="1"/>
    <xf numFmtId="0" fontId="2" fillId="3" borderId="0" xfId="0" applyFont="1" applyFill="1" applyAlignment="1">
      <alignment horizontal="center" vertical="center" wrapText="1"/>
    </xf>
    <xf numFmtId="164" fontId="6" fillId="0" borderId="1" xfId="0" applyNumberFormat="1"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166" fontId="5" fillId="0" borderId="1" xfId="0" applyNumberFormat="1" applyFont="1" applyBorder="1" applyAlignment="1" applyProtection="1">
      <alignment horizontal="center" vertical="center"/>
      <protection locked="0"/>
    </xf>
    <xf numFmtId="165" fontId="7" fillId="0" borderId="0" xfId="0" applyNumberFormat="1" applyFont="1" applyAlignment="1">
      <alignment horizontal="center" vertical="center"/>
    </xf>
    <xf numFmtId="165" fontId="8" fillId="3" borderId="1" xfId="0" applyNumberFormat="1" applyFont="1" applyFill="1" applyBorder="1" applyAlignment="1">
      <alignment horizontal="center" vertical="center"/>
    </xf>
    <xf numFmtId="0" fontId="9" fillId="0" borderId="0" xfId="0" applyFont="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horizontal="center" wrapText="1"/>
    </xf>
    <xf numFmtId="165" fontId="12" fillId="4" borderId="0" xfId="0" applyNumberFormat="1" applyFont="1" applyFill="1" applyAlignment="1">
      <alignment horizontal="center" vertical="center"/>
    </xf>
    <xf numFmtId="167" fontId="0" fillId="0" borderId="0" xfId="0" applyNumberFormat="1"/>
    <xf numFmtId="2" fontId="13" fillId="0" borderId="0" xfId="0" applyNumberFormat="1" applyFont="1" applyAlignment="1">
      <alignment horizontal="center" vertical="center"/>
    </xf>
    <xf numFmtId="2" fontId="0" fillId="0" borderId="0" xfId="0" applyNumberFormat="1"/>
    <xf numFmtId="2" fontId="5" fillId="2" borderId="1" xfId="0" applyNumberFormat="1" applyFont="1" applyFill="1" applyBorder="1" applyAlignment="1">
      <alignment horizontal="center"/>
    </xf>
    <xf numFmtId="0" fontId="1" fillId="0" borderId="0" xfId="0" applyFont="1"/>
    <xf numFmtId="0" fontId="11" fillId="0" borderId="0" xfId="0" applyFont="1" applyAlignment="1">
      <alignment horizontal="center"/>
    </xf>
    <xf numFmtId="0" fontId="15" fillId="0" borderId="0" xfId="0" applyFont="1" applyAlignment="1">
      <alignment horizontal="center"/>
    </xf>
    <xf numFmtId="0" fontId="11" fillId="0" borderId="2" xfId="0" applyFont="1" applyBorder="1" applyAlignment="1" applyProtection="1">
      <alignment horizontal="center"/>
      <protection locked="0"/>
    </xf>
    <xf numFmtId="0" fontId="11" fillId="0" borderId="2" xfId="2" applyNumberFormat="1" applyFont="1" applyBorder="1" applyAlignment="1">
      <alignment horizontal="center"/>
    </xf>
    <xf numFmtId="0" fontId="16" fillId="3" borderId="0" xfId="0" applyFont="1" applyFill="1" applyAlignment="1">
      <alignment horizontal="center"/>
    </xf>
    <xf numFmtId="165" fontId="17" fillId="3" borderId="2" xfId="0" applyNumberFormat="1" applyFont="1" applyFill="1" applyBorder="1" applyAlignment="1">
      <alignment horizontal="center"/>
    </xf>
    <xf numFmtId="1" fontId="18" fillId="0" borderId="0" xfId="0" applyNumberFormat="1" applyFont="1"/>
    <xf numFmtId="165" fontId="18" fillId="0" borderId="0" xfId="0" applyNumberFormat="1" applyFont="1"/>
    <xf numFmtId="1" fontId="0" fillId="0" borderId="0" xfId="0" applyNumberFormat="1" applyAlignment="1">
      <alignment horizontal="center" vertical="center"/>
    </xf>
    <xf numFmtId="0" fontId="1" fillId="2" borderId="0" xfId="0" applyFont="1" applyFill="1" applyAlignment="1">
      <alignment horizontal="center" vertical="center" wrapText="1"/>
    </xf>
    <xf numFmtId="2" fontId="5" fillId="0" borderId="1" xfId="0" applyNumberFormat="1" applyFont="1" applyBorder="1" applyAlignment="1">
      <alignment horizontal="center" vertical="center"/>
    </xf>
    <xf numFmtId="0" fontId="0" fillId="0" borderId="0" xfId="0" applyAlignment="1">
      <alignment horizontal="center" vertical="center"/>
    </xf>
    <xf numFmtId="164" fontId="19" fillId="0" borderId="1" xfId="0" applyNumberFormat="1" applyFont="1" applyBorder="1" applyAlignment="1" applyProtection="1">
      <alignment horizontal="center" vertical="center"/>
      <protection locked="0"/>
    </xf>
    <xf numFmtId="0" fontId="11" fillId="6" borderId="0" xfId="0" applyFont="1" applyFill="1" applyAlignment="1">
      <alignment horizontal="center" vertical="center" wrapText="1"/>
    </xf>
    <xf numFmtId="165" fontId="7" fillId="6" borderId="0" xfId="0" applyNumberFormat="1" applyFont="1" applyFill="1" applyAlignment="1">
      <alignment horizontal="center" vertical="center"/>
    </xf>
    <xf numFmtId="0" fontId="1" fillId="2" borderId="0" xfId="0" applyFont="1" applyFill="1" applyAlignment="1">
      <alignment horizontal="right" vertical="center"/>
    </xf>
    <xf numFmtId="0" fontId="20" fillId="0" borderId="0" xfId="0" applyFont="1" applyAlignment="1">
      <alignment vertical="top" wrapText="1"/>
    </xf>
    <xf numFmtId="0" fontId="21" fillId="0" borderId="0" xfId="0" applyFont="1" applyAlignment="1">
      <alignment vertical="top" wrapText="1"/>
    </xf>
    <xf numFmtId="165" fontId="5" fillId="5" borderId="1" xfId="0" applyNumberFormat="1" applyFont="1" applyFill="1" applyBorder="1" applyAlignment="1" applyProtection="1">
      <alignment horizontal="center" vertical="center"/>
      <protection locked="0"/>
    </xf>
    <xf numFmtId="0" fontId="1" fillId="2" borderId="0" xfId="0" applyFont="1" applyFill="1" applyAlignment="1">
      <alignment horizontal="center" vertical="center" wrapText="1"/>
    </xf>
    <xf numFmtId="0" fontId="10" fillId="0" borderId="0" xfId="0" applyFont="1" applyAlignment="1">
      <alignment horizontal="center" vertical="center" wrapText="1"/>
    </xf>
    <xf numFmtId="0" fontId="4" fillId="0" borderId="0" xfId="1" applyFont="1" applyAlignment="1">
      <alignment horizontal="center" vertical="center"/>
    </xf>
    <xf numFmtId="0" fontId="21" fillId="7" borderId="3" xfId="0" applyFont="1" applyFill="1" applyBorder="1" applyAlignment="1">
      <alignment horizontal="center" vertical="top" wrapText="1"/>
    </xf>
    <xf numFmtId="0" fontId="21" fillId="7" borderId="0" xfId="0" applyFont="1" applyFill="1" applyAlignment="1">
      <alignment horizontal="center" vertical="top" wrapText="1"/>
    </xf>
    <xf numFmtId="0" fontId="21" fillId="7" borderId="4" xfId="0" applyFont="1" applyFill="1" applyBorder="1" applyAlignment="1">
      <alignment horizontal="center" vertical="top" wrapText="1"/>
    </xf>
    <xf numFmtId="0" fontId="21" fillId="7" borderId="5" xfId="0" applyFont="1" applyFill="1" applyBorder="1" applyAlignment="1">
      <alignment horizontal="center" vertical="top" wrapText="1"/>
    </xf>
  </cellXfs>
  <cellStyles count="3">
    <cellStyle name="Normal" xfId="0" builtinId="0"/>
    <cellStyle name="Percent" xfId="2" builtinId="5"/>
    <cellStyle name="היפר-קישור"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419100</xdr:colOff>
      <xdr:row>7</xdr:row>
      <xdr:rowOff>171450</xdr:rowOff>
    </xdr:from>
    <xdr:to>
      <xdr:col>4</xdr:col>
      <xdr:colOff>1504950</xdr:colOff>
      <xdr:row>7</xdr:row>
      <xdr:rowOff>571500</xdr:rowOff>
    </xdr:to>
    <xdr:sp macro="" textlink="">
      <xdr:nvSpPr>
        <xdr:cNvPr id="2" name="חץ: שמאלה 1">
          <a:extLst>
            <a:ext uri="{FF2B5EF4-FFF2-40B4-BE49-F238E27FC236}">
              <a16:creationId xmlns:a16="http://schemas.microsoft.com/office/drawing/2014/main" id="{F68ED8C3-ABA5-416F-3502-5A1EB0BE2505}"/>
            </a:ext>
          </a:extLst>
        </xdr:cNvPr>
        <xdr:cNvSpPr/>
      </xdr:nvSpPr>
      <xdr:spPr>
        <a:xfrm>
          <a:off x="11234185050" y="3619500"/>
          <a:ext cx="1695450" cy="400050"/>
        </a:xfrm>
        <a:prstGeom prst="leftArrow">
          <a:avLst/>
        </a:prstGeom>
        <a:solidFill>
          <a:schemeClr val="accent6">
            <a:lumMod val="60000"/>
            <a:lumOff val="40000"/>
          </a:schemeClr>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1" anchor="t"/>
        <a:lstStyle/>
        <a:p>
          <a:pPr algn="r" rtl="1"/>
          <a:endParaRPr lang="he-IL"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7</xdr:row>
      <xdr:rowOff>190500</xdr:rowOff>
    </xdr:from>
    <xdr:to>
      <xdr:col>4</xdr:col>
      <xdr:colOff>1019175</xdr:colOff>
      <xdr:row>7</xdr:row>
      <xdr:rowOff>590550</xdr:rowOff>
    </xdr:to>
    <xdr:sp macro="" textlink="">
      <xdr:nvSpPr>
        <xdr:cNvPr id="2" name="חץ: שמאלה 1">
          <a:extLst>
            <a:ext uri="{FF2B5EF4-FFF2-40B4-BE49-F238E27FC236}">
              <a16:creationId xmlns:a16="http://schemas.microsoft.com/office/drawing/2014/main" id="{E6CB4326-91A0-45AF-BD6E-55F5A6E4C8FB}"/>
            </a:ext>
          </a:extLst>
        </xdr:cNvPr>
        <xdr:cNvSpPr/>
      </xdr:nvSpPr>
      <xdr:spPr>
        <a:xfrm>
          <a:off x="11232727725" y="3762375"/>
          <a:ext cx="1476375" cy="400050"/>
        </a:xfrm>
        <a:prstGeom prst="leftArrow">
          <a:avLst/>
        </a:prstGeom>
        <a:solidFill>
          <a:schemeClr val="accent6">
            <a:lumMod val="60000"/>
            <a:lumOff val="40000"/>
          </a:schemeClr>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1" anchor="t"/>
        <a:lstStyle/>
        <a:p>
          <a:pPr algn="r" rtl="1"/>
          <a:endParaRPr lang="he-IL" sz="1100"/>
        </a:p>
      </xdr:txBody>
    </xdr:sp>
    <xdr:clientData/>
  </xdr:twoCellAnchor>
</xdr:wsDr>
</file>

<file path=xl/theme/theme1.xml><?xml version="1.0" encoding="utf-8"?>
<a:theme xmlns:a="http://schemas.openxmlformats.org/drawingml/2006/main" name="ערכת נושא של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facebook.com/skiranadlani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facebook.com/skiranadlani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facebook.com/skiranadlan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C437F-D449-48B6-B7DE-A7F5AD5EB6DF}">
  <dimension ref="A1:M25"/>
  <sheetViews>
    <sheetView rightToLeft="1" tabSelected="1" topLeftCell="B1" workbookViewId="0">
      <selection activeCell="C11" sqref="C11"/>
    </sheetView>
  </sheetViews>
  <sheetFormatPr defaultRowHeight="14.25" x14ac:dyDescent="0.2"/>
  <cols>
    <col min="1" max="1" width="1.125" customWidth="1"/>
    <col min="2" max="2" width="67.25" customWidth="1"/>
    <col min="3" max="3" width="35.375" customWidth="1"/>
    <col min="4" max="4" width="8" customWidth="1"/>
    <col min="5" max="5" width="21.125" customWidth="1"/>
    <col min="6" max="6" width="63" customWidth="1"/>
    <col min="8" max="8" width="2.125" customWidth="1"/>
    <col min="9" max="9" width="1.75" customWidth="1"/>
    <col min="10" max="11" width="1.875" customWidth="1"/>
    <col min="12" max="12" width="1.25" customWidth="1"/>
  </cols>
  <sheetData>
    <row r="1" spans="1:9" ht="102" customHeight="1" x14ac:dyDescent="0.2">
      <c r="A1" s="1"/>
      <c r="B1" s="36" t="s">
        <v>29</v>
      </c>
      <c r="C1" s="36"/>
    </row>
    <row r="2" spans="1:9" ht="3.75" customHeight="1" thickBot="1" x14ac:dyDescent="0.25"/>
    <row r="3" spans="1:9" ht="34.5" customHeight="1" thickTop="1" thickBot="1" x14ac:dyDescent="0.25">
      <c r="B3" s="9" t="s">
        <v>1</v>
      </c>
      <c r="C3" s="4">
        <v>80</v>
      </c>
    </row>
    <row r="4" spans="1:9" ht="30.75" customHeight="1" thickTop="1" thickBot="1" x14ac:dyDescent="0.25">
      <c r="B4" s="9" t="s">
        <v>2</v>
      </c>
      <c r="C4" s="4">
        <v>12</v>
      </c>
    </row>
    <row r="5" spans="1:9" ht="33" customHeight="1" thickTop="1" thickBot="1" x14ac:dyDescent="0.25">
      <c r="B5" s="9" t="s">
        <v>3</v>
      </c>
      <c r="C5" s="4">
        <v>0</v>
      </c>
    </row>
    <row r="6" spans="1:9" ht="30.75" customHeight="1" thickTop="1" thickBot="1" x14ac:dyDescent="0.25">
      <c r="B6" s="9" t="s">
        <v>8</v>
      </c>
      <c r="C6" s="4">
        <v>1</v>
      </c>
    </row>
    <row r="7" spans="1:9" ht="36.75" customHeight="1" thickTop="1" thickBot="1" x14ac:dyDescent="0.5">
      <c r="B7" s="10" t="s">
        <v>4</v>
      </c>
      <c r="C7" s="15">
        <f>IF((C4&lt;120.001),H7,C3+C5*0.4+C6*2+60*0.1+30*0.2+30*0.3)</f>
        <v>85.6</v>
      </c>
      <c r="H7" s="13">
        <f>IF((C4&lt;60.001),I7,C3+C5*0.4+C6*2+(C4-60)*0.1+30*0.2+30*0.3)</f>
        <v>85.6</v>
      </c>
      <c r="I7" s="14">
        <f>IF((C4&lt;30.001),C3+C4*0.3+C5*0.4+C6*2, C3+C5*0.4+C6*2+(C4-30)*0.2+30*0.3)</f>
        <v>85.6</v>
      </c>
    </row>
    <row r="8" spans="1:9" ht="57" customHeight="1" thickTop="1" thickBot="1" x14ac:dyDescent="0.25">
      <c r="B8" s="8" t="s">
        <v>7</v>
      </c>
      <c r="C8" s="5">
        <v>0.10299999999999999</v>
      </c>
      <c r="F8" s="39" t="s">
        <v>30</v>
      </c>
      <c r="G8" s="33"/>
    </row>
    <row r="9" spans="1:9" ht="34.5" customHeight="1" thickTop="1" thickBot="1" x14ac:dyDescent="0.25">
      <c r="B9" s="9" t="s">
        <v>0</v>
      </c>
      <c r="C9" s="3">
        <v>12479.22</v>
      </c>
      <c r="F9" s="40"/>
      <c r="G9" s="33"/>
    </row>
    <row r="10" spans="1:9" ht="107.25" customHeight="1" thickTop="1" thickBot="1" x14ac:dyDescent="0.25">
      <c r="B10" s="9" t="s">
        <v>31</v>
      </c>
      <c r="C10" s="6">
        <f>+C7*C9</f>
        <v>1068221.2319999998</v>
      </c>
      <c r="F10" s="40"/>
    </row>
    <row r="11" spans="1:9" ht="129" customHeight="1" thickTop="1" thickBot="1" x14ac:dyDescent="0.25">
      <c r="B11" s="2" t="s">
        <v>9</v>
      </c>
      <c r="C11" s="7">
        <f>IF((C10*C8&gt;200000),C10*(100%+C8)-500000,I11)</f>
        <v>854576.9855999999</v>
      </c>
      <c r="F11" s="40"/>
      <c r="I11" s="11">
        <f>IF((C10*0.2&gt;300000),+C10-300000,+C10*0.8)</f>
        <v>854576.9855999999</v>
      </c>
    </row>
    <row r="12" spans="1:9" ht="3.75" customHeight="1" thickTop="1" x14ac:dyDescent="0.2"/>
    <row r="14" spans="1:9" ht="33.75" x14ac:dyDescent="0.5">
      <c r="B14" s="16" t="s">
        <v>10</v>
      </c>
    </row>
    <row r="16" spans="1:9" ht="33" x14ac:dyDescent="0.45">
      <c r="B16" s="18" t="s">
        <v>11</v>
      </c>
      <c r="C16" s="19">
        <v>20</v>
      </c>
    </row>
    <row r="17" spans="2:13" ht="14.25" customHeight="1" x14ac:dyDescent="0.45">
      <c r="B17" s="17"/>
      <c r="C17" s="17"/>
    </row>
    <row r="18" spans="2:13" ht="33" x14ac:dyDescent="0.45">
      <c r="B18" s="17" t="s">
        <v>12</v>
      </c>
      <c r="C18" s="19">
        <v>9</v>
      </c>
    </row>
    <row r="19" spans="2:13" ht="12" customHeight="1" x14ac:dyDescent="0.2"/>
    <row r="20" spans="2:13" ht="33" x14ac:dyDescent="0.45">
      <c r="B20" s="17" t="s">
        <v>13</v>
      </c>
      <c r="C20" s="20">
        <f>IF(NOT(M20=0),L20,I20)</f>
        <v>-0.5</v>
      </c>
      <c r="I20">
        <f>IF((+C18&gt;+C16/2),K20,J20)</f>
        <v>-0.5</v>
      </c>
      <c r="J20">
        <f>+(+C18-C16/2)*0.5</f>
        <v>-0.5</v>
      </c>
      <c r="K20">
        <f>+(+C18-(1+C16/2))*0.5</f>
        <v>-1</v>
      </c>
      <c r="L20">
        <f>(+C18-(+C16+1)/2)*0.5</f>
        <v>-0.75</v>
      </c>
      <c r="M20">
        <f>+MOD(C16,2)</f>
        <v>0</v>
      </c>
    </row>
    <row r="22" spans="2:13" ht="45" x14ac:dyDescent="0.6">
      <c r="B22" s="21" t="s">
        <v>14</v>
      </c>
      <c r="C22" s="22">
        <f>+C11*(100+C20)%</f>
        <v>850304.10067199985</v>
      </c>
    </row>
    <row r="24" spans="2:13" ht="48" customHeight="1" x14ac:dyDescent="0.2">
      <c r="B24" s="38" t="s">
        <v>6</v>
      </c>
      <c r="C24" s="38"/>
    </row>
    <row r="25" spans="2:13" ht="86.25" customHeight="1" x14ac:dyDescent="0.2">
      <c r="B25" s="37" t="s">
        <v>5</v>
      </c>
      <c r="C25" s="37"/>
    </row>
  </sheetData>
  <sheetProtection algorithmName="SHA-512" hashValue="mCzC9wn9DY24WAH3C+MYVwsN7El2rUYAAEyqaN9/QYHoyu9CQutw+hQgakaaJXuqb9QzNbG/su/W+lYTZyL8xQ==" saltValue="lyUXI/Fi576uclyVKiXcvA==" spinCount="100000" sheet="1" objects="1" scenarios="1"/>
  <mergeCells count="4">
    <mergeCell ref="B1:C1"/>
    <mergeCell ref="B25:C25"/>
    <mergeCell ref="B24:C24"/>
    <mergeCell ref="F8:F11"/>
  </mergeCells>
  <dataValidations xWindow="1750" yWindow="686" count="9">
    <dataValidation type="whole" allowBlank="1" showInputMessage="1" showErrorMessage="1" error="ערך לא תקין, הקלד מספר חניות 1 או 2" sqref="C6" xr:uid="{9D61844F-AF28-4402-AB69-F2675D2E4C68}">
      <formula1>1</formula1>
      <formula2>2</formula2>
    </dataValidation>
    <dataValidation type="decimal" showInputMessage="1" showErrorMessage="1" error="הקלד שטח מחסן במ&quot;ר שטח מ0 ועד 20" sqref="C5" xr:uid="{7CBEED40-515C-4E9E-9DF3-FCEF7EDA91BF}">
      <formula1>0</formula1>
      <formula2>20</formula2>
    </dataValidation>
    <dataValidation type="decimal" showInputMessage="1" showErrorMessage="1" error="הקלד מחיר למ&quot;ר כולל מע&quot;מ מ-6000 ש&quot;ח ועד 32,000 ש&quot;ח" sqref="C9" xr:uid="{16837849-0B36-444A-AB63-606D0AB877D2}">
      <formula1>6000</formula1>
      <formula2>32000</formula2>
    </dataValidation>
    <dataValidation type="decimal" showInputMessage="1" showErrorMessage="1" error="הקלד שטח דירה במ&quot;ר שטח בין 60 מ&quot;ר ל-220 מ&quot;ר" sqref="C3" xr:uid="{49A124B8-A02E-49F2-B58B-9F2A0F984B9A}">
      <formula1>60</formula1>
      <formula2>220</formula2>
    </dataValidation>
    <dataValidation type="decimal" showInputMessage="1" showErrorMessage="1" error="הקלד שטח מרפסת שמש במ&quot;ר שטח מ-0 מ&quot;ר ועד 500 מ&quot;ר" sqref="C4" xr:uid="{3B9032BD-F552-47FB-B607-FB191F606010}">
      <formula1>0</formula1>
      <formula2>500</formula2>
    </dataValidation>
    <dataValidation type="list" showInputMessage="1" showErrorMessage="1" error="בחר בין האפשרויות 0%, 3.4% או 10.3%" promptTitle="מקדם הצמדה באחוזים" prompt="0%, 3.4% ,10.3%_x000a_" sqref="C8" xr:uid="{316051E8-853F-49BC-BDFE-148D766DD417}">
      <formula1>"0%, 3.4%, 10.3%"</formula1>
    </dataValidation>
    <dataValidation type="whole" showInputMessage="1" showErrorMessage="1" sqref="C16" xr:uid="{99626D8E-CA1F-4B78-AA50-9CFDD670D83B}">
      <formula1>11</formula1>
      <formula2>40</formula2>
    </dataValidation>
    <dataValidation type="whole" showInputMessage="1" showErrorMessage="1" sqref="C18" xr:uid="{37ADDF4F-B20E-4103-9B64-C8AF84965DEC}">
      <formula1>1</formula1>
      <formula2>+C16</formula2>
    </dataValidation>
    <dataValidation type="whole" showInputMessage="1" showErrorMessage="1" sqref="C17" xr:uid="{2C67621B-A3B1-4F2C-AB16-864F400A3045}">
      <formula1>11</formula1>
      <formula2>22</formula2>
    </dataValidation>
  </dataValidations>
  <hyperlinks>
    <hyperlink ref="B24" r:id="rId1" xr:uid="{D6C1F07D-004D-456F-9AC6-EE2CC2C725F2}"/>
  </hyperlinks>
  <pageMargins left="0.7" right="0.7" top="0.75" bottom="0.75" header="0.3" footer="0.3"/>
  <pageSetup paperSize="9"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8668B-18A5-4C93-B97D-2405A39A6D6A}">
  <dimension ref="A1:V31"/>
  <sheetViews>
    <sheetView rightToLeft="1" workbookViewId="0">
      <selection activeCell="C23" sqref="C23"/>
    </sheetView>
  </sheetViews>
  <sheetFormatPr defaultRowHeight="14.25" x14ac:dyDescent="0.2"/>
  <cols>
    <col min="1" max="1" width="1.125" customWidth="1"/>
    <col min="2" max="2" width="67.25" customWidth="1"/>
    <col min="3" max="3" width="37.375" customWidth="1"/>
    <col min="5" max="5" width="15.875" customWidth="1"/>
    <col min="6" max="6" width="45.125" customWidth="1"/>
    <col min="7" max="7" width="9" customWidth="1"/>
    <col min="8" max="8" width="2" customWidth="1"/>
    <col min="9" max="9" width="2.75" customWidth="1"/>
    <col min="10" max="11" width="1.875" customWidth="1"/>
    <col min="12" max="12" width="1.25" customWidth="1"/>
    <col min="14" max="14" width="3.25" customWidth="1"/>
    <col min="15" max="15" width="2.75" customWidth="1"/>
    <col min="21" max="21" width="18.25" bestFit="1" customWidth="1"/>
    <col min="22" max="22" width="13.875" customWidth="1"/>
  </cols>
  <sheetData>
    <row r="1" spans="1:22" ht="111.75" customHeight="1" x14ac:dyDescent="0.2">
      <c r="A1" s="1"/>
      <c r="B1" s="36" t="s">
        <v>28</v>
      </c>
      <c r="C1" s="36"/>
    </row>
    <row r="2" spans="1:22" ht="3.75" customHeight="1" thickBot="1" x14ac:dyDescent="0.25"/>
    <row r="3" spans="1:22" ht="34.5" customHeight="1" thickTop="1" thickBot="1" x14ac:dyDescent="0.25">
      <c r="B3" s="9" t="s">
        <v>1</v>
      </c>
      <c r="C3" s="4">
        <v>120</v>
      </c>
    </row>
    <row r="4" spans="1:22" ht="30.75" customHeight="1" thickTop="1" thickBot="1" x14ac:dyDescent="0.25">
      <c r="B4" s="9" t="s">
        <v>2</v>
      </c>
      <c r="C4" s="4">
        <v>12</v>
      </c>
    </row>
    <row r="5" spans="1:22" ht="33" customHeight="1" thickTop="1" thickBot="1" x14ac:dyDescent="0.25">
      <c r="B5" s="9" t="s">
        <v>3</v>
      </c>
      <c r="C5" s="4">
        <v>6</v>
      </c>
    </row>
    <row r="6" spans="1:22" ht="30.75" customHeight="1" thickTop="1" thickBot="1" x14ac:dyDescent="0.25">
      <c r="B6" s="9" t="s">
        <v>8</v>
      </c>
      <c r="C6" s="4">
        <v>2</v>
      </c>
    </row>
    <row r="7" spans="1:22" ht="36.75" customHeight="1" thickTop="1" thickBot="1" x14ac:dyDescent="0.5">
      <c r="B7" s="10" t="s">
        <v>4</v>
      </c>
      <c r="C7" s="15">
        <f>IF((C4&lt;120.001),H7,C3+C5*0.4+C6*2+60*0.1+30*0.2+30*0.3)</f>
        <v>130</v>
      </c>
      <c r="H7" s="13">
        <f>IF((C4&lt;60.001),I7,C3+C5*0.4+C6*2+(C4-60)*0.1+30*0.2+30*0.3)</f>
        <v>130</v>
      </c>
      <c r="I7" s="14">
        <f>IF((C4&lt;30.001),C3+C4*0.3+C5*0.4+C6*2, C3+C5*0.4+C6*2+(C4-30)*0.2+30*0.3)</f>
        <v>130</v>
      </c>
    </row>
    <row r="8" spans="1:22" ht="93.75" customHeight="1" thickTop="1" thickBot="1" x14ac:dyDescent="0.5">
      <c r="B8" s="10" t="s">
        <v>32</v>
      </c>
      <c r="C8" s="35">
        <v>600000</v>
      </c>
      <c r="F8" s="41" t="s">
        <v>33</v>
      </c>
      <c r="H8" s="13"/>
      <c r="I8" s="14"/>
    </row>
    <row r="9" spans="1:22" ht="74.25" customHeight="1" thickTop="1" thickBot="1" x14ac:dyDescent="0.25">
      <c r="B9" s="9" t="s">
        <v>15</v>
      </c>
      <c r="C9" s="3">
        <v>13808</v>
      </c>
      <c r="F9" s="42"/>
    </row>
    <row r="10" spans="1:22" ht="58.5" customHeight="1" thickTop="1" thickBot="1" x14ac:dyDescent="0.25">
      <c r="B10" s="9" t="s">
        <v>18</v>
      </c>
      <c r="C10" s="6">
        <f>+C7*C9</f>
        <v>1795040</v>
      </c>
      <c r="F10" s="34"/>
    </row>
    <row r="11" spans="1:22" ht="58.5" customHeight="1" thickTop="1" thickBot="1" x14ac:dyDescent="0.25">
      <c r="B11" s="9" t="s">
        <v>16</v>
      </c>
      <c r="C11" s="3">
        <v>18201</v>
      </c>
      <c r="F11" s="34"/>
    </row>
    <row r="12" spans="1:22" ht="64.5" customHeight="1" thickTop="1" x14ac:dyDescent="0.2">
      <c r="B12" s="9" t="s">
        <v>20</v>
      </c>
      <c r="C12" s="6">
        <f>+C7*C11</f>
        <v>2366130</v>
      </c>
      <c r="F12" s="12"/>
    </row>
    <row r="13" spans="1:22" ht="15" thickBot="1" x14ac:dyDescent="0.25"/>
    <row r="14" spans="1:22" ht="152.25" customHeight="1" thickTop="1" thickBot="1" x14ac:dyDescent="0.4">
      <c r="B14" s="2" t="s">
        <v>21</v>
      </c>
      <c r="C14" s="7">
        <f>IF((C10*0.75&gt;C12-C8),+C10*0.75,IF((C10&gt;C12-C8),+C12-C8,C10))</f>
        <v>1766130</v>
      </c>
      <c r="H14" s="25">
        <f>IF((I12&gt;C10),+I14,+C10)</f>
        <v>1795040</v>
      </c>
      <c r="I14" s="11">
        <f>IF((C10*0.75&lt;C12-C8),+C10*0.75,+C12-C8)</f>
        <v>1346280</v>
      </c>
      <c r="U14" s="24">
        <f>+C12-600000</f>
        <v>1766130</v>
      </c>
      <c r="V14" s="23">
        <f>+C10*0.75</f>
        <v>1346280</v>
      </c>
    </row>
    <row r="15" spans="1:22" ht="3.75" customHeight="1" thickTop="1" x14ac:dyDescent="0.2"/>
    <row r="17" spans="2:13" ht="33.75" x14ac:dyDescent="0.5">
      <c r="B17" s="16" t="s">
        <v>10</v>
      </c>
    </row>
    <row r="19" spans="2:13" ht="33" x14ac:dyDescent="0.45">
      <c r="B19" s="18" t="s">
        <v>11</v>
      </c>
      <c r="C19" s="19">
        <v>20</v>
      </c>
    </row>
    <row r="20" spans="2:13" ht="14.25" customHeight="1" x14ac:dyDescent="0.45">
      <c r="B20" s="17"/>
      <c r="C20" s="17"/>
    </row>
    <row r="21" spans="2:13" ht="33" x14ac:dyDescent="0.45">
      <c r="B21" s="17" t="s">
        <v>12</v>
      </c>
      <c r="C21" s="19">
        <v>12</v>
      </c>
    </row>
    <row r="22" spans="2:13" ht="12" customHeight="1" x14ac:dyDescent="0.2"/>
    <row r="23" spans="2:13" ht="33" x14ac:dyDescent="0.45">
      <c r="B23" s="17" t="s">
        <v>13</v>
      </c>
      <c r="C23" s="20">
        <f>IF(NOT(M23=0),L23,I23)</f>
        <v>0.5</v>
      </c>
      <c r="I23">
        <f>IF((+C21&gt;+C19/2),K23,J23)</f>
        <v>0.5</v>
      </c>
      <c r="J23">
        <f>+(+C21-C19/2)*0.5</f>
        <v>1</v>
      </c>
      <c r="K23">
        <f>+(+C21-(1+C19/2))*0.5</f>
        <v>0.5</v>
      </c>
      <c r="L23">
        <f>(+C21-(+C19+1)/2)*0.5</f>
        <v>0.75</v>
      </c>
      <c r="M23">
        <f>+MOD(C19,2)</f>
        <v>0</v>
      </c>
    </row>
    <row r="25" spans="2:13" ht="45" x14ac:dyDescent="0.6">
      <c r="B25" s="21" t="s">
        <v>14</v>
      </c>
      <c r="C25" s="22">
        <f>+C14*(100+C23)%</f>
        <v>1774960.65</v>
      </c>
    </row>
    <row r="27" spans="2:13" ht="48" customHeight="1" x14ac:dyDescent="0.2">
      <c r="B27" s="38" t="s">
        <v>6</v>
      </c>
      <c r="C27" s="38"/>
    </row>
    <row r="28" spans="2:13" ht="86.25" customHeight="1" x14ac:dyDescent="0.2">
      <c r="B28" s="37" t="s">
        <v>5</v>
      </c>
      <c r="C28" s="37"/>
    </row>
    <row r="30" spans="2:13" ht="58.5" customHeight="1" x14ac:dyDescent="0.2">
      <c r="B30" s="9" t="s">
        <v>19</v>
      </c>
      <c r="C30" s="6">
        <f>+C7*C9*0.75</f>
        <v>1346280</v>
      </c>
      <c r="F30" s="12"/>
    </row>
    <row r="31" spans="2:13" ht="58.5" customHeight="1" x14ac:dyDescent="0.2">
      <c r="B31" s="9" t="s">
        <v>17</v>
      </c>
      <c r="C31" s="6">
        <f>+C7*C11</f>
        <v>2366130</v>
      </c>
      <c r="F31" s="12"/>
    </row>
  </sheetData>
  <sheetProtection algorithmName="SHA-512" hashValue="57j6sAwL8bZ3Iu/KoELb/4wF7eJaF+U/IDorVSqdJT+e51I3V1PQO3XOuCwg6/quVICHarVC/PWwPHqJP/orMg==" saltValue="phT81ynDk0Jg1Q0XyPco1A==" spinCount="100000" sheet="1" objects="1" scenarios="1"/>
  <mergeCells count="4">
    <mergeCell ref="B1:C1"/>
    <mergeCell ref="B27:C27"/>
    <mergeCell ref="B28:C28"/>
    <mergeCell ref="F8:F9"/>
  </mergeCells>
  <dataValidations count="10">
    <dataValidation type="whole" showInputMessage="1" showErrorMessage="1" sqref="C20" xr:uid="{87ECB854-B2C5-43EB-8609-78473EBFE6A9}">
      <formula1>11</formula1>
      <formula2>22</formula2>
    </dataValidation>
    <dataValidation type="whole" showInputMessage="1" showErrorMessage="1" sqref="C21" xr:uid="{BCB547AB-2792-4C13-8B56-553AD102BAE6}">
      <formula1>1</formula1>
      <formula2>+C19</formula2>
    </dataValidation>
    <dataValidation type="whole" showInputMessage="1" showErrorMessage="1" sqref="C19" xr:uid="{1FB613D0-E042-44CA-B2B0-6F58341B2269}">
      <formula1>11</formula1>
      <formula2>40</formula2>
    </dataValidation>
    <dataValidation type="decimal" showInputMessage="1" showErrorMessage="1" error="הקלד שטח מרפסת שמש במ&quot;ר שטח מ-0 מ&quot;ר ועד 500 מ&quot;ר" sqref="C4" xr:uid="{3159BC67-A8D7-4687-943C-BF90B14955CB}">
      <formula1>0</formula1>
      <formula2>500</formula2>
    </dataValidation>
    <dataValidation type="decimal" showInputMessage="1" showErrorMessage="1" error="הקלד שטח דירה במ&quot;ר שטח בין 60 מ&quot;ר ל-220 מ&quot;ר" sqref="C3" xr:uid="{9E3F6C0E-7C90-4DAB-B987-CA108EB3ECDF}">
      <formula1>60</formula1>
      <formula2>220</formula2>
    </dataValidation>
    <dataValidation type="decimal" showInputMessage="1" showErrorMessage="1" error="הקלד מחיר למ&quot;ר כולל מע&quot;מ מ-6000 ש&quot;ח ועד 32,000 ש&quot;ח" sqref="C9" xr:uid="{22F8D44A-4FF0-47F7-8F2C-B1AF69E8A210}">
      <formula1>6000</formula1>
      <formula2>32000</formula2>
    </dataValidation>
    <dataValidation type="decimal" showInputMessage="1" showErrorMessage="1" error="הקלד שטח מחסן במ&quot;ר שטח מ0 ועד 20" sqref="C5" xr:uid="{3C4C3CCF-0D4A-46CE-88DE-7D0A87F8C23D}">
      <formula1>0</formula1>
      <formula2>20</formula2>
    </dataValidation>
    <dataValidation type="list" allowBlank="1" showInputMessage="1" showErrorMessage="1" error="ערך לא תקין, הקלד מספר חניות 1 או 2" sqref="C6" xr:uid="{2C390158-5509-4979-B74D-A4653E1FB5E3}">
      <formula1>"1, 2"</formula1>
    </dataValidation>
    <dataValidation type="list" allowBlank="1" showInputMessage="1" showErrorMessage="1" error="ערך לא תקין, הקלד ערך למגבלת הנחה 600000  או 500000 " sqref="C8" xr:uid="{D79DD387-BC2E-475E-A59D-01D5F7BDCE7D}">
      <formula1>"500000, 600000"</formula1>
    </dataValidation>
    <dataValidation type="decimal" showInputMessage="1" showErrorMessage="1" error="הקלד מחיר למ&quot;ר עדכני כולל מע&quot;מ מ-8000 ש&quot;ח ועד 40000 ש&quot;ח" sqref="C11" xr:uid="{3275EE0B-1936-429B-9C64-3BC781AEAEC2}">
      <formula1>8000</formula1>
      <formula2>40000</formula2>
    </dataValidation>
  </dataValidations>
  <hyperlinks>
    <hyperlink ref="B27" r:id="rId1" xr:uid="{85AADBAB-4731-4AF1-AE81-58E354FA22C9}"/>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7FA14-423D-4E60-9A52-3CF2275CDD0C}">
  <dimension ref="A1:H13"/>
  <sheetViews>
    <sheetView rightToLeft="1" topLeftCell="A6" workbookViewId="0">
      <selection activeCell="C10" sqref="C10"/>
    </sheetView>
  </sheetViews>
  <sheetFormatPr defaultRowHeight="14.25" x14ac:dyDescent="0.2"/>
  <cols>
    <col min="1" max="1" width="1.125" customWidth="1"/>
    <col min="2" max="2" width="53" customWidth="1"/>
    <col min="3" max="3" width="43.125" customWidth="1"/>
    <col min="5" max="5" width="29" customWidth="1"/>
    <col min="6" max="6" width="37.375" customWidth="1"/>
    <col min="7" max="7" width="2.75" customWidth="1"/>
    <col min="8" max="8" width="2" customWidth="1"/>
  </cols>
  <sheetData>
    <row r="1" spans="1:8" ht="33.75" x14ac:dyDescent="0.2">
      <c r="A1" s="1"/>
      <c r="B1" s="36" t="s">
        <v>22</v>
      </c>
      <c r="C1" s="36"/>
    </row>
    <row r="2" spans="1:8" ht="33.75" x14ac:dyDescent="0.2">
      <c r="A2" s="1"/>
      <c r="B2" s="32" t="s">
        <v>27</v>
      </c>
      <c r="C2" s="26"/>
    </row>
    <row r="3" spans="1:8" ht="15" customHeight="1" thickBot="1" x14ac:dyDescent="0.25"/>
    <row r="4" spans="1:8" ht="36" thickTop="1" thickBot="1" x14ac:dyDescent="0.25">
      <c r="B4" s="9" t="s">
        <v>1</v>
      </c>
      <c r="C4" s="4">
        <v>120</v>
      </c>
    </row>
    <row r="5" spans="1:8" ht="36" thickTop="1" thickBot="1" x14ac:dyDescent="0.25">
      <c r="B5" s="9" t="s">
        <v>23</v>
      </c>
      <c r="C5" s="4">
        <v>15</v>
      </c>
    </row>
    <row r="6" spans="1:8" ht="36" thickTop="1" thickBot="1" x14ac:dyDescent="0.25">
      <c r="B6" s="9" t="s">
        <v>3</v>
      </c>
      <c r="C6" s="4">
        <v>6</v>
      </c>
    </row>
    <row r="7" spans="1:8" ht="36" thickTop="1" thickBot="1" x14ac:dyDescent="0.25">
      <c r="B7" s="9" t="s">
        <v>8</v>
      </c>
      <c r="C7" s="4">
        <v>2</v>
      </c>
    </row>
    <row r="8" spans="1:8" ht="67.5" thickTop="1" thickBot="1" x14ac:dyDescent="0.5">
      <c r="B8" s="10" t="s">
        <v>4</v>
      </c>
      <c r="C8" s="27">
        <f>IF((C5&lt;120.001),G8,C4+C6*0.4+C7*2+60*0.1+30*0.2+30*0.3)</f>
        <v>130.9</v>
      </c>
      <c r="G8" s="28">
        <f>IF((C5&lt;60.001),H8,C4+C6*0.4+C7*2+(C5-60)*0.1+30*0.2+30*0.3)</f>
        <v>130.9</v>
      </c>
      <c r="H8">
        <f>IF((C5&lt;30.001),C4+C5*0.3+C6*0.4+C7*2, C4+C6*0.4+C7*2+(C5-30)*0.2+30*0.3)</f>
        <v>130.9</v>
      </c>
    </row>
    <row r="9" spans="1:8" ht="100.5" thickTop="1" thickBot="1" x14ac:dyDescent="0.25">
      <c r="B9" s="9" t="s">
        <v>24</v>
      </c>
      <c r="C9" s="29">
        <v>8656.2999999999993</v>
      </c>
    </row>
    <row r="10" spans="1:8" ht="103.5" customHeight="1" thickTop="1" x14ac:dyDescent="0.2">
      <c r="B10" s="30" t="s">
        <v>26</v>
      </c>
      <c r="C10" s="31">
        <f>+C8*C9</f>
        <v>1133109.67</v>
      </c>
    </row>
    <row r="11" spans="1:8" ht="33" customHeight="1" x14ac:dyDescent="0.2"/>
    <row r="12" spans="1:8" ht="44.25" x14ac:dyDescent="0.2">
      <c r="B12" s="38" t="s">
        <v>6</v>
      </c>
      <c r="C12" s="38"/>
    </row>
    <row r="13" spans="1:8" ht="35.25" x14ac:dyDescent="0.2">
      <c r="B13" s="37" t="s">
        <v>25</v>
      </c>
      <c r="C13" s="37"/>
    </row>
  </sheetData>
  <sheetProtection algorithmName="SHA-512" hashValue="lX5G2tEhEV0S7Zeuc86Cxkd3tL0WVsR1vAHAoFI1ANhGHVwON8TF8YGeW4QXxO3L52qQG2E6E4FeIfVYVl9Ajg==" saltValue="Ag3t2nKPw/Er7jaZRPhefg==" spinCount="100000" sheet="1" objects="1" scenarios="1"/>
  <mergeCells count="3">
    <mergeCell ref="B1:C1"/>
    <mergeCell ref="B12:C12"/>
    <mergeCell ref="B13:C13"/>
  </mergeCells>
  <dataValidations count="5">
    <dataValidation type="decimal" showInputMessage="1" showErrorMessage="1" error="הקלד שטח מרפסת שמש או גינה _x000a_במ&quot;ר שטח מ-0 מ&quot;ר ועד 500 מ&quot;ר" sqref="C5" xr:uid="{CCFBAF52-63A2-4A1C-ACE2-51F5D33BEF2B}">
      <formula1>0</formula1>
      <formula2>500</formula2>
    </dataValidation>
    <dataValidation type="decimal" showInputMessage="1" showErrorMessage="1" error="הקלד שטח דירה במ&quot;ר שטח בין 60 מ&quot;ר ל-220 מ&quot;ר" sqref="C4" xr:uid="{4D737470-14EA-4F9F-B566-C08DB3BBB6A5}">
      <formula1>60</formula1>
      <formula2>220</formula2>
    </dataValidation>
    <dataValidation type="decimal" showInputMessage="1" showErrorMessage="1" error="הקלד מחיר למ&quot;ר כולל מע&quot;מ מ-6000 ש&quot;ח ועד 32,000 ש&quot;ח" sqref="C9" xr:uid="{673356E8-51C2-4F8C-ADCF-61743CF40760}">
      <formula1>6000</formula1>
      <formula2>32000</formula2>
    </dataValidation>
    <dataValidation type="decimal" showInputMessage="1" showErrorMessage="1" error="הקלד שטח מחסן במ&quot;ר שטח מ0 ועד 20" sqref="C6" xr:uid="{88E18143-C645-4EFC-BA71-CF0F57361AE0}">
      <formula1>0</formula1>
      <formula2>20</formula2>
    </dataValidation>
    <dataValidation type="whole" allowBlank="1" showInputMessage="1" showErrorMessage="1" error="ערך לא תקין, הקלד מספר חניות 1 או 2" sqref="C7" xr:uid="{48CB5C76-2227-4227-AE95-72657A70963C}">
      <formula1>1</formula1>
      <formula2>2</formula2>
    </dataValidation>
  </dataValidations>
  <hyperlinks>
    <hyperlink ref="B12" r:id="rId1" xr:uid="{A88524AF-F623-44E1-A46F-0E4BBCDE4F1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מחשבון מחיר מטרה 2.0 (אלקין)</vt:lpstr>
      <vt:lpstr>מחשבון מחיר מטרה 3.0(גולדנקנופ)</vt:lpstr>
      <vt:lpstr>מחשבון למחיר למשתכן או למחיר מו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 zeharia</dc:creator>
  <cp:lastModifiedBy>tal zeharia</cp:lastModifiedBy>
  <dcterms:created xsi:type="dcterms:W3CDTF">2023-03-14T18:52:02Z</dcterms:created>
  <dcterms:modified xsi:type="dcterms:W3CDTF">2024-05-31T13:06:36Z</dcterms:modified>
</cp:coreProperties>
</file>