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zt\Desktop\ozt\git\NEXT_14_SECOND\Physics\"/>
    </mc:Choice>
  </mc:AlternateContent>
  <bookViews>
    <workbookView xWindow="0" yWindow="0" windowWidth="19200" windowHeight="8190" activeTab="5"/>
  </bookViews>
  <sheets>
    <sheet name="문제 1" sheetId="1" r:id="rId1"/>
    <sheet name="문제 2" sheetId="2" r:id="rId2"/>
    <sheet name="문제 3" sheetId="3" r:id="rId3"/>
    <sheet name="문제 4" sheetId="4" r:id="rId4"/>
    <sheet name="문제 5" sheetId="5" r:id="rId5"/>
    <sheet name="문제 6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6" l="1"/>
  <c r="E24" i="5" l="1"/>
  <c r="E18" i="5"/>
  <c r="E12" i="5"/>
  <c r="E11" i="2"/>
  <c r="F45" i="3"/>
  <c r="F43" i="3"/>
  <c r="F42" i="3"/>
  <c r="J37" i="3"/>
  <c r="J36" i="3"/>
  <c r="G37" i="3"/>
  <c r="G36" i="3"/>
  <c r="D36" i="3"/>
  <c r="D34" i="3"/>
  <c r="E17" i="6"/>
  <c r="E18" i="6" s="1"/>
  <c r="F10" i="6"/>
  <c r="E25" i="5"/>
  <c r="E20" i="5"/>
  <c r="E19" i="5"/>
  <c r="E10" i="5"/>
  <c r="E17" i="5"/>
  <c r="E11" i="5"/>
  <c r="E9" i="5"/>
  <c r="D5" i="5"/>
  <c r="E9" i="2"/>
  <c r="E12" i="2" s="1"/>
  <c r="D18" i="2" s="1"/>
  <c r="E38" i="1"/>
  <c r="D37" i="1"/>
  <c r="D35" i="1"/>
  <c r="E25" i="1"/>
  <c r="E29" i="1"/>
  <c r="E28" i="1"/>
  <c r="D24" i="1"/>
  <c r="D20" i="1"/>
  <c r="E15" i="1"/>
  <c r="E13" i="1"/>
  <c r="G10" i="1"/>
  <c r="G9" i="1"/>
  <c r="G8" i="1"/>
  <c r="G7" i="1"/>
</calcChain>
</file>

<file path=xl/sharedStrings.xml><?xml version="1.0" encoding="utf-8"?>
<sst xmlns="http://schemas.openxmlformats.org/spreadsheetml/2006/main" count="190" uniqueCount="145">
  <si>
    <t>문제 1</t>
    <phoneticPr fontId="1" type="noConversion"/>
  </si>
  <si>
    <t>도르레의 질량을 무시할떄, 줄에 작용하는 장력 T와 물체의 가속도</t>
    <phoneticPr fontId="1" type="noConversion"/>
  </si>
  <si>
    <t>도르레의 회전운동을 무시하면, 기본 장력문제와 동일하게 접근할 수 있다.</t>
    <phoneticPr fontId="1" type="noConversion"/>
  </si>
  <si>
    <t xml:space="preserve">m2가 아래로 당기는 힘 </t>
    <phoneticPr fontId="1" type="noConversion"/>
  </si>
  <si>
    <t>g</t>
    <phoneticPr fontId="1" type="noConversion"/>
  </si>
  <si>
    <t>m/s^2</t>
    <phoneticPr fontId="1" type="noConversion"/>
  </si>
  <si>
    <t>N</t>
    <phoneticPr fontId="1" type="noConversion"/>
  </si>
  <si>
    <t>m1에 걸리는 마찰력</t>
    <phoneticPr fontId="1" type="noConversion"/>
  </si>
  <si>
    <t>전체 알짜 힘</t>
    <phoneticPr fontId="1" type="noConversion"/>
  </si>
  <si>
    <t>전체 가속도</t>
    <phoneticPr fontId="1" type="noConversion"/>
  </si>
  <si>
    <t>m2의 알짜힘 = m2의 중력 + 장력</t>
    <phoneticPr fontId="1" type="noConversion"/>
  </si>
  <si>
    <t>=</t>
    <phoneticPr fontId="1" type="noConversion"/>
  </si>
  <si>
    <t>장력</t>
    <phoneticPr fontId="1" type="noConversion"/>
  </si>
  <si>
    <t>1.</t>
    <phoneticPr fontId="1" type="noConversion"/>
  </si>
  <si>
    <t>2.</t>
    <phoneticPr fontId="1" type="noConversion"/>
  </si>
  <si>
    <t>검산: m1의 알짜힘  = m1의 마찰력 + 장력</t>
    <phoneticPr fontId="1" type="noConversion"/>
  </si>
  <si>
    <t>m2가 2m떨어졌을 때 마찰력으로 소모된 에너지와 물체의 속도</t>
    <phoneticPr fontId="1" type="noConversion"/>
  </si>
  <si>
    <t>마찰력으로 소모된 에너지 = 마찰력이 한 일</t>
    <phoneticPr fontId="1" type="noConversion"/>
  </si>
  <si>
    <t>J</t>
    <phoneticPr fontId="1" type="noConversion"/>
  </si>
  <si>
    <t>처음의 위치에너지 = 이후의 운동에너지 + 마찰력으로 소모된 에너지</t>
    <phoneticPr fontId="1" type="noConversion"/>
  </si>
  <si>
    <t>2m떨어진 이후의 높이를 0 으로 잡고 위치에너지를 풀면</t>
    <phoneticPr fontId="1" type="noConversion"/>
  </si>
  <si>
    <t>v</t>
    <phoneticPr fontId="1" type="noConversion"/>
  </si>
  <si>
    <t>m/s</t>
    <phoneticPr fontId="1" type="noConversion"/>
  </si>
  <si>
    <t>검산</t>
    <phoneticPr fontId="1" type="noConversion"/>
  </si>
  <si>
    <t>1/2at^2 = 2</t>
    <phoneticPr fontId="1" type="noConversion"/>
  </si>
  <si>
    <t>t</t>
    <phoneticPr fontId="1" type="noConversion"/>
  </si>
  <si>
    <t>1/2*3*v^2 + 1.96</t>
    <phoneticPr fontId="1" type="noConversion"/>
  </si>
  <si>
    <t>3</t>
    <phoneticPr fontId="1" type="noConversion"/>
  </si>
  <si>
    <t>도르레의 운동을 고려해야되는 경우, 물체의 속도는 얼마인가?</t>
    <phoneticPr fontId="1" type="noConversion"/>
  </si>
  <si>
    <t>도르레 I : 0.01kgm^2  도르레 R: 0.1m</t>
    <phoneticPr fontId="1" type="noConversion"/>
  </si>
  <si>
    <t>위에서 회전운동에너지를 추가한다.</t>
    <phoneticPr fontId="1" type="noConversion"/>
  </si>
  <si>
    <t>1/2*3*v^2 + 1.96 + 1/2*I*w^2</t>
    <phoneticPr fontId="1" type="noConversion"/>
  </si>
  <si>
    <t>1/2*3*v^2 + 1.96 + 1/2*0.01*(v/0.1)^2</t>
    <phoneticPr fontId="1" type="noConversion"/>
  </si>
  <si>
    <t>1/2*4*v^2</t>
    <phoneticPr fontId="1" type="noConversion"/>
  </si>
  <si>
    <t xml:space="preserve">문제2. </t>
    <phoneticPr fontId="1" type="noConversion"/>
  </si>
  <si>
    <t>V</t>
    <phoneticPr fontId="1" type="noConversion"/>
  </si>
  <si>
    <t>m^3</t>
    <phoneticPr fontId="1" type="noConversion"/>
  </si>
  <si>
    <t>m</t>
    <phoneticPr fontId="1" type="noConversion"/>
  </si>
  <si>
    <t>kg</t>
    <phoneticPr fontId="1" type="noConversion"/>
  </si>
  <si>
    <t>p</t>
    <phoneticPr fontId="1" type="noConversion"/>
  </si>
  <si>
    <t>kg/m^3</t>
    <phoneticPr fontId="1" type="noConversion"/>
  </si>
  <si>
    <t>1) 상승 가속도</t>
    <phoneticPr fontId="1" type="noConversion"/>
  </si>
  <si>
    <t xml:space="preserve">전체 작용하는 힘 </t>
    <phoneticPr fontId="1" type="noConversion"/>
  </si>
  <si>
    <t>가속도</t>
    <phoneticPr fontId="1" type="noConversion"/>
  </si>
  <si>
    <t>2) 500m 상공에 도달하는데 걸린 시간.</t>
    <phoneticPr fontId="1" type="noConversion"/>
  </si>
  <si>
    <t>1)에서 구한 가속도가 일정하게 작용하기 때문에(공기의 밀도가 달라지지 않는 이상)</t>
    <phoneticPr fontId="1" type="noConversion"/>
  </si>
  <si>
    <t>1/2*a*t^2 = 500</t>
    <phoneticPr fontId="1" type="noConversion"/>
  </si>
  <si>
    <t>sec</t>
    <phoneticPr fontId="1" type="noConversion"/>
  </si>
  <si>
    <t>3) 500m상공에서 상승을 멈추려고 할때…</t>
    <phoneticPr fontId="1" type="noConversion"/>
  </si>
  <si>
    <t>상승을 멈추려면 위로 상승하는 힘을 제거해야한다.</t>
    <phoneticPr fontId="1" type="noConversion"/>
  </si>
  <si>
    <t xml:space="preserve">열로 팽창시킨 풍선내 공기밀도를 높혀주면,(열을 줄이면) 전체 공기의 무게가 늘어나고 </t>
    <phoneticPr fontId="1" type="noConversion"/>
  </si>
  <si>
    <t>문제 3.</t>
    <phoneticPr fontId="1" type="noConversion"/>
  </si>
  <si>
    <t>동일한 크기와 질량을 갖는 완벽한 구체 당구공 3개</t>
    <phoneticPr fontId="1" type="noConversion"/>
  </si>
  <si>
    <t>정삼각형 형태로 충돌</t>
    <phoneticPr fontId="1" type="noConversion"/>
  </si>
  <si>
    <t>충돌후의 V3 방향 각도는 -30</t>
    <phoneticPr fontId="1" type="noConversion"/>
  </si>
  <si>
    <t>충돌후의 V2 방향 각도는 30</t>
    <phoneticPr fontId="1" type="noConversion"/>
  </si>
  <si>
    <t>운동량 보존</t>
    <phoneticPr fontId="1" type="noConversion"/>
  </si>
  <si>
    <t>Px</t>
    <phoneticPr fontId="1" type="noConversion"/>
  </si>
  <si>
    <t>Py</t>
    <phoneticPr fontId="1" type="noConversion"/>
  </si>
  <si>
    <t>0</t>
    <phoneticPr fontId="1" type="noConversion"/>
  </si>
  <si>
    <t>=&gt;</t>
    <phoneticPr fontId="1" type="noConversion"/>
  </si>
  <si>
    <t>m(V1x + V2x + V3x)</t>
    <phoneticPr fontId="1" type="noConversion"/>
  </si>
  <si>
    <t>m(V1y + V2y + V3y)</t>
    <phoneticPr fontId="1" type="noConversion"/>
  </si>
  <si>
    <t xml:space="preserve">부피만큼 공기 질량 </t>
    <phoneticPr fontId="1" type="noConversion"/>
  </si>
  <si>
    <t>전체 무게</t>
    <phoneticPr fontId="1" type="noConversion"/>
  </si>
  <si>
    <t>V1x + V2x + V3x = 1</t>
    <phoneticPr fontId="1" type="noConversion"/>
  </si>
  <si>
    <t>V1y + V2y + V3y = 0</t>
    <phoneticPr fontId="1" type="noConversion"/>
  </si>
  <si>
    <t>에너지 보존</t>
    <phoneticPr fontId="1" type="noConversion"/>
  </si>
  <si>
    <t>1/2*m</t>
    <phoneticPr fontId="1" type="noConversion"/>
  </si>
  <si>
    <t>E</t>
    <phoneticPr fontId="1" type="noConversion"/>
  </si>
  <si>
    <t>1/2*m(|V1|^2 + |V2|^2 + |V3|^2|)</t>
    <phoneticPr fontId="1" type="noConversion"/>
  </si>
  <si>
    <t>|V1|^2 + |V2|^2 + |V3|^2 = 1</t>
    <phoneticPr fontId="1" type="noConversion"/>
  </si>
  <si>
    <t>V2x</t>
    <phoneticPr fontId="1" type="noConversion"/>
  </si>
  <si>
    <t>cos(30)*|V2|</t>
    <phoneticPr fontId="1" type="noConversion"/>
  </si>
  <si>
    <t>V2y</t>
    <phoneticPr fontId="1" type="noConversion"/>
  </si>
  <si>
    <t>sin(30)*|V2|</t>
    <phoneticPr fontId="1" type="noConversion"/>
  </si>
  <si>
    <t>V3x</t>
    <phoneticPr fontId="1" type="noConversion"/>
  </si>
  <si>
    <t>V3y</t>
    <phoneticPr fontId="1" type="noConversion"/>
  </si>
  <si>
    <t xml:space="preserve">문제 4. </t>
    <phoneticPr fontId="1" type="noConversion"/>
  </si>
  <si>
    <t>1) 답은 1번</t>
    <phoneticPr fontId="1" type="noConversion"/>
  </si>
  <si>
    <t>2) 각운동량 보존 법칙에 의해서 기존의 회전축을 유지하려는 성질을 가지고 있기 때문에</t>
    <phoneticPr fontId="1" type="noConversion"/>
  </si>
  <si>
    <t>문제 5</t>
    <phoneticPr fontId="1" type="noConversion"/>
  </si>
  <si>
    <t>원판 M</t>
    <phoneticPr fontId="1" type="noConversion"/>
  </si>
  <si>
    <t>원판 R</t>
    <phoneticPr fontId="1" type="noConversion"/>
  </si>
  <si>
    <t>원판 I</t>
    <phoneticPr fontId="1" type="noConversion"/>
  </si>
  <si>
    <t>kg*m^2</t>
    <phoneticPr fontId="1" type="noConversion"/>
  </si>
  <si>
    <t>1)질량 50kg인 사람이 회전목마 가장자리에 있을떄 원판 2초에 1바퀴회전</t>
    <phoneticPr fontId="1" type="noConversion"/>
  </si>
  <si>
    <t>rad/sec</t>
    <phoneticPr fontId="1" type="noConversion"/>
  </si>
  <si>
    <t>kgm^2</t>
    <phoneticPr fontId="1" type="noConversion"/>
  </si>
  <si>
    <t>2)중심에서 1.0m까지 갔을때 각속도</t>
    <phoneticPr fontId="1" type="noConversion"/>
  </si>
  <si>
    <t>각운동량 보존</t>
    <phoneticPr fontId="1" type="noConversion"/>
  </si>
  <si>
    <t xml:space="preserve">L0 </t>
    <phoneticPr fontId="1" type="noConversion"/>
  </si>
  <si>
    <t>사람 I0</t>
    <phoneticPr fontId="1" type="noConversion"/>
  </si>
  <si>
    <t>전체 I0</t>
    <phoneticPr fontId="1" type="noConversion"/>
  </si>
  <si>
    <t>사람 I1</t>
    <phoneticPr fontId="1" type="noConversion"/>
  </si>
  <si>
    <t>전체 I1</t>
    <phoneticPr fontId="1" type="noConversion"/>
  </si>
  <si>
    <t>각속도 w0</t>
    <phoneticPr fontId="1" type="noConversion"/>
  </si>
  <si>
    <t>각속도 w1</t>
    <phoneticPr fontId="1" type="noConversion"/>
  </si>
  <si>
    <t>회전 운동에너지 E0</t>
    <phoneticPr fontId="1" type="noConversion"/>
  </si>
  <si>
    <t>회전 운동 에너지 E1</t>
    <phoneticPr fontId="1" type="noConversion"/>
  </si>
  <si>
    <t>3)이 상황에서 회전 운동 에너지, E0과 비교했을때 운동에너지의 변화량과 그 근거</t>
    <phoneticPr fontId="1" type="noConversion"/>
  </si>
  <si>
    <t>변화량</t>
    <phoneticPr fontId="1" type="noConversion"/>
  </si>
  <si>
    <t>근거</t>
    <phoneticPr fontId="1" type="noConversion"/>
  </si>
  <si>
    <t>회전하는 발판에서 2m를 걸어들어온 사람의 운동에너지</t>
    <phoneticPr fontId="1" type="noConversion"/>
  </si>
  <si>
    <t>문제 6</t>
    <phoneticPr fontId="1" type="noConversion"/>
  </si>
  <si>
    <t>공 질량</t>
    <phoneticPr fontId="1" type="noConversion"/>
  </si>
  <si>
    <t>공 반경</t>
    <phoneticPr fontId="1" type="noConversion"/>
  </si>
  <si>
    <t>입사 속도</t>
    <phoneticPr fontId="1" type="noConversion"/>
  </si>
  <si>
    <t>1)공이 찌그러지는 정도를 0.001m 이내로 하고 싶다.</t>
    <phoneticPr fontId="1" type="noConversion"/>
  </si>
  <si>
    <t xml:space="preserve">부딫히기 이전의 운동에너지 </t>
    <phoneticPr fontId="1" type="noConversion"/>
  </si>
  <si>
    <t>탄성에너지가 최대가 되는 순간의 x 값이 0.001이되게 한다.</t>
    <phoneticPr fontId="1" type="noConversion"/>
  </si>
  <si>
    <t>k</t>
    <phoneticPr fontId="1" type="noConversion"/>
  </si>
  <si>
    <t>= 1/2*k*x^2</t>
    <phoneticPr fontId="1" type="noConversion"/>
  </si>
  <si>
    <t>N/m</t>
    <phoneticPr fontId="1" type="noConversion"/>
  </si>
  <si>
    <t>2)충돌하여 접촉하는 시간동안 최소 10point 계산을 실시하려고할때 dt?</t>
    <phoneticPr fontId="1" type="noConversion"/>
  </si>
  <si>
    <t>접촉시간</t>
    <phoneticPr fontId="1" type="noConversion"/>
  </si>
  <si>
    <t>T/2</t>
    <phoneticPr fontId="1" type="noConversion"/>
  </si>
  <si>
    <t xml:space="preserve"> = PI()*(m/k)^0.5</t>
    <phoneticPr fontId="1" type="noConversion"/>
  </si>
  <si>
    <t>dt</t>
    <phoneticPr fontId="1" type="noConversion"/>
  </si>
  <si>
    <t>축을 움직이면 기존 축의 방향으로 돌아가려는 성질을 가지고 있다.</t>
    <phoneticPr fontId="1" type="noConversion"/>
  </si>
  <si>
    <t xml:space="preserve">현재 배에 작용하는토크에 반대방향의 토크의 힘을 주기 위해서는 </t>
    <phoneticPr fontId="1" type="noConversion"/>
  </si>
  <si>
    <t>자이로스코프의 회전축을 왼쪽으로 돌려야 한다.</t>
    <phoneticPr fontId="1" type="noConversion"/>
  </si>
  <si>
    <t>충돌하는 물체들의 k와 m이 같고,</t>
    <phoneticPr fontId="1" type="noConversion"/>
  </si>
  <si>
    <t>찌그러지는 x값이 같다. (정 삼각형 충돌이기 때문에)</t>
    <phoneticPr fontId="1" type="noConversion"/>
  </si>
  <si>
    <t>결국 최종 V2 와 V3의 절대값은 같다.</t>
    <phoneticPr fontId="1" type="noConversion"/>
  </si>
  <si>
    <t>|V1|^2 + 2 * |V2|^2= 1</t>
    <phoneticPr fontId="1" type="noConversion"/>
  </si>
  <si>
    <t>cos(-30)*|V2|</t>
    <phoneticPr fontId="1" type="noConversion"/>
  </si>
  <si>
    <t>sin(-30)*|V2|</t>
    <phoneticPr fontId="1" type="noConversion"/>
  </si>
  <si>
    <t>=V2x</t>
    <phoneticPr fontId="1" type="noConversion"/>
  </si>
  <si>
    <t>=-V2y</t>
    <phoneticPr fontId="1" type="noConversion"/>
  </si>
  <si>
    <t>V1y  = 0</t>
    <phoneticPr fontId="1" type="noConversion"/>
  </si>
  <si>
    <t>따라서 물체 2와 3이 받는 (탄성)에너지의 크기가 같다.</t>
    <phoneticPr fontId="1" type="noConversion"/>
  </si>
  <si>
    <t>V1x + 2*cos(30)*|V2| = 1</t>
    <phoneticPr fontId="1" type="noConversion"/>
  </si>
  <si>
    <t>V1x =</t>
    <phoneticPr fontId="1" type="noConversion"/>
  </si>
  <si>
    <t>1 - 3^0.5*|V2|</t>
    <phoneticPr fontId="1" type="noConversion"/>
  </si>
  <si>
    <t>|V1|^2</t>
    <phoneticPr fontId="1" type="noConversion"/>
  </si>
  <si>
    <t xml:space="preserve"> = 3*|V2|^2 - 2*3^0.4|V2| + 1</t>
    <phoneticPr fontId="1" type="noConversion"/>
  </si>
  <si>
    <t xml:space="preserve">V2 </t>
    <phoneticPr fontId="1" type="noConversion"/>
  </si>
  <si>
    <t xml:space="preserve">V1x </t>
    <phoneticPr fontId="1" type="noConversion"/>
  </si>
  <si>
    <t xml:space="preserve">V1y </t>
    <phoneticPr fontId="1" type="noConversion"/>
  </si>
  <si>
    <t>true/false</t>
    <phoneticPr fontId="1" type="noConversion"/>
  </si>
  <si>
    <t>운동에너지 보존</t>
    <phoneticPr fontId="1" type="noConversion"/>
  </si>
  <si>
    <t>(위방향)</t>
    <phoneticPr fontId="1" type="noConversion"/>
  </si>
  <si>
    <t>늘어난 만큼 부력이 줄어들어서 고도를 유지할 수 있게 된다.</t>
    <phoneticPr fontId="1" type="noConversion"/>
  </si>
  <si>
    <t>kg*m^2/s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</si>
</sst>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quotePrefix="1">
      <alignment vertical="center"/>
    </xf>
    <xf numFmtId="0" fontId="0" fillId="2" borderId="0" xfId="0" quotePrefix="1" applyFill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8"/>
  <sheetViews>
    <sheetView topLeftCell="A20" workbookViewId="0">
      <selection activeCell="E38" sqref="E38"/>
    </sheetView>
  </sheetViews>
  <sheetFormatPr defaultRowHeight="16.5" x14ac:dyDescent="0.3"/>
  <sheetData>
    <row r="2" spans="2:8" x14ac:dyDescent="0.3">
      <c r="B2" t="s">
        <v>0</v>
      </c>
    </row>
    <row r="3" spans="2:8" x14ac:dyDescent="0.3">
      <c r="C3" s="2" t="s">
        <v>13</v>
      </c>
      <c r="D3" t="s">
        <v>1</v>
      </c>
    </row>
    <row r="5" spans="2:8" x14ac:dyDescent="0.3">
      <c r="D5" t="s">
        <v>2</v>
      </c>
    </row>
    <row r="6" spans="2:8" x14ac:dyDescent="0.3">
      <c r="D6" t="s">
        <v>4</v>
      </c>
      <c r="G6">
        <v>9.8000000000000007</v>
      </c>
      <c r="H6" t="s">
        <v>5</v>
      </c>
    </row>
    <row r="7" spans="2:8" x14ac:dyDescent="0.3">
      <c r="D7" t="s">
        <v>3</v>
      </c>
      <c r="G7">
        <f>G6*2</f>
        <v>19.600000000000001</v>
      </c>
      <c r="H7" t="s">
        <v>6</v>
      </c>
    </row>
    <row r="8" spans="2:8" x14ac:dyDescent="0.3">
      <c r="D8" t="s">
        <v>7</v>
      </c>
      <c r="G8">
        <f>-0.1*G6</f>
        <v>-0.98000000000000009</v>
      </c>
      <c r="H8" t="s">
        <v>6</v>
      </c>
    </row>
    <row r="9" spans="2:8" x14ac:dyDescent="0.3">
      <c r="D9" t="s">
        <v>8</v>
      </c>
      <c r="G9">
        <f>G7+G8</f>
        <v>18.62</v>
      </c>
      <c r="H9" t="s">
        <v>6</v>
      </c>
    </row>
    <row r="10" spans="2:8" x14ac:dyDescent="0.3">
      <c r="D10" t="s">
        <v>9</v>
      </c>
      <c r="G10">
        <f>G9/(1+2)</f>
        <v>6.206666666666667</v>
      </c>
      <c r="H10" t="s">
        <v>5</v>
      </c>
    </row>
    <row r="12" spans="2:8" x14ac:dyDescent="0.3">
      <c r="D12" t="s">
        <v>10</v>
      </c>
    </row>
    <row r="13" spans="2:8" x14ac:dyDescent="0.3">
      <c r="D13" s="1" t="s">
        <v>12</v>
      </c>
      <c r="E13" s="1">
        <f>G7-G10*2</f>
        <v>7.1866666666666674</v>
      </c>
      <c r="F13" s="1" t="s">
        <v>6</v>
      </c>
    </row>
    <row r="14" spans="2:8" x14ac:dyDescent="0.3">
      <c r="D14" t="s">
        <v>15</v>
      </c>
    </row>
    <row r="15" spans="2:8" x14ac:dyDescent="0.3">
      <c r="D15" t="s">
        <v>12</v>
      </c>
      <c r="E15">
        <f>G10*1 -G8</f>
        <v>7.1866666666666674</v>
      </c>
      <c r="F15" t="s">
        <v>6</v>
      </c>
    </row>
    <row r="17" spans="3:6" x14ac:dyDescent="0.3">
      <c r="C17" s="2" t="s">
        <v>14</v>
      </c>
      <c r="D17" t="s">
        <v>16</v>
      </c>
    </row>
    <row r="19" spans="3:6" x14ac:dyDescent="0.3">
      <c r="D19" t="s">
        <v>17</v>
      </c>
    </row>
    <row r="20" spans="3:6" x14ac:dyDescent="0.3">
      <c r="D20" s="1">
        <f>-2*G8</f>
        <v>1.9600000000000002</v>
      </c>
      <c r="E20" s="1" t="s">
        <v>18</v>
      </c>
    </row>
    <row r="22" spans="3:6" x14ac:dyDescent="0.3">
      <c r="D22" t="s">
        <v>20</v>
      </c>
    </row>
    <row r="23" spans="3:6" x14ac:dyDescent="0.3">
      <c r="D23" t="s">
        <v>19</v>
      </c>
    </row>
    <row r="24" spans="3:6" x14ac:dyDescent="0.3">
      <c r="D24">
        <f>2*G7</f>
        <v>39.200000000000003</v>
      </c>
      <c r="E24" t="s">
        <v>11</v>
      </c>
      <c r="F24" t="s">
        <v>26</v>
      </c>
    </row>
    <row r="25" spans="3:6" x14ac:dyDescent="0.3">
      <c r="D25" s="3" t="s">
        <v>21</v>
      </c>
      <c r="E25" s="1">
        <f>((D24-1.96)*2/3)^0.5</f>
        <v>4.9826365176146119</v>
      </c>
      <c r="F25" s="1" t="s">
        <v>22</v>
      </c>
    </row>
    <row r="27" spans="3:6" x14ac:dyDescent="0.3">
      <c r="D27" t="s">
        <v>23</v>
      </c>
      <c r="E27" t="s">
        <v>24</v>
      </c>
    </row>
    <row r="28" spans="3:6" x14ac:dyDescent="0.3">
      <c r="D28" t="s">
        <v>25</v>
      </c>
      <c r="E28">
        <f>(2*2/G10)^0.5</f>
        <v>0.80278783849859481</v>
      </c>
    </row>
    <row r="29" spans="3:6" x14ac:dyDescent="0.3">
      <c r="D29" t="s">
        <v>21</v>
      </c>
      <c r="E29">
        <f>E28*G10</f>
        <v>4.9826365176146119</v>
      </c>
    </row>
    <row r="31" spans="3:6" x14ac:dyDescent="0.3">
      <c r="C31" s="2" t="s">
        <v>27</v>
      </c>
      <c r="D31" t="s">
        <v>28</v>
      </c>
    </row>
    <row r="32" spans="3:6" x14ac:dyDescent="0.3">
      <c r="D32" t="s">
        <v>29</v>
      </c>
    </row>
    <row r="34" spans="4:6" x14ac:dyDescent="0.3">
      <c r="D34" t="s">
        <v>30</v>
      </c>
    </row>
    <row r="35" spans="4:6" x14ac:dyDescent="0.3">
      <c r="D35">
        <f>D24</f>
        <v>39.200000000000003</v>
      </c>
      <c r="E35" t="s">
        <v>11</v>
      </c>
      <c r="F35" t="s">
        <v>31</v>
      </c>
    </row>
    <row r="36" spans="4:6" x14ac:dyDescent="0.3">
      <c r="E36" t="s">
        <v>11</v>
      </c>
      <c r="F36" t="s">
        <v>32</v>
      </c>
    </row>
    <row r="37" spans="4:6" x14ac:dyDescent="0.3">
      <c r="D37">
        <f>D35-1.96</f>
        <v>37.24</v>
      </c>
      <c r="E37" t="s">
        <v>11</v>
      </c>
      <c r="F37" t="s">
        <v>33</v>
      </c>
    </row>
    <row r="38" spans="4:6" x14ac:dyDescent="0.3">
      <c r="D38" s="1" t="s">
        <v>21</v>
      </c>
      <c r="E38" s="1">
        <f>(D37*2/4)^0.5</f>
        <v>4.3150898020782833</v>
      </c>
      <c r="F38" s="1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4"/>
  <sheetViews>
    <sheetView topLeftCell="A10" workbookViewId="0">
      <selection activeCell="M16" sqref="M16"/>
    </sheetView>
  </sheetViews>
  <sheetFormatPr defaultRowHeight="16.5" x14ac:dyDescent="0.3"/>
  <sheetData>
    <row r="2" spans="2:7" x14ac:dyDescent="0.3">
      <c r="B2" t="s">
        <v>34</v>
      </c>
    </row>
    <row r="3" spans="2:7" x14ac:dyDescent="0.3">
      <c r="C3" t="s">
        <v>35</v>
      </c>
      <c r="D3">
        <v>800</v>
      </c>
      <c r="E3" t="s">
        <v>36</v>
      </c>
    </row>
    <row r="4" spans="2:7" x14ac:dyDescent="0.3">
      <c r="C4" t="s">
        <v>37</v>
      </c>
      <c r="D4">
        <v>1000</v>
      </c>
      <c r="E4" t="s">
        <v>38</v>
      </c>
    </row>
    <row r="5" spans="2:7" x14ac:dyDescent="0.3">
      <c r="C5" t="s">
        <v>39</v>
      </c>
      <c r="D5">
        <v>1.29</v>
      </c>
      <c r="E5" t="s">
        <v>40</v>
      </c>
    </row>
    <row r="6" spans="2:7" x14ac:dyDescent="0.3">
      <c r="C6" t="s">
        <v>4</v>
      </c>
      <c r="D6">
        <v>9.8000000000000007</v>
      </c>
      <c r="E6" t="s">
        <v>5</v>
      </c>
    </row>
    <row r="8" spans="2:7" x14ac:dyDescent="0.3">
      <c r="C8" t="s">
        <v>41</v>
      </c>
    </row>
    <row r="9" spans="2:7" x14ac:dyDescent="0.3">
      <c r="C9" t="s">
        <v>63</v>
      </c>
      <c r="E9">
        <f>D5*D3</f>
        <v>1032</v>
      </c>
      <c r="F9" t="s">
        <v>38</v>
      </c>
    </row>
    <row r="10" spans="2:7" x14ac:dyDescent="0.3">
      <c r="C10" t="s">
        <v>64</v>
      </c>
      <c r="E10">
        <v>1000</v>
      </c>
      <c r="F10" t="s">
        <v>38</v>
      </c>
    </row>
    <row r="11" spans="2:7" x14ac:dyDescent="0.3">
      <c r="C11" t="s">
        <v>42</v>
      </c>
      <c r="E11">
        <f>(E9-E10)*D6</f>
        <v>313.60000000000002</v>
      </c>
      <c r="F11" t="s">
        <v>6</v>
      </c>
      <c r="G11" t="s">
        <v>142</v>
      </c>
    </row>
    <row r="12" spans="2:7" x14ac:dyDescent="0.3">
      <c r="C12" s="1" t="s">
        <v>43</v>
      </c>
      <c r="D12" s="1"/>
      <c r="E12" s="1">
        <f>E11/D4</f>
        <v>0.31360000000000005</v>
      </c>
      <c r="F12" s="1" t="s">
        <v>5</v>
      </c>
    </row>
    <row r="14" spans="2:7" x14ac:dyDescent="0.3">
      <c r="C14" t="s">
        <v>44</v>
      </c>
    </row>
    <row r="16" spans="2:7" x14ac:dyDescent="0.3">
      <c r="C16" t="s">
        <v>45</v>
      </c>
    </row>
    <row r="17" spans="3:10" x14ac:dyDescent="0.3">
      <c r="C17" t="s">
        <v>46</v>
      </c>
    </row>
    <row r="18" spans="3:10" x14ac:dyDescent="0.3">
      <c r="C18" s="1" t="s">
        <v>25</v>
      </c>
      <c r="D18" s="1">
        <f>SQRT(500*2/E12)</f>
        <v>56.469243931578198</v>
      </c>
      <c r="E18" s="1" t="s">
        <v>47</v>
      </c>
    </row>
    <row r="20" spans="3:10" x14ac:dyDescent="0.3">
      <c r="C20" t="s">
        <v>48</v>
      </c>
    </row>
    <row r="22" spans="3:10" x14ac:dyDescent="0.3">
      <c r="C22" s="1" t="s">
        <v>49</v>
      </c>
      <c r="D22" s="1"/>
      <c r="E22" s="1"/>
      <c r="F22" s="1"/>
      <c r="G22" s="1"/>
      <c r="H22" s="1"/>
      <c r="I22" s="1"/>
      <c r="J22" s="1"/>
    </row>
    <row r="23" spans="3:10" x14ac:dyDescent="0.3">
      <c r="C23" s="1" t="s">
        <v>50</v>
      </c>
      <c r="D23" s="1"/>
      <c r="E23" s="1"/>
      <c r="F23" s="1"/>
      <c r="G23" s="1"/>
      <c r="H23" s="1"/>
      <c r="I23" s="1"/>
      <c r="J23" s="1"/>
    </row>
    <row r="24" spans="3:10" x14ac:dyDescent="0.3">
      <c r="C24" s="1" t="s">
        <v>143</v>
      </c>
      <c r="D24" s="1"/>
      <c r="E24" s="1"/>
      <c r="F24" s="1"/>
      <c r="G24" s="1"/>
      <c r="H24" s="1"/>
      <c r="I24" s="1"/>
      <c r="J24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5"/>
  <sheetViews>
    <sheetView topLeftCell="A34" workbookViewId="0">
      <selection activeCell="C53" sqref="C53"/>
    </sheetView>
  </sheetViews>
  <sheetFormatPr defaultRowHeight="16.5" x14ac:dyDescent="0.3"/>
  <sheetData>
    <row r="2" spans="2:6" x14ac:dyDescent="0.3">
      <c r="B2" t="s">
        <v>51</v>
      </c>
      <c r="C2" t="s">
        <v>52</v>
      </c>
    </row>
    <row r="4" spans="2:6" x14ac:dyDescent="0.3">
      <c r="C4" t="s">
        <v>53</v>
      </c>
    </row>
    <row r="5" spans="2:6" x14ac:dyDescent="0.3">
      <c r="C5" t="s">
        <v>55</v>
      </c>
    </row>
    <row r="6" spans="2:6" x14ac:dyDescent="0.3">
      <c r="C6" t="s">
        <v>54</v>
      </c>
    </row>
    <row r="7" spans="2:6" x14ac:dyDescent="0.3">
      <c r="C7" t="s">
        <v>122</v>
      </c>
    </row>
    <row r="8" spans="2:6" x14ac:dyDescent="0.3">
      <c r="C8" t="s">
        <v>123</v>
      </c>
    </row>
    <row r="9" spans="2:6" x14ac:dyDescent="0.3">
      <c r="C9" t="s">
        <v>131</v>
      </c>
    </row>
    <row r="10" spans="2:6" x14ac:dyDescent="0.3">
      <c r="C10" t="s">
        <v>124</v>
      </c>
    </row>
    <row r="12" spans="2:6" x14ac:dyDescent="0.3">
      <c r="C12" t="s">
        <v>56</v>
      </c>
    </row>
    <row r="14" spans="2:6" x14ac:dyDescent="0.3">
      <c r="C14" t="s">
        <v>57</v>
      </c>
      <c r="D14" t="s">
        <v>37</v>
      </c>
      <c r="E14" s="2" t="s">
        <v>60</v>
      </c>
      <c r="F14" t="s">
        <v>61</v>
      </c>
    </row>
    <row r="15" spans="2:6" x14ac:dyDescent="0.3">
      <c r="C15" t="s">
        <v>58</v>
      </c>
      <c r="D15" s="2" t="s">
        <v>59</v>
      </c>
      <c r="F15" t="s">
        <v>62</v>
      </c>
    </row>
    <row r="17" spans="3:9" x14ac:dyDescent="0.3">
      <c r="C17" t="s">
        <v>65</v>
      </c>
    </row>
    <row r="18" spans="3:9" x14ac:dyDescent="0.3">
      <c r="C18" t="s">
        <v>66</v>
      </c>
    </row>
    <row r="20" spans="3:9" x14ac:dyDescent="0.3">
      <c r="C20" t="s">
        <v>67</v>
      </c>
    </row>
    <row r="22" spans="3:9" x14ac:dyDescent="0.3">
      <c r="C22" t="s">
        <v>69</v>
      </c>
      <c r="D22" t="s">
        <v>68</v>
      </c>
      <c r="E22" s="2" t="s">
        <v>60</v>
      </c>
      <c r="F22" t="s">
        <v>70</v>
      </c>
    </row>
    <row r="24" spans="3:9" x14ac:dyDescent="0.3">
      <c r="C24" t="s">
        <v>125</v>
      </c>
    </row>
    <row r="26" spans="3:9" x14ac:dyDescent="0.3">
      <c r="C26" t="s">
        <v>72</v>
      </c>
      <c r="D26" t="s">
        <v>73</v>
      </c>
      <c r="F26" t="s">
        <v>76</v>
      </c>
      <c r="G26" t="s">
        <v>126</v>
      </c>
      <c r="I26" s="2" t="s">
        <v>128</v>
      </c>
    </row>
    <row r="27" spans="3:9" x14ac:dyDescent="0.3">
      <c r="C27" t="s">
        <v>74</v>
      </c>
      <c r="D27" t="s">
        <v>75</v>
      </c>
      <c r="F27" t="s">
        <v>77</v>
      </c>
      <c r="G27" t="s">
        <v>127</v>
      </c>
      <c r="I27" s="2" t="s">
        <v>129</v>
      </c>
    </row>
    <row r="29" spans="3:9" x14ac:dyDescent="0.3">
      <c r="C29" t="s">
        <v>132</v>
      </c>
    </row>
    <row r="30" spans="3:9" x14ac:dyDescent="0.3">
      <c r="C30" t="s">
        <v>130</v>
      </c>
    </row>
    <row r="32" spans="3:9" x14ac:dyDescent="0.3">
      <c r="C32" t="s">
        <v>133</v>
      </c>
      <c r="D32" t="s">
        <v>134</v>
      </c>
    </row>
    <row r="33" spans="3:10" x14ac:dyDescent="0.3">
      <c r="C33" t="s">
        <v>135</v>
      </c>
      <c r="D33" t="s">
        <v>136</v>
      </c>
    </row>
    <row r="34" spans="3:10" x14ac:dyDescent="0.3">
      <c r="C34" t="s">
        <v>137</v>
      </c>
      <c r="D34">
        <f>2/5*3^0.5</f>
        <v>0.69282032302755092</v>
      </c>
      <c r="E34" t="s">
        <v>22</v>
      </c>
    </row>
    <row r="36" spans="3:10" x14ac:dyDescent="0.3">
      <c r="C36" s="1" t="s">
        <v>138</v>
      </c>
      <c r="D36" s="1">
        <f>1 - 3^0.5*D34</f>
        <v>-0.19999999999999996</v>
      </c>
      <c r="E36" s="1"/>
      <c r="F36" s="1" t="s">
        <v>72</v>
      </c>
      <c r="G36" s="1">
        <f>D34*COS(RADIANS(30))</f>
        <v>0.60000000000000009</v>
      </c>
      <c r="H36" s="1"/>
      <c r="I36" s="1" t="s">
        <v>76</v>
      </c>
      <c r="J36" s="1">
        <f>D34*COS(RADIANS(-30))</f>
        <v>0.60000000000000009</v>
      </c>
    </row>
    <row r="37" spans="3:10" x14ac:dyDescent="0.3">
      <c r="C37" s="1" t="s">
        <v>139</v>
      </c>
      <c r="D37" s="1">
        <v>0</v>
      </c>
      <c r="E37" s="1"/>
      <c r="F37" s="1" t="s">
        <v>74</v>
      </c>
      <c r="G37" s="1">
        <f>D34*SIN(RADIANS(30))</f>
        <v>0.34641016151377541</v>
      </c>
      <c r="H37" s="1"/>
      <c r="I37" s="1" t="s">
        <v>77</v>
      </c>
      <c r="J37" s="1">
        <f>D34*SIN(RADIANS(-30))</f>
        <v>-0.34641016151377541</v>
      </c>
    </row>
    <row r="40" spans="3:10" x14ac:dyDescent="0.3">
      <c r="C40" t="s">
        <v>23</v>
      </c>
    </row>
    <row r="41" spans="3:10" x14ac:dyDescent="0.3">
      <c r="C41" t="s">
        <v>56</v>
      </c>
      <c r="F41" t="s">
        <v>140</v>
      </c>
    </row>
    <row r="42" spans="3:10" x14ac:dyDescent="0.3">
      <c r="C42" t="s">
        <v>65</v>
      </c>
      <c r="F42">
        <f>IF(D36+G36+J36=1,1,0)</f>
        <v>1</v>
      </c>
    </row>
    <row r="43" spans="3:10" x14ac:dyDescent="0.3">
      <c r="C43" t="s">
        <v>66</v>
      </c>
      <c r="F43">
        <f>IF(D37+G37+J37=0,1, 0)</f>
        <v>1</v>
      </c>
    </row>
    <row r="44" spans="3:10" x14ac:dyDescent="0.3">
      <c r="C44" t="s">
        <v>141</v>
      </c>
    </row>
    <row r="45" spans="3:10" x14ac:dyDescent="0.3">
      <c r="C45" t="s">
        <v>71</v>
      </c>
      <c r="F45">
        <f>(D36^2 +D37^2) +(G36^2 + G37^2) + (J36^2 +J37^2)</f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7"/>
  <sheetViews>
    <sheetView workbookViewId="0">
      <selection activeCell="G9" sqref="G9"/>
    </sheetView>
  </sheetViews>
  <sheetFormatPr defaultRowHeight="16.5" x14ac:dyDescent="0.3"/>
  <sheetData>
    <row r="2" spans="2:11" x14ac:dyDescent="0.3">
      <c r="B2" t="s">
        <v>78</v>
      </c>
    </row>
    <row r="3" spans="2:11" x14ac:dyDescent="0.3">
      <c r="C3" s="1" t="s">
        <v>79</v>
      </c>
      <c r="D3" s="1"/>
      <c r="E3" s="1"/>
      <c r="F3" s="1"/>
      <c r="G3" s="1"/>
      <c r="H3" s="1"/>
      <c r="I3" s="1"/>
      <c r="J3" s="1"/>
      <c r="K3" s="1"/>
    </row>
    <row r="4" spans="2:11" x14ac:dyDescent="0.3">
      <c r="C4" s="1" t="s">
        <v>80</v>
      </c>
      <c r="D4" s="1"/>
      <c r="E4" s="1"/>
      <c r="F4" s="1"/>
      <c r="G4" s="1"/>
      <c r="H4" s="1"/>
      <c r="I4" s="1"/>
      <c r="J4" s="1"/>
      <c r="K4" s="1"/>
    </row>
    <row r="5" spans="2:11" x14ac:dyDescent="0.3">
      <c r="C5" s="1" t="s">
        <v>119</v>
      </c>
      <c r="D5" s="1"/>
      <c r="E5" s="1"/>
      <c r="F5" s="1"/>
      <c r="G5" s="1"/>
      <c r="H5" s="1"/>
      <c r="I5" s="1"/>
      <c r="J5" s="1"/>
      <c r="K5" s="1"/>
    </row>
    <row r="6" spans="2:11" x14ac:dyDescent="0.3">
      <c r="C6" s="1" t="s">
        <v>120</v>
      </c>
      <c r="D6" s="1"/>
      <c r="E6" s="1"/>
      <c r="F6" s="1"/>
      <c r="G6" s="1"/>
      <c r="H6" s="1"/>
      <c r="I6" s="1"/>
      <c r="J6" s="1"/>
      <c r="K6" s="1"/>
    </row>
    <row r="7" spans="2:11" x14ac:dyDescent="0.3">
      <c r="C7" s="1" t="s">
        <v>121</v>
      </c>
      <c r="D7" s="1"/>
      <c r="E7" s="1"/>
      <c r="F7" s="1"/>
      <c r="G7" s="1"/>
      <c r="H7" s="1"/>
      <c r="I7" s="1"/>
      <c r="J7" s="1"/>
      <c r="K7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6"/>
  <sheetViews>
    <sheetView topLeftCell="A13" workbookViewId="0">
      <selection activeCell="E26" sqref="E26"/>
    </sheetView>
  </sheetViews>
  <sheetFormatPr defaultRowHeight="16.5" x14ac:dyDescent="0.3"/>
  <sheetData>
    <row r="2" spans="2:6" x14ac:dyDescent="0.3">
      <c r="B2" t="s">
        <v>81</v>
      </c>
    </row>
    <row r="3" spans="2:6" x14ac:dyDescent="0.3">
      <c r="C3" t="s">
        <v>82</v>
      </c>
      <c r="D3">
        <v>100</v>
      </c>
      <c r="E3" t="s">
        <v>38</v>
      </c>
    </row>
    <row r="4" spans="2:6" x14ac:dyDescent="0.3">
      <c r="C4" t="s">
        <v>83</v>
      </c>
      <c r="D4">
        <v>3</v>
      </c>
      <c r="E4" t="s">
        <v>37</v>
      </c>
    </row>
    <row r="5" spans="2:6" x14ac:dyDescent="0.3">
      <c r="C5" t="s">
        <v>84</v>
      </c>
      <c r="D5">
        <f>1/2*D3*D4^2</f>
        <v>450</v>
      </c>
      <c r="E5" t="s">
        <v>85</v>
      </c>
    </row>
    <row r="7" spans="2:6" x14ac:dyDescent="0.3">
      <c r="C7" t="s">
        <v>86</v>
      </c>
    </row>
    <row r="9" spans="2:6" x14ac:dyDescent="0.3">
      <c r="C9" s="1" t="s">
        <v>96</v>
      </c>
      <c r="D9" s="1"/>
      <c r="E9" s="1">
        <f>PI()</f>
        <v>3.1415926535897931</v>
      </c>
      <c r="F9" s="1" t="s">
        <v>87</v>
      </c>
    </row>
    <row r="10" spans="2:6" x14ac:dyDescent="0.3">
      <c r="C10" s="4" t="s">
        <v>92</v>
      </c>
      <c r="D10" s="4"/>
      <c r="E10" s="4">
        <f>3^2*50</f>
        <v>450</v>
      </c>
      <c r="F10" s="4" t="s">
        <v>88</v>
      </c>
    </row>
    <row r="11" spans="2:6" x14ac:dyDescent="0.3">
      <c r="C11" s="4" t="s">
        <v>93</v>
      </c>
      <c r="E11">
        <f>E10+D5</f>
        <v>900</v>
      </c>
      <c r="F11" t="s">
        <v>88</v>
      </c>
    </row>
    <row r="12" spans="2:6" x14ac:dyDescent="0.3">
      <c r="C12" s="1" t="s">
        <v>98</v>
      </c>
      <c r="D12" s="1"/>
      <c r="E12" s="1">
        <f>1/2*E11*E9^2</f>
        <v>4441.321980490211</v>
      </c>
      <c r="F12" s="1" t="s">
        <v>18</v>
      </c>
    </row>
    <row r="14" spans="2:6" x14ac:dyDescent="0.3">
      <c r="C14" t="s">
        <v>89</v>
      </c>
    </row>
    <row r="16" spans="2:6" x14ac:dyDescent="0.3">
      <c r="C16" t="s">
        <v>90</v>
      </c>
    </row>
    <row r="17" spans="3:10" x14ac:dyDescent="0.3">
      <c r="C17" t="s">
        <v>91</v>
      </c>
      <c r="E17">
        <f>E11*E9</f>
        <v>2827.4333882308138</v>
      </c>
      <c r="F17" t="s">
        <v>144</v>
      </c>
    </row>
    <row r="18" spans="3:10" x14ac:dyDescent="0.3">
      <c r="C18" t="s">
        <v>94</v>
      </c>
      <c r="E18">
        <f>1^2*50</f>
        <v>50</v>
      </c>
      <c r="F18" t="s">
        <v>88</v>
      </c>
    </row>
    <row r="19" spans="3:10" x14ac:dyDescent="0.3">
      <c r="C19" t="s">
        <v>95</v>
      </c>
      <c r="E19">
        <f>E18+D5</f>
        <v>500</v>
      </c>
      <c r="F19" t="s">
        <v>88</v>
      </c>
    </row>
    <row r="20" spans="3:10" x14ac:dyDescent="0.3">
      <c r="C20" s="1" t="s">
        <v>97</v>
      </c>
      <c r="D20" s="1"/>
      <c r="E20" s="1">
        <f>E17/E19</f>
        <v>5.6548667764616276</v>
      </c>
      <c r="F20" s="1" t="s">
        <v>87</v>
      </c>
    </row>
    <row r="22" spans="3:10" x14ac:dyDescent="0.3">
      <c r="C22" t="s">
        <v>100</v>
      </c>
    </row>
    <row r="24" spans="3:10" x14ac:dyDescent="0.3">
      <c r="C24" s="1" t="s">
        <v>99</v>
      </c>
      <c r="D24" s="1"/>
      <c r="E24" s="1">
        <f>1/2*E19*E20^2</f>
        <v>7994.3795648823798</v>
      </c>
      <c r="F24" s="1" t="s">
        <v>18</v>
      </c>
    </row>
    <row r="25" spans="3:10" x14ac:dyDescent="0.3">
      <c r="C25" s="1" t="s">
        <v>101</v>
      </c>
      <c r="D25" s="1"/>
      <c r="E25" s="1">
        <f>E24-E12</f>
        <v>3553.0575843921688</v>
      </c>
      <c r="F25" s="1" t="s">
        <v>18</v>
      </c>
    </row>
    <row r="26" spans="3:10" x14ac:dyDescent="0.3">
      <c r="C26" s="1" t="s">
        <v>102</v>
      </c>
      <c r="D26" s="1"/>
      <c r="E26" s="1" t="s">
        <v>103</v>
      </c>
      <c r="F26" s="1"/>
      <c r="G26" s="1"/>
      <c r="H26" s="1"/>
      <c r="I26" s="1"/>
      <c r="J26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8"/>
  <sheetViews>
    <sheetView tabSelected="1" workbookViewId="0">
      <selection activeCell="D13" sqref="D13"/>
    </sheetView>
  </sheetViews>
  <sheetFormatPr defaultRowHeight="16.5" x14ac:dyDescent="0.3"/>
  <cols>
    <col min="4" max="4" width="9.5" bestFit="1" customWidth="1"/>
  </cols>
  <sheetData>
    <row r="2" spans="2:7" x14ac:dyDescent="0.3">
      <c r="B2" t="s">
        <v>104</v>
      </c>
    </row>
    <row r="3" spans="2:7" x14ac:dyDescent="0.3">
      <c r="C3" t="s">
        <v>105</v>
      </c>
      <c r="D3">
        <v>2</v>
      </c>
      <c r="E3" t="s">
        <v>38</v>
      </c>
    </row>
    <row r="4" spans="2:7" x14ac:dyDescent="0.3">
      <c r="C4" t="s">
        <v>106</v>
      </c>
      <c r="D4">
        <v>0.1</v>
      </c>
      <c r="E4" t="s">
        <v>37</v>
      </c>
    </row>
    <row r="5" spans="2:7" x14ac:dyDescent="0.3">
      <c r="C5" t="s">
        <v>107</v>
      </c>
      <c r="D5">
        <v>2</v>
      </c>
      <c r="E5" t="s">
        <v>22</v>
      </c>
    </row>
    <row r="7" spans="2:7" x14ac:dyDescent="0.3">
      <c r="C7" t="s">
        <v>108</v>
      </c>
    </row>
    <row r="9" spans="2:7" x14ac:dyDescent="0.3">
      <c r="C9" t="s">
        <v>110</v>
      </c>
    </row>
    <row r="10" spans="2:7" x14ac:dyDescent="0.3">
      <c r="C10" t="s">
        <v>109</v>
      </c>
      <c r="F10">
        <f>1/2*D3*D5^2</f>
        <v>4</v>
      </c>
      <c r="G10" t="s">
        <v>18</v>
      </c>
    </row>
    <row r="11" spans="2:7" x14ac:dyDescent="0.3">
      <c r="C11">
        <v>4</v>
      </c>
      <c r="D11" s="2" t="s">
        <v>112</v>
      </c>
    </row>
    <row r="12" spans="2:7" x14ac:dyDescent="0.3">
      <c r="C12" s="1" t="s">
        <v>111</v>
      </c>
      <c r="D12" s="1">
        <f>4*2/(0.001)^2</f>
        <v>8000000</v>
      </c>
      <c r="E12" s="1" t="s">
        <v>113</v>
      </c>
    </row>
    <row r="14" spans="2:7" x14ac:dyDescent="0.3">
      <c r="C14" t="s">
        <v>114</v>
      </c>
    </row>
    <row r="16" spans="2:7" x14ac:dyDescent="0.3">
      <c r="C16" t="s">
        <v>115</v>
      </c>
      <c r="D16" t="s">
        <v>116</v>
      </c>
      <c r="E16" t="s">
        <v>117</v>
      </c>
    </row>
    <row r="17" spans="4:6" x14ac:dyDescent="0.3">
      <c r="E17">
        <f>PI()*(D3/D12)^0.5</f>
        <v>1.5707963267948967E-3</v>
      </c>
      <c r="F17" t="s">
        <v>47</v>
      </c>
    </row>
    <row r="18" spans="4:6" x14ac:dyDescent="0.3">
      <c r="D18" s="1" t="s">
        <v>118</v>
      </c>
      <c r="E18" s="1">
        <f>E17/10</f>
        <v>1.5707963267948965E-4</v>
      </c>
      <c r="F18" s="1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문제 1</vt:lpstr>
      <vt:lpstr>문제 2</vt:lpstr>
      <vt:lpstr>문제 3</vt:lpstr>
      <vt:lpstr>문제 4</vt:lpstr>
      <vt:lpstr>문제 5</vt:lpstr>
      <vt:lpstr>문제 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ozt</dc:creator>
  <cp:lastModifiedBy>ozt</cp:lastModifiedBy>
  <dcterms:created xsi:type="dcterms:W3CDTF">2014-09-26T05:01:39Z</dcterms:created>
  <dcterms:modified xsi:type="dcterms:W3CDTF">2014-09-26T07:50:35Z</dcterms:modified>
</cp:coreProperties>
</file>