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z003eksr\Desktop\New folder\"/>
    </mc:Choice>
  </mc:AlternateContent>
  <xr:revisionPtr revIDLastSave="0" documentId="13_ncr:1_{E9CC74B2-FC5E-4B5F-9871-3319BDC0DEC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shboard" sheetId="6" r:id="rId1"/>
    <sheet name="Calculation" sheetId="3" r:id="rId2"/>
    <sheet name="Table Sums" sheetId="4" r:id="rId3"/>
  </sheets>
  <definedNames>
    <definedName name="_xlnm.Print_Area" localSheetId="0">Dashboard!$A$1:$AH$101</definedName>
  </definedNames>
  <calcPr calcId="191029"/>
  <pivotCaches>
    <pivotCache cacheId="42" r:id="rId4"/>
    <pivotCache cacheId="45" r:id="rId5"/>
    <pivotCache cacheId="48" r:id="rId6"/>
    <pivotCache cacheId="51" r:id="rId7"/>
    <pivotCache cacheId="54" r:id="rId8"/>
    <pivotCache cacheId="57" r:id="rId9"/>
    <pivotCache cacheId="60" r:id="rId10"/>
    <pivotCache cacheId="63" r:id="rId11"/>
    <pivotCache cacheId="66" r:id="rId12"/>
    <pivotCache cacheId="69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larms of Network_d05edfa0-d834-4114-a524-b8e0756cd130" name="Alarms of Network" connection="Query - Alarms of Network"/>
          <x15:modelTable id="Alarms of CFE Channels_5369545d-09f5-43c7-b79c-edd392c14937" name="Alarms of CFE Channels" connection="Query - Alarms of CFE Channels"/>
          <x15:modelTable id="Alarms of RTUs_14f47677-b9ad-455e-87cb-415e6959e256" name="Alarms of RTUs" connection="Query - Alarms of RT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3" l="1"/>
  <c r="E56" i="3"/>
  <c r="D57" i="3"/>
  <c r="E57" i="3"/>
  <c r="D58" i="3"/>
  <c r="E58" i="3"/>
  <c r="D59" i="3"/>
  <c r="E59" i="3"/>
  <c r="D60" i="3"/>
  <c r="E60" i="3"/>
  <c r="D61" i="3"/>
  <c r="E61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26" i="3"/>
  <c r="D27" i="3"/>
  <c r="D28" i="3"/>
  <c r="D29" i="3"/>
  <c r="D30" i="3"/>
  <c r="D31" i="3"/>
  <c r="D32" i="3"/>
  <c r="D33" i="3"/>
  <c r="D34" i="3"/>
  <c r="D35" i="3"/>
  <c r="D36" i="3"/>
  <c r="E26" i="3"/>
  <c r="E27" i="3"/>
  <c r="E28" i="3"/>
  <c r="E29" i="3"/>
  <c r="E30" i="3"/>
  <c r="E31" i="3"/>
  <c r="E32" i="3"/>
  <c r="E33" i="3"/>
  <c r="E34" i="3"/>
  <c r="E35" i="3"/>
  <c r="E36" i="3"/>
  <c r="B4" i="3"/>
  <c r="B3" i="3"/>
  <c r="B2" i="3"/>
  <c r="F32" i="3" s="1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L40" i="3"/>
  <c r="L39" i="3"/>
  <c r="L38" i="3"/>
  <c r="AQ95" i="3" s="1"/>
  <c r="L37" i="3"/>
  <c r="L36" i="3"/>
  <c r="L35" i="3"/>
  <c r="AP95" i="3" s="1"/>
  <c r="L34" i="3"/>
  <c r="L33" i="3"/>
  <c r="L32" i="3"/>
  <c r="AO95" i="3" s="1"/>
  <c r="L31" i="3"/>
  <c r="L30" i="3"/>
  <c r="L29" i="3"/>
  <c r="N29" i="3" s="1" a="1"/>
  <c r="N29" i="3" s="1"/>
  <c r="L28" i="3"/>
  <c r="L27" i="3"/>
  <c r="L26" i="3"/>
  <c r="M27" i="3" s="1" a="1"/>
  <c r="M27" i="3" s="1"/>
  <c r="L25" i="3"/>
  <c r="L24" i="3"/>
  <c r="L23" i="3"/>
  <c r="AL95" i="3" s="1"/>
  <c r="L22" i="3"/>
  <c r="L21" i="3"/>
  <c r="E21" i="3"/>
  <c r="D21" i="3"/>
  <c r="L20" i="3"/>
  <c r="N21" i="3" s="1" a="1"/>
  <c r="N21" i="3" s="1"/>
  <c r="E20" i="3"/>
  <c r="D20" i="3"/>
  <c r="L19" i="3"/>
  <c r="E19" i="3"/>
  <c r="D19" i="3"/>
  <c r="L18" i="3"/>
  <c r="E18" i="3"/>
  <c r="D18" i="3"/>
  <c r="L17" i="3"/>
  <c r="M18" i="3" s="1" a="1"/>
  <c r="M18" i="3" s="1"/>
  <c r="E17" i="3"/>
  <c r="D17" i="3"/>
  <c r="L16" i="3"/>
  <c r="E16" i="3"/>
  <c r="D16" i="3"/>
  <c r="L15" i="3"/>
  <c r="E15" i="3"/>
  <c r="D15" i="3"/>
  <c r="L14" i="3"/>
  <c r="AI95" i="3" s="1"/>
  <c r="E14" i="3"/>
  <c r="D14" i="3"/>
  <c r="L13" i="3"/>
  <c r="E13" i="3"/>
  <c r="D13" i="3"/>
  <c r="L12" i="3"/>
  <c r="E12" i="3"/>
  <c r="D12" i="3"/>
  <c r="L11" i="3"/>
  <c r="O11" i="3" s="1" a="1"/>
  <c r="O11" i="3" s="1"/>
  <c r="E11" i="3"/>
  <c r="D11" i="3"/>
  <c r="F33" i="3" l="1"/>
  <c r="F29" i="3"/>
  <c r="F30" i="3"/>
  <c r="F27" i="3"/>
  <c r="F26" i="3"/>
  <c r="F35" i="3"/>
  <c r="F28" i="3"/>
  <c r="F36" i="3"/>
  <c r="F34" i="3"/>
  <c r="F31" i="3"/>
  <c r="O36" i="3" a="1"/>
  <c r="O36" i="3" s="1"/>
  <c r="F72" i="3"/>
  <c r="F71" i="3"/>
  <c r="O21" i="3" a="1"/>
  <c r="O21" i="3" s="1"/>
  <c r="N35" i="3" a="1"/>
  <c r="N35" i="3" s="1"/>
  <c r="F46" i="3"/>
  <c r="F84" i="3"/>
  <c r="O26" i="3" a="1"/>
  <c r="O26" i="3" s="1"/>
  <c r="N27" i="3" a="1"/>
  <c r="N27" i="3" s="1"/>
  <c r="F57" i="3"/>
  <c r="F87" i="3"/>
  <c r="F18" i="3"/>
  <c r="F13" i="3"/>
  <c r="F14" i="3"/>
  <c r="N23" i="3" a="1"/>
  <c r="N23" i="3" s="1"/>
  <c r="M23" i="3" a="1"/>
  <c r="M23" i="3" s="1"/>
  <c r="O23" i="3" a="1"/>
  <c r="O23" i="3" s="1"/>
  <c r="N14" i="3" a="1"/>
  <c r="N14" i="3" s="1"/>
  <c r="F19" i="3"/>
  <c r="M39" i="3" a="1"/>
  <c r="M39" i="3" s="1"/>
  <c r="F41" i="3"/>
  <c r="F49" i="3"/>
  <c r="F61" i="3"/>
  <c r="N15" i="3" a="1"/>
  <c r="N15" i="3" s="1"/>
  <c r="N20" i="3" a="1"/>
  <c r="N20" i="3" s="1"/>
  <c r="F42" i="3"/>
  <c r="F50" i="3"/>
  <c r="F67" i="3"/>
  <c r="F75" i="3"/>
  <c r="F88" i="3"/>
  <c r="N30" i="3" a="1"/>
  <c r="N30" i="3" s="1"/>
  <c r="M35" i="3" a="1"/>
  <c r="M35" i="3" s="1"/>
  <c r="O14" i="3" a="1"/>
  <c r="O14" i="3" s="1"/>
  <c r="M24" i="3" a="1"/>
  <c r="M24" i="3" s="1"/>
  <c r="F48" i="3"/>
  <c r="F60" i="3"/>
  <c r="F73" i="3"/>
  <c r="F86" i="3"/>
  <c r="O24" i="3" a="1"/>
  <c r="O24" i="3" s="1"/>
  <c r="F16" i="3"/>
  <c r="F21" i="3"/>
  <c r="F76" i="3"/>
  <c r="O12" i="3" a="1"/>
  <c r="O12" i="3" s="1"/>
  <c r="M21" i="3" a="1"/>
  <c r="M21" i="3" s="1"/>
  <c r="F56" i="3"/>
  <c r="F69" i="3"/>
  <c r="F82" i="3"/>
  <c r="F90" i="3"/>
  <c r="M36" i="3" a="1"/>
  <c r="M36" i="3" s="1"/>
  <c r="F91" i="3"/>
  <c r="AO94" i="3"/>
  <c r="AQ94" i="3"/>
  <c r="AL94" i="3"/>
  <c r="AI94" i="3"/>
  <c r="AP94" i="3"/>
  <c r="F15" i="3"/>
  <c r="F20" i="3"/>
  <c r="N18" i="3" a="1"/>
  <c r="N18" i="3" s="1"/>
  <c r="M15" i="3" a="1"/>
  <c r="M15" i="3" s="1"/>
  <c r="M20" i="3" a="1"/>
  <c r="M20" i="3" s="1"/>
  <c r="N24" i="3" a="1"/>
  <c r="N24" i="3" s="1"/>
  <c r="N26" i="3" a="1"/>
  <c r="N26" i="3" s="1"/>
  <c r="O38" i="3" a="1"/>
  <c r="O38" i="3" s="1"/>
  <c r="S52" i="3"/>
  <c r="O29" i="3" a="1"/>
  <c r="O29" i="3" s="1"/>
  <c r="F12" i="3"/>
  <c r="F17" i="3"/>
  <c r="O18" i="3" a="1"/>
  <c r="O18" i="3" s="1"/>
  <c r="N36" i="3" a="1"/>
  <c r="N36" i="3" s="1"/>
  <c r="T52" i="3"/>
  <c r="F68" i="3"/>
  <c r="F83" i="3"/>
  <c r="M33" i="3" a="1"/>
  <c r="M33" i="3" s="1"/>
  <c r="U52" i="3"/>
  <c r="F58" i="3"/>
  <c r="F47" i="3"/>
  <c r="V52" i="3"/>
  <c r="F74" i="3"/>
  <c r="F89" i="3"/>
  <c r="M12" i="3" a="1"/>
  <c r="M12" i="3" s="1"/>
  <c r="M17" i="3" a="1"/>
  <c r="M17" i="3" s="1"/>
  <c r="O15" i="3" a="1"/>
  <c r="O15" i="3" s="1"/>
  <c r="O20" i="3" a="1"/>
  <c r="O20" i="3" s="1"/>
  <c r="N33" i="3" a="1"/>
  <c r="N33" i="3" s="1"/>
  <c r="W52" i="3"/>
  <c r="N39" i="3" a="1"/>
  <c r="N39" i="3" s="1"/>
  <c r="X52" i="3"/>
  <c r="F59" i="3"/>
  <c r="N12" i="3" a="1"/>
  <c r="N12" i="3" s="1"/>
  <c r="N17" i="3" a="1"/>
  <c r="N17" i="3" s="1"/>
  <c r="M30" i="3" a="1"/>
  <c r="M30" i="3" s="1"/>
  <c r="M14" i="3" a="1"/>
  <c r="M14" i="3" s="1"/>
  <c r="O33" i="3" a="1"/>
  <c r="O33" i="3" s="1"/>
  <c r="Y52" i="3"/>
  <c r="AH95" i="3"/>
  <c r="O39" i="3" a="1"/>
  <c r="O39" i="3" s="1"/>
  <c r="F43" i="3"/>
  <c r="Z52" i="3"/>
  <c r="F70" i="3"/>
  <c r="F85" i="3"/>
  <c r="M32" i="3" a="1"/>
  <c r="M32" i="3" s="1"/>
  <c r="AA52" i="3"/>
  <c r="AJ95" i="3"/>
  <c r="O30" i="3" a="1"/>
  <c r="O30" i="3" s="1"/>
  <c r="O35" i="3" a="1"/>
  <c r="O35" i="3" s="1"/>
  <c r="AB52" i="3"/>
  <c r="AK95" i="3"/>
  <c r="M11" i="3" a="1"/>
  <c r="M11" i="3" s="1"/>
  <c r="E77" i="3"/>
  <c r="F77" i="3" s="1"/>
  <c r="E92" i="3"/>
  <c r="F92" i="3" s="1"/>
  <c r="M29" i="3" a="1"/>
  <c r="M29" i="3" s="1"/>
  <c r="AM95" i="3"/>
  <c r="F11" i="3"/>
  <c r="N32" i="3" a="1"/>
  <c r="N32" i="3" s="1"/>
  <c r="O27" i="3" a="1"/>
  <c r="O27" i="3" s="1"/>
  <c r="O32" i="3" a="1"/>
  <c r="O32" i="3" s="1"/>
  <c r="M38" i="3" a="1"/>
  <c r="M38" i="3" s="1"/>
  <c r="AN95" i="3"/>
  <c r="O17" i="3" a="1"/>
  <c r="O17" i="3" s="1"/>
  <c r="F44" i="3"/>
  <c r="N11" i="3" a="1"/>
  <c r="N11" i="3" s="1"/>
  <c r="F45" i="3"/>
  <c r="M26" i="3" a="1"/>
  <c r="M26" i="3" s="1"/>
  <c r="N38" i="3" a="1"/>
  <c r="N38" i="3" s="1"/>
  <c r="F51" i="3"/>
  <c r="P27" i="3" l="1"/>
  <c r="P28" i="3" s="1"/>
  <c r="X56" i="3" s="1" a="1"/>
  <c r="X56" i="3" s="1"/>
  <c r="P12" i="3"/>
  <c r="P13" i="3" s="1"/>
  <c r="S56" i="3" s="1" a="1"/>
  <c r="S56" i="3" s="1"/>
  <c r="P30" i="3"/>
  <c r="P31" i="3" s="1"/>
  <c r="AN99" i="3" s="1" a="1"/>
  <c r="AN99" i="3" s="1"/>
  <c r="P24" i="3"/>
  <c r="P25" i="3" s="1"/>
  <c r="AL99" i="3" s="1" a="1"/>
  <c r="AL99" i="3" s="1"/>
  <c r="P21" i="3"/>
  <c r="P22" i="3" s="1"/>
  <c r="V56" i="3" s="1" a="1"/>
  <c r="V56" i="3" s="1"/>
  <c r="P33" i="3"/>
  <c r="P34" i="3" s="1"/>
  <c r="AO99" i="3" s="1" a="1"/>
  <c r="AO99" i="3" s="1"/>
  <c r="P39" i="3"/>
  <c r="P40" i="3" s="1"/>
  <c r="AQ99" i="3" s="1" a="1"/>
  <c r="AQ99" i="3" s="1"/>
  <c r="AN94" i="3"/>
  <c r="AJ94" i="3"/>
  <c r="AM94" i="3"/>
  <c r="P36" i="3"/>
  <c r="P37" i="3" s="1"/>
  <c r="AP99" i="3" s="1" a="1"/>
  <c r="AP99" i="3" s="1"/>
  <c r="P18" i="3"/>
  <c r="P19" i="3" s="1"/>
  <c r="AJ99" i="3" s="1" a="1"/>
  <c r="AJ99" i="3" s="1"/>
  <c r="AK94" i="3"/>
  <c r="P15" i="3"/>
  <c r="P16" i="3" s="1"/>
  <c r="AI99" i="3" s="1" a="1"/>
  <c r="AI99" i="3" s="1"/>
  <c r="AH94" i="3"/>
  <c r="AB56" i="3" l="1" a="1"/>
  <c r="AB56" i="3" s="1"/>
  <c r="M13" i="3"/>
  <c r="AH96" i="3" s="1" a="1"/>
  <c r="AH96" i="3" s="1"/>
  <c r="AK99" i="3" a="1"/>
  <c r="AK99" i="3" s="1"/>
  <c r="O34" i="3"/>
  <c r="AO98" i="3" s="1" a="1"/>
  <c r="AO98" i="3" s="1"/>
  <c r="N31" i="3"/>
  <c r="AN97" i="3" s="1" a="1"/>
  <c r="AN97" i="3" s="1"/>
  <c r="M31" i="3"/>
  <c r="Y53" i="3" s="1" a="1"/>
  <c r="Y53" i="3" s="1"/>
  <c r="O31" i="3"/>
  <c r="Y55" i="3" s="1" a="1"/>
  <c r="Y55" i="3" s="1"/>
  <c r="N22" i="3"/>
  <c r="V54" i="3" s="1" a="1"/>
  <c r="V54" i="3" s="1"/>
  <c r="M22" i="3"/>
  <c r="V53" i="3" s="1" a="1"/>
  <c r="V53" i="3" s="1"/>
  <c r="Z56" i="3" a="1"/>
  <c r="Z56" i="3" s="1"/>
  <c r="O13" i="3"/>
  <c r="AH98" i="3" s="1" a="1"/>
  <c r="AH98" i="3" s="1"/>
  <c r="AH99" i="3" a="1"/>
  <c r="AH99" i="3" s="1"/>
  <c r="AM99" i="3" a="1"/>
  <c r="AM99" i="3" s="1"/>
  <c r="O40" i="3"/>
  <c r="AQ98" i="3" s="1" a="1"/>
  <c r="AQ98" i="3" s="1"/>
  <c r="N13" i="3"/>
  <c r="AH97" i="3" s="1" a="1"/>
  <c r="AH97" i="3" s="1"/>
  <c r="W56" i="3" a="1"/>
  <c r="W56" i="3" s="1"/>
  <c r="N25" i="3"/>
  <c r="AL97" i="3" s="1" a="1"/>
  <c r="AL97" i="3" s="1"/>
  <c r="O25" i="3"/>
  <c r="AL98" i="3" s="1" a="1"/>
  <c r="AL98" i="3" s="1"/>
  <c r="M25" i="3"/>
  <c r="AL96" i="3" s="1" a="1"/>
  <c r="AL96" i="3" s="1"/>
  <c r="O28" i="3"/>
  <c r="AM98" i="3" s="1" a="1"/>
  <c r="AM98" i="3" s="1"/>
  <c r="M28" i="3"/>
  <c r="X53" i="3" s="1" a="1"/>
  <c r="X53" i="3" s="1"/>
  <c r="N28" i="3"/>
  <c r="AM97" i="3" s="1" a="1"/>
  <c r="AM97" i="3" s="1"/>
  <c r="Y56" i="3" a="1"/>
  <c r="Y56" i="3" s="1"/>
  <c r="AK97" i="3" a="1"/>
  <c r="AK97" i="3" s="1"/>
  <c r="N34" i="3"/>
  <c r="AO97" i="3" s="1" a="1"/>
  <c r="AO97" i="3" s="1"/>
  <c r="M40" i="3"/>
  <c r="N40" i="3"/>
  <c r="O22" i="3"/>
  <c r="AK98" i="3" s="1" a="1"/>
  <c r="AK98" i="3" s="1"/>
  <c r="AA56" i="3" a="1"/>
  <c r="AA56" i="3" s="1"/>
  <c r="M34" i="3"/>
  <c r="Z53" i="3" s="1" a="1"/>
  <c r="Z53" i="3" s="1"/>
  <c r="M19" i="3"/>
  <c r="U53" i="3" s="1" a="1"/>
  <c r="U53" i="3" s="1"/>
  <c r="O19" i="3"/>
  <c r="U55" i="3" s="1" a="1"/>
  <c r="U55" i="3" s="1"/>
  <c r="N16" i="3"/>
  <c r="AI97" i="3" s="1" a="1"/>
  <c r="AI97" i="3" s="1"/>
  <c r="U56" i="3" a="1"/>
  <c r="U56" i="3" s="1"/>
  <c r="N37" i="3"/>
  <c r="O16" i="3"/>
  <c r="O37" i="3"/>
  <c r="M16" i="3"/>
  <c r="T56" i="3" a="1"/>
  <c r="T56" i="3" s="1"/>
  <c r="M37" i="3"/>
  <c r="N19" i="3"/>
  <c r="AM96" i="3" l="1" a="1"/>
  <c r="AM96" i="3" s="1"/>
  <c r="Y54" i="3" a="1"/>
  <c r="Y54" i="3" s="1"/>
  <c r="S53" i="3" a="1"/>
  <c r="S53" i="3" s="1"/>
  <c r="AN96" i="3" a="1"/>
  <c r="AN96" i="3" s="1"/>
  <c r="AK96" i="3" a="1"/>
  <c r="AK96" i="3" s="1"/>
  <c r="Z55" i="3" a="1"/>
  <c r="Z55" i="3" s="1"/>
  <c r="V55" i="3" a="1"/>
  <c r="V55" i="3" s="1"/>
  <c r="AN98" i="3" a="1"/>
  <c r="AN98" i="3" s="1"/>
  <c r="S54" i="3" a="1"/>
  <c r="S54" i="3" s="1"/>
  <c r="W54" i="3" a="1"/>
  <c r="W54" i="3" s="1"/>
  <c r="S55" i="3" a="1"/>
  <c r="S55" i="3" s="1"/>
  <c r="W53" i="3" a="1"/>
  <c r="W53" i="3" s="1"/>
  <c r="W55" i="3" a="1"/>
  <c r="W55" i="3" s="1"/>
  <c r="X54" i="3" a="1"/>
  <c r="X54" i="3" s="1"/>
  <c r="AB55" i="3" a="1"/>
  <c r="AB55" i="3" s="1"/>
  <c r="AJ98" i="3" a="1"/>
  <c r="AJ98" i="3" s="1"/>
  <c r="Z54" i="3" a="1"/>
  <c r="Z54" i="3" s="1"/>
  <c r="X55" i="3" a="1"/>
  <c r="X55" i="3" s="1"/>
  <c r="AO96" i="3" a="1"/>
  <c r="AO96" i="3" s="1"/>
  <c r="AJ96" i="3" a="1"/>
  <c r="AJ96" i="3" s="1"/>
  <c r="AB54" i="3" a="1"/>
  <c r="AB54" i="3" s="1"/>
  <c r="AQ97" i="3" a="1"/>
  <c r="AQ97" i="3" s="1"/>
  <c r="AQ96" i="3" a="1"/>
  <c r="AQ96" i="3" s="1"/>
  <c r="AB53" i="3" a="1"/>
  <c r="AB53" i="3" s="1"/>
  <c r="T54" i="3" a="1"/>
  <c r="T54" i="3" s="1"/>
  <c r="AP96" i="3" a="1"/>
  <c r="AP96" i="3" s="1"/>
  <c r="AA53" i="3" a="1"/>
  <c r="AA53" i="3" s="1"/>
  <c r="AP97" i="3" a="1"/>
  <c r="AP97" i="3" s="1"/>
  <c r="AA54" i="3" a="1"/>
  <c r="AA54" i="3" s="1"/>
  <c r="T53" i="3" a="1"/>
  <c r="T53" i="3" s="1"/>
  <c r="AI96" i="3" a="1"/>
  <c r="AI96" i="3" s="1"/>
  <c r="AP98" i="3" a="1"/>
  <c r="AP98" i="3" s="1"/>
  <c r="AA55" i="3" a="1"/>
  <c r="AA55" i="3" s="1"/>
  <c r="AI98" i="3" a="1"/>
  <c r="AI98" i="3" s="1"/>
  <c r="T55" i="3" a="1"/>
  <c r="T55" i="3" s="1"/>
  <c r="AJ97" i="3" a="1"/>
  <c r="AJ97" i="3" s="1"/>
  <c r="U54" i="3" a="1"/>
  <c r="U5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35C58-A927-4973-B84F-69BF54AD04C1}" name="Query - Alarms of CFE Channels" description="Connection to the 'Alarms of CFE Channels' query in the workbook." type="100" refreshedVersion="8" minRefreshableVersion="5">
    <extLst>
      <ext xmlns:x15="http://schemas.microsoft.com/office/spreadsheetml/2010/11/main" uri="{DE250136-89BD-433C-8126-D09CA5730AF9}">
        <x15:connection id="9ac9ece1-fa10-4d53-81c4-863d29cbe0b8"/>
      </ext>
    </extLst>
  </connection>
  <connection id="2" xr16:uid="{5AF1B110-EC91-4257-8A05-BD8528D65E90}" name="Query - Alarms of Network" description="Connection to the 'Alarms of Network' query in the workbook." type="100" refreshedVersion="8" minRefreshableVersion="5">
    <extLst>
      <ext xmlns:x15="http://schemas.microsoft.com/office/spreadsheetml/2010/11/main" uri="{DE250136-89BD-433C-8126-D09CA5730AF9}">
        <x15:connection id="8e9cc673-e7e0-4449-b821-095def1b7242"/>
      </ext>
    </extLst>
  </connection>
  <connection id="3" xr16:uid="{78950080-E5EC-43F8-935A-7EAFD559C6A5}" name="Query - Alarms of RTUs" description="Connection to the 'Alarms of RTUs' query in the workbook." type="100" refreshedVersion="8" minRefreshableVersion="5">
    <extLst>
      <ext xmlns:x15="http://schemas.microsoft.com/office/spreadsheetml/2010/11/main" uri="{DE250136-89BD-433C-8126-D09CA5730AF9}">
        <x15:connection id="0454d60a-301a-41f7-91b1-1c693b9eed63"/>
      </ext>
    </extLst>
  </connection>
  <connection id="4" xr16:uid="{EF809CCF-8944-42F6-8EC0-C13594E6CCD8}" keepAlive="1" name="Query - FilePath" description="Connection to the 'FilePath' query in the workbook." type="5" refreshedVersion="8" background="1" saveData="1">
    <dbPr connection="Provider=Microsoft.Mashup.OleDb.1;Data Source=$Workbook$;Location=FilePath;Extended Properties=&quot;&quot;" command="SELECT * FROM [FilePath]"/>
  </connection>
  <connection id="5" xr16:uid="{13055DA4-DF65-442F-BE49-F79B68FD5752}" keepAlive="1" name="Query - Report Connection" description="Connection to the 'Report Connection' query in the workbook." type="5" refreshedVersion="0" background="1">
    <dbPr connection="Provider=Microsoft.Mashup.OleDb.1;Data Source=$Workbook$;Location=&quot;Report Connection&quot;;Extended Properties=&quot;&quot;" command="SELECT * FROM [Report Connection]"/>
  </connection>
  <connection id="6" xr16:uid="{A29AE0BE-C703-4CB4-8319-B94CF1C0AD1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<sst xmlns="http://schemas.openxmlformats.org/spreadsheetml/2006/main" count="174" uniqueCount="99">
  <si>
    <t>Total Messages of Signals</t>
  </si>
  <si>
    <t>Total Messages of CFEChannels</t>
  </si>
  <si>
    <t>Total Messages of RTUs</t>
  </si>
  <si>
    <t>Top 10 Signals</t>
  </si>
  <si>
    <t>Pivot</t>
  </si>
  <si>
    <t>Chart Data</t>
  </si>
  <si>
    <t>Row Labels</t>
  </si>
  <si>
    <t>Sum of Count</t>
  </si>
  <si>
    <t>Signal Name</t>
  </si>
  <si>
    <t>Percentage of Total</t>
  </si>
  <si>
    <t>Rest</t>
  </si>
  <si>
    <t>RTU Redresor DC Dusuk</t>
  </si>
  <si>
    <t>Trafo Kosk Kapi</t>
  </si>
  <si>
    <t>Others</t>
  </si>
  <si>
    <t>Merkezi Redresor Toprak Kacak</t>
  </si>
  <si>
    <t>T-7061</t>
  </si>
  <si>
    <t>RTU Redresor Genel Alarm</t>
  </si>
  <si>
    <t>IED Ariza</t>
  </si>
  <si>
    <t>Zaman Sinyali Ariza</t>
  </si>
  <si>
    <t>RP_12856 DM</t>
  </si>
  <si>
    <t>Saha Donanim Haberlesme Hatasi</t>
  </si>
  <si>
    <t>Redresor AC Ariza</t>
  </si>
  <si>
    <t>Hareket Dedektoru</t>
  </si>
  <si>
    <t>Grand Total</t>
  </si>
  <si>
    <t>7093 Circir Belediye DM</t>
  </si>
  <si>
    <t>Top 10 Stations</t>
  </si>
  <si>
    <t>Substation Name</t>
  </si>
  <si>
    <t>T-7470</t>
  </si>
  <si>
    <t>5930 GATA</t>
  </si>
  <si>
    <t>T-2739</t>
  </si>
  <si>
    <t>T-9017</t>
  </si>
  <si>
    <t>RP_3094 DM</t>
  </si>
  <si>
    <t>16140 Karlitepe Kok</t>
  </si>
  <si>
    <t>T-16616</t>
  </si>
  <si>
    <t>5070 IM</t>
  </si>
  <si>
    <t>7054 DM</t>
  </si>
  <si>
    <t>3307 DM</t>
  </si>
  <si>
    <t>13334 Arcelik Kok</t>
  </si>
  <si>
    <t>Top 10 Oms</t>
  </si>
  <si>
    <t>OM Name</t>
  </si>
  <si>
    <t>TUZLA OM</t>
  </si>
  <si>
    <t>KARTAL OM DTM</t>
  </si>
  <si>
    <t>Dudullu TM</t>
  </si>
  <si>
    <t>USKUDAR OM DTM</t>
  </si>
  <si>
    <t>UMRANIYE OM</t>
  </si>
  <si>
    <t>KARTAL OM</t>
  </si>
  <si>
    <t>PENDIK OM</t>
  </si>
  <si>
    <t>TEIAS</t>
  </si>
  <si>
    <t>UMRANIYE OM DTM</t>
  </si>
  <si>
    <t>Project Name</t>
  </si>
  <si>
    <t>3.ALTYAPI ADAPTASYON_RENPRO</t>
  </si>
  <si>
    <t>1.ALTYAPI ADAPTASYON_SIEMENS</t>
  </si>
  <si>
    <t>2.ALTYAPI ADAPTASYON_KESIR</t>
  </si>
  <si>
    <t>TRAFO SCADA 2.FAZ_ENDOKS</t>
  </si>
  <si>
    <t>Top 10 Comm Failure Substation</t>
  </si>
  <si>
    <t>T-6053</t>
  </si>
  <si>
    <t>T-8335</t>
  </si>
  <si>
    <t>T-4821</t>
  </si>
  <si>
    <t>Kadikoy Yeditepe KOJEN</t>
  </si>
  <si>
    <t>T-16456</t>
  </si>
  <si>
    <t>Top 10 Comm Failure Com Channel</t>
  </si>
  <si>
    <t>3G AG_5</t>
  </si>
  <si>
    <t>3G AG_6</t>
  </si>
  <si>
    <t>3G AG_2</t>
  </si>
  <si>
    <t>3G AG_3</t>
  </si>
  <si>
    <t>3G AG_7</t>
  </si>
  <si>
    <t>3G_Santraller</t>
  </si>
  <si>
    <t>3G AG_4</t>
  </si>
  <si>
    <t>3G AG_1</t>
  </si>
  <si>
    <t>Sum of Alarms of Network</t>
  </si>
  <si>
    <t>Sum of Alarms of Cfe Channels</t>
  </si>
  <si>
    <t>Sum of Alarms of RTUs</t>
  </si>
  <si>
    <t>2518</t>
  </si>
  <si>
    <t>Top 5 Projects</t>
  </si>
  <si>
    <t>Source of Report</t>
  </si>
  <si>
    <t xml:space="preserve"> </t>
  </si>
  <si>
    <t>C:\Users\z003eksr\Desktop\New folder\AlarmCountReport-Haftalik_2022-12-29-16-33.xlsx</t>
  </si>
  <si>
    <t>T-2252</t>
  </si>
  <si>
    <t>T-7677</t>
  </si>
  <si>
    <t>13315 Fiskobirlik DM</t>
  </si>
  <si>
    <t>RP_12710 DM</t>
  </si>
  <si>
    <t>2500</t>
  </si>
  <si>
    <t>T-14575</t>
  </si>
  <si>
    <t>T-6250</t>
  </si>
  <si>
    <t>Dudullu Metro GIS TM</t>
  </si>
  <si>
    <t>Isakoy TM</t>
  </si>
  <si>
    <t>Redresor DC Ariza</t>
  </si>
  <si>
    <t>T-10415</t>
  </si>
  <si>
    <t>T-15162</t>
  </si>
  <si>
    <t>T-10290</t>
  </si>
  <si>
    <t>T-5502</t>
  </si>
  <si>
    <t>RP_15540 IM</t>
  </si>
  <si>
    <t>Gulsuyu BS-3</t>
  </si>
  <si>
    <t>3G_4</t>
  </si>
  <si>
    <t>T-16599</t>
  </si>
  <si>
    <t>RP_2590 10kV</t>
  </si>
  <si>
    <t>TRAFO SCADA 1.FAZ_ENDOKS</t>
  </si>
  <si>
    <t>KADIKOY OM DTM</t>
  </si>
  <si>
    <t>ERENKOY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</si>
</sst>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11"/>
      <color theme="0" tint="-0.249977111117893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NumberFormat="1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0" fontId="0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10" fontId="0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0" fillId="0" borderId="0" xfId="0" pivotButton="1"/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pivotCacheDefinition" Target="pivotCache/pivotCacheDefinition10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9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ivotCacheDefinition" Target="pivotCache/pivotCacheDefinition8.xml"/><Relationship Id="rId5" Type="http://schemas.openxmlformats.org/officeDocument/2006/relationships/pivotCacheDefinition" Target="pivotCache/pivotCacheDefinition2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7.xml"/><Relationship Id="rId19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Calculation!$E$10</c:f>
              <c:strCache>
                <c:ptCount val="1"/>
                <c:pt idx="0">
                  <c:v>Sum of 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soft" dir="t">
                <a:rot lat="0" lon="0" rev="0"/>
              </a:lightRig>
            </a:scene3d>
            <a:sp3d prstMaterial="matte">
              <a:bevelT/>
              <a:bevelB w="139700" h="139700" prst="divot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Calculation!$D$11:$D$21</c15:sqref>
                  </c15:fullRef>
                </c:ext>
              </c:extLst>
              <c:f>Calculation!$D$11:$D$20</c:f>
              <c:strCache>
                <c:ptCount val="10"/>
                <c:pt idx="0">
                  <c:v>RTU Redresor DC Dusuk</c:v>
                </c:pt>
                <c:pt idx="1">
                  <c:v>RTU Redresor Genel Alarm</c:v>
                </c:pt>
                <c:pt idx="2">
                  <c:v>Trafo Kosk Kapi</c:v>
                </c:pt>
                <c:pt idx="3">
                  <c:v>Merkezi Redresor Toprak Kacak</c:v>
                </c:pt>
                <c:pt idx="4">
                  <c:v>Zaman Sinyali Ariza</c:v>
                </c:pt>
                <c:pt idx="5">
                  <c:v>Saha Donanim Haberlesme Hatasi</c:v>
                </c:pt>
                <c:pt idx="6">
                  <c:v>Redresor DC Ariza</c:v>
                </c:pt>
                <c:pt idx="7">
                  <c:v>Hareket Dedektoru</c:v>
                </c:pt>
                <c:pt idx="8">
                  <c:v>Redresor AC Ariza</c:v>
                </c:pt>
                <c:pt idx="9">
                  <c:v>IED Ariza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Calculation!$E$11:$E$21</c15:sqref>
                  </c15:fullRef>
                </c:ext>
              </c:extLst>
              <c:f>Calculation!$E$11:$E$20</c:f>
              <c:numCache>
                <c:formatCode>General</c:formatCode>
                <c:ptCount val="10"/>
                <c:pt idx="0">
                  <c:v>9313</c:v>
                </c:pt>
                <c:pt idx="1">
                  <c:v>15579</c:v>
                </c:pt>
                <c:pt idx="2">
                  <c:v>17500</c:v>
                </c:pt>
                <c:pt idx="3">
                  <c:v>27935</c:v>
                </c:pt>
                <c:pt idx="4">
                  <c:v>28821</c:v>
                </c:pt>
                <c:pt idx="5">
                  <c:v>39590</c:v>
                </c:pt>
                <c:pt idx="6">
                  <c:v>74160</c:v>
                </c:pt>
                <c:pt idx="7">
                  <c:v>129247</c:v>
                </c:pt>
                <c:pt idx="8">
                  <c:v>138522</c:v>
                </c:pt>
                <c:pt idx="9">
                  <c:v>196614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5-4BB6-98D4-052F02750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1101979240"/>
        <c:axId val="1092487024"/>
      </c:barChart>
      <c:barChart>
        <c:barDir val="bar"/>
        <c:grouping val="clustered"/>
        <c:varyColors val="0"/>
        <c:ser>
          <c:idx val="1"/>
          <c:order val="1"/>
          <c:tx>
            <c:strRef>
              <c:f>Calculation!$F$10</c:f>
              <c:strCache>
                <c:ptCount val="1"/>
                <c:pt idx="0">
                  <c:v>Percentage of Total</c:v>
                </c:pt>
              </c:strCache>
            </c:strRef>
          </c:tx>
          <c:spPr>
            <a:solidFill>
              <a:schemeClr val="accent2">
                <a:alpha val="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Calculation!$D$11:$D$21</c15:sqref>
                  </c15:fullRef>
                </c:ext>
              </c:extLst>
              <c:f>Calculation!$D$11:$D$20</c:f>
              <c:strCache>
                <c:ptCount val="10"/>
                <c:pt idx="0">
                  <c:v>RTU Redresor DC Dusuk</c:v>
                </c:pt>
                <c:pt idx="1">
                  <c:v>RTU Redresor Genel Alarm</c:v>
                </c:pt>
                <c:pt idx="2">
                  <c:v>Trafo Kosk Kapi</c:v>
                </c:pt>
                <c:pt idx="3">
                  <c:v>Merkezi Redresor Toprak Kacak</c:v>
                </c:pt>
                <c:pt idx="4">
                  <c:v>Zaman Sinyali Ariza</c:v>
                </c:pt>
                <c:pt idx="5">
                  <c:v>Saha Donanim Haberlesme Hatasi</c:v>
                </c:pt>
                <c:pt idx="6">
                  <c:v>Redresor DC Ariza</c:v>
                </c:pt>
                <c:pt idx="7">
                  <c:v>Hareket Dedektoru</c:v>
                </c:pt>
                <c:pt idx="8">
                  <c:v>Redresor AC Ariza</c:v>
                </c:pt>
                <c:pt idx="9">
                  <c:v>IED Ariza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Calculation!$F$11:$F$21</c15:sqref>
                  </c15:fullRef>
                </c:ext>
              </c:extLst>
              <c:f>Calculation!$F$11:$F$20</c:f>
              <c:numCache>
                <c:formatCode>0.00%</c:formatCode>
                <c:ptCount val="10"/>
                <c:pt idx="0">
                  <c:v>1.2760191163091492E-2</c:v>
                </c:pt>
                <c:pt idx="1">
                  <c:v>2.1345540441297366E-2</c:v>
                </c:pt>
                <c:pt idx="2">
                  <c:v>2.3977595334919052E-2</c:v>
                </c:pt>
                <c:pt idx="3">
                  <c:v>3.8275092896055067E-2</c:v>
                </c:pt>
                <c:pt idx="4">
                  <c:v>3.9489044294154396E-2</c:v>
                </c:pt>
                <c:pt idx="5">
                  <c:v>5.4244171389111161E-2</c:v>
                </c:pt>
                <c:pt idx="6">
                  <c:v>0.10161019828786268</c:v>
                </c:pt>
                <c:pt idx="7">
                  <c:v>0.17708755795727329</c:v>
                </c:pt>
                <c:pt idx="8">
                  <c:v>0.1897956834847804</c:v>
                </c:pt>
                <c:pt idx="9">
                  <c:v>0.2693903388102728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5-4BB6-98D4-052F02750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28983024"/>
        <c:axId val="1128982696"/>
      </c:barChart>
      <c:catAx>
        <c:axId val="1101979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92487024"/>
        <c:crosses val="autoZero"/>
        <c:auto val="1"/>
        <c:lblAlgn val="ctr"/>
        <c:lblOffset val="100"/>
        <c:noMultiLvlLbl val="0"/>
      </c:catAx>
      <c:valAx>
        <c:axId val="1092487024"/>
        <c:scaling>
          <c:orientation val="minMax"/>
        </c:scaling>
        <c:delete val="0"/>
        <c:axPos val="b"/>
        <c:majorGridlines>
          <c:spPr>
            <a:ln w="6350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01979240"/>
        <c:crosses val="autoZero"/>
        <c:crossBetween val="between"/>
      </c:valAx>
      <c:valAx>
        <c:axId val="1128982696"/>
        <c:scaling>
          <c:orientation val="minMax"/>
        </c:scaling>
        <c:delete val="0"/>
        <c:axPos val="t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28983024"/>
        <c:crosses val="max"/>
        <c:crossBetween val="between"/>
      </c:valAx>
      <c:catAx>
        <c:axId val="11289830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28982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Calculation!$E$25</c:f>
              <c:strCache>
                <c:ptCount val="1"/>
                <c:pt idx="0">
                  <c:v>Sum of 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soft" dir="t">
                <a:rot lat="0" lon="0" rev="0"/>
              </a:lightRig>
            </a:scene3d>
            <a:sp3d prstMaterial="matte">
              <a:bevelT/>
              <a:bevelB w="139700" h="139700" prst="divot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Calculation!$D$26:$D$35</c:f>
              <c:strCache>
                <c:ptCount val="10"/>
                <c:pt idx="0">
                  <c:v>T-16616</c:v>
                </c:pt>
                <c:pt idx="1">
                  <c:v>T-7470</c:v>
                </c:pt>
                <c:pt idx="2">
                  <c:v>16140 Karlitepe Kok</c:v>
                </c:pt>
                <c:pt idx="3">
                  <c:v>7054 DM</c:v>
                </c:pt>
                <c:pt idx="4">
                  <c:v>5070 IM</c:v>
                </c:pt>
                <c:pt idx="5">
                  <c:v>T-5502</c:v>
                </c:pt>
                <c:pt idx="6">
                  <c:v>T-10290</c:v>
                </c:pt>
                <c:pt idx="7">
                  <c:v>3307 DM</c:v>
                </c:pt>
                <c:pt idx="8">
                  <c:v>T-2739</c:v>
                </c:pt>
                <c:pt idx="9">
                  <c:v>RP_15540 IM</c:v>
                </c:pt>
              </c:strCache>
            </c:strRef>
          </c:cat>
          <c:val>
            <c:numRef>
              <c:f>Calculation!$E$26:$E$35</c:f>
              <c:numCache>
                <c:formatCode>General</c:formatCode>
                <c:ptCount val="10"/>
                <c:pt idx="0">
                  <c:v>13863</c:v>
                </c:pt>
                <c:pt idx="1">
                  <c:v>13937</c:v>
                </c:pt>
                <c:pt idx="2">
                  <c:v>14888</c:v>
                </c:pt>
                <c:pt idx="3">
                  <c:v>20819</c:v>
                </c:pt>
                <c:pt idx="4">
                  <c:v>24797</c:v>
                </c:pt>
                <c:pt idx="5">
                  <c:v>31409</c:v>
                </c:pt>
                <c:pt idx="6">
                  <c:v>33052</c:v>
                </c:pt>
                <c:pt idx="7">
                  <c:v>34714</c:v>
                </c:pt>
                <c:pt idx="8">
                  <c:v>79220</c:v>
                </c:pt>
                <c:pt idx="9">
                  <c:v>182590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3-43FE-9B19-98F7F5B23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1101979240"/>
        <c:axId val="1092487024"/>
      </c:barChart>
      <c:barChart>
        <c:barDir val="bar"/>
        <c:grouping val="clustered"/>
        <c:varyColors val="0"/>
        <c:ser>
          <c:idx val="1"/>
          <c:order val="1"/>
          <c:tx>
            <c:strRef>
              <c:f>Calculation!$F$25</c:f>
              <c:strCache>
                <c:ptCount val="1"/>
                <c:pt idx="0">
                  <c:v>Percentage of Total</c:v>
                </c:pt>
              </c:strCache>
            </c:strRef>
          </c:tx>
          <c:spPr>
            <a:solidFill>
              <a:schemeClr val="accent2">
                <a:alpha val="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Calculation!$D$26:$D$35</c:f>
              <c:strCache>
                <c:ptCount val="10"/>
                <c:pt idx="0">
                  <c:v>T-16616</c:v>
                </c:pt>
                <c:pt idx="1">
                  <c:v>T-7470</c:v>
                </c:pt>
                <c:pt idx="2">
                  <c:v>16140 Karlitepe Kok</c:v>
                </c:pt>
                <c:pt idx="3">
                  <c:v>7054 DM</c:v>
                </c:pt>
                <c:pt idx="4">
                  <c:v>5070 IM</c:v>
                </c:pt>
                <c:pt idx="5">
                  <c:v>T-5502</c:v>
                </c:pt>
                <c:pt idx="6">
                  <c:v>T-10290</c:v>
                </c:pt>
                <c:pt idx="7">
                  <c:v>3307 DM</c:v>
                </c:pt>
                <c:pt idx="8">
                  <c:v>T-2739</c:v>
                </c:pt>
                <c:pt idx="9">
                  <c:v>RP_15540 IM</c:v>
                </c:pt>
              </c:strCache>
            </c:strRef>
          </c:cat>
          <c:val>
            <c:numRef>
              <c:f>Calculation!$F$26:$F$35</c:f>
              <c:numCache>
                <c:formatCode>0.00%</c:formatCode>
                <c:ptCount val="10"/>
                <c:pt idx="0">
                  <c:v>1.8994365950170445E-2</c:v>
                </c:pt>
                <c:pt idx="1">
                  <c:v>1.9095756924729534E-2</c:v>
                </c:pt>
                <c:pt idx="2">
                  <c:v>2.0398767962644275E-2</c:v>
                </c:pt>
                <c:pt idx="3">
                  <c:v>2.8525117558724555E-2</c:v>
                </c:pt>
                <c:pt idx="4">
                  <c:v>3.3975567515427872E-2</c:v>
                </c:pt>
                <c:pt idx="5">
                  <c:v>4.3034988107112711E-2</c:v>
                </c:pt>
                <c:pt idx="6">
                  <c:v>4.5286141771985401E-2</c:v>
                </c:pt>
                <c:pt idx="7">
                  <c:v>4.7563328254650282E-2</c:v>
                </c:pt>
                <c:pt idx="8">
                  <c:v>0.10854314871041641</c:v>
                </c:pt>
                <c:pt idx="9">
                  <c:v>0.25017537898302111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F3-43FE-9B19-98F7F5B23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28983024"/>
        <c:axId val="1128982696"/>
      </c:barChart>
      <c:catAx>
        <c:axId val="1101979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92487024"/>
        <c:crosses val="autoZero"/>
        <c:auto val="1"/>
        <c:lblAlgn val="ctr"/>
        <c:lblOffset val="100"/>
        <c:noMultiLvlLbl val="0"/>
      </c:catAx>
      <c:valAx>
        <c:axId val="1092487024"/>
        <c:scaling>
          <c:orientation val="minMax"/>
        </c:scaling>
        <c:delete val="0"/>
        <c:axPos val="b"/>
        <c:majorGridlines>
          <c:spPr>
            <a:ln w="6350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01979240"/>
        <c:crosses val="autoZero"/>
        <c:crossBetween val="between"/>
      </c:valAx>
      <c:valAx>
        <c:axId val="1128982696"/>
        <c:scaling>
          <c:orientation val="minMax"/>
        </c:scaling>
        <c:delete val="0"/>
        <c:axPos val="t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28983024"/>
        <c:crosses val="max"/>
        <c:crossBetween val="between"/>
      </c:valAx>
      <c:catAx>
        <c:axId val="11289830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28982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94530425076176"/>
          <c:y val="8.0185438441844017E-2"/>
          <c:w val="0.7881428183546022"/>
          <c:h val="0.852357845478321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Calculation!$E$40</c:f>
              <c:strCache>
                <c:ptCount val="1"/>
                <c:pt idx="0">
                  <c:v>Sum of 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soft" dir="t">
                <a:rot lat="0" lon="0" rev="0"/>
              </a:lightRig>
            </a:scene3d>
            <a:sp3d prstMaterial="matte">
              <a:bevelT/>
              <a:bevelB w="139700" h="139700" prst="divot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Calculation!$D$41:$D$50</c:f>
              <c:strCache>
                <c:ptCount val="10"/>
                <c:pt idx="0">
                  <c:v>TUZLA OM</c:v>
                </c:pt>
                <c:pt idx="1">
                  <c:v>KARTAL OM DTM</c:v>
                </c:pt>
                <c:pt idx="2">
                  <c:v>UMRANIYE OM</c:v>
                </c:pt>
                <c:pt idx="3">
                  <c:v>TEIAS</c:v>
                </c:pt>
                <c:pt idx="4">
                  <c:v>KADIKOY OM DTM</c:v>
                </c:pt>
                <c:pt idx="5">
                  <c:v>PENDIK OM</c:v>
                </c:pt>
                <c:pt idx="6">
                  <c:v>KARTAL OM</c:v>
                </c:pt>
                <c:pt idx="7">
                  <c:v>USKUDAR OM DTM</c:v>
                </c:pt>
                <c:pt idx="8">
                  <c:v>UMRANIYE OM DTM</c:v>
                </c:pt>
                <c:pt idx="9">
                  <c:v>ERENKOY OM</c:v>
                </c:pt>
              </c:strCache>
            </c:strRef>
          </c:cat>
          <c:val>
            <c:numRef>
              <c:f>Calculation!$E$41:$E$50</c:f>
              <c:numCache>
                <c:formatCode>General</c:formatCode>
                <c:ptCount val="10"/>
                <c:pt idx="0">
                  <c:v>20407</c:v>
                </c:pt>
                <c:pt idx="1">
                  <c:v>24058</c:v>
                </c:pt>
                <c:pt idx="2">
                  <c:v>30598</c:v>
                </c:pt>
                <c:pt idx="3">
                  <c:v>32172</c:v>
                </c:pt>
                <c:pt idx="4">
                  <c:v>37584</c:v>
                </c:pt>
                <c:pt idx="5">
                  <c:v>39291</c:v>
                </c:pt>
                <c:pt idx="6">
                  <c:v>43991</c:v>
                </c:pt>
                <c:pt idx="7">
                  <c:v>66914</c:v>
                </c:pt>
                <c:pt idx="8">
                  <c:v>104904</c:v>
                </c:pt>
                <c:pt idx="9">
                  <c:v>182801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AE-4AA9-AFE5-EE97A2E9B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1101979240"/>
        <c:axId val="1092487024"/>
      </c:barChart>
      <c:barChart>
        <c:barDir val="bar"/>
        <c:grouping val="clustered"/>
        <c:varyColors val="0"/>
        <c:ser>
          <c:idx val="1"/>
          <c:order val="1"/>
          <c:tx>
            <c:strRef>
              <c:f>Calculation!$F$40</c:f>
              <c:strCache>
                <c:ptCount val="1"/>
                <c:pt idx="0">
                  <c:v>Percentage of Total</c:v>
                </c:pt>
              </c:strCache>
            </c:strRef>
          </c:tx>
          <c:spPr>
            <a:solidFill>
              <a:schemeClr val="accent2">
                <a:alpha val="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Calculation!$D$41:$D$50</c:f>
              <c:strCache>
                <c:ptCount val="10"/>
                <c:pt idx="0">
                  <c:v>TUZLA OM</c:v>
                </c:pt>
                <c:pt idx="1">
                  <c:v>KARTAL OM DTM</c:v>
                </c:pt>
                <c:pt idx="2">
                  <c:v>UMRANIYE OM</c:v>
                </c:pt>
                <c:pt idx="3">
                  <c:v>TEIAS</c:v>
                </c:pt>
                <c:pt idx="4">
                  <c:v>KADIKOY OM DTM</c:v>
                </c:pt>
                <c:pt idx="5">
                  <c:v>PENDIK OM</c:v>
                </c:pt>
                <c:pt idx="6">
                  <c:v>KARTAL OM</c:v>
                </c:pt>
                <c:pt idx="7">
                  <c:v>USKUDAR OM DTM</c:v>
                </c:pt>
                <c:pt idx="8">
                  <c:v>UMRANIYE OM DTM</c:v>
                </c:pt>
                <c:pt idx="9">
                  <c:v>ERENKOY OM</c:v>
                </c:pt>
              </c:strCache>
            </c:strRef>
          </c:cat>
          <c:val>
            <c:numRef>
              <c:f>Calculation!$F$41:$F$50</c:f>
              <c:numCache>
                <c:formatCode>0.00%</c:formatCode>
                <c:ptCount val="10"/>
                <c:pt idx="0">
                  <c:v>2.7960616457125321E-2</c:v>
                </c:pt>
                <c:pt idx="1">
                  <c:v>3.296302791814186E-2</c:v>
                </c:pt>
                <c:pt idx="2">
                  <c:v>4.1923797831877323E-2</c:v>
                </c:pt>
                <c:pt idx="3">
                  <c:v>4.4080411263715182E-2</c:v>
                </c:pt>
                <c:pt idx="4">
                  <c:v>5.1495653889577005E-2</c:v>
                </c:pt>
                <c:pt idx="5">
                  <c:v>5.3834497045960251E-2</c:v>
                </c:pt>
                <c:pt idx="6">
                  <c:v>6.0274194078767086E-2</c:v>
                </c:pt>
                <c:pt idx="7">
                  <c:v>9.1682103670901335E-2</c:v>
                </c:pt>
                <c:pt idx="8">
                  <c:v>0.14373403777224847</c:v>
                </c:pt>
                <c:pt idx="9">
                  <c:v>0.25046448027534501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AE-4AA9-AFE5-EE97A2E9B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28983024"/>
        <c:axId val="1128982696"/>
      </c:barChart>
      <c:catAx>
        <c:axId val="1101979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92487024"/>
        <c:crosses val="autoZero"/>
        <c:auto val="1"/>
        <c:lblAlgn val="ctr"/>
        <c:lblOffset val="100"/>
        <c:noMultiLvlLbl val="0"/>
      </c:catAx>
      <c:valAx>
        <c:axId val="1092487024"/>
        <c:scaling>
          <c:orientation val="minMax"/>
        </c:scaling>
        <c:delete val="0"/>
        <c:axPos val="b"/>
        <c:majorGridlines>
          <c:spPr>
            <a:ln w="6350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01979240"/>
        <c:crosses val="autoZero"/>
        <c:crossBetween val="between"/>
      </c:valAx>
      <c:valAx>
        <c:axId val="1128982696"/>
        <c:scaling>
          <c:orientation val="minMax"/>
        </c:scaling>
        <c:delete val="0"/>
        <c:axPos val="t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28983024"/>
        <c:crosses val="max"/>
        <c:crossBetween val="between"/>
      </c:valAx>
      <c:catAx>
        <c:axId val="11289830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28982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94530425076176"/>
          <c:y val="8.0185438441844017E-2"/>
          <c:w val="0.7881428183546022"/>
          <c:h val="0.852357845478321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Calculation!$E$55</c:f>
              <c:strCache>
                <c:ptCount val="1"/>
                <c:pt idx="0">
                  <c:v>Sum of 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soft" dir="t">
                <a:rot lat="0" lon="0" rev="0"/>
              </a:lightRig>
            </a:scene3d>
            <a:sp3d prstMaterial="matte">
              <a:bevelT/>
              <a:bevelB w="139700" h="139700" prst="divot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Calculation!$D$56:$D$60</c:f>
              <c:strCache>
                <c:ptCount val="5"/>
                <c:pt idx="0">
                  <c:v>TRAFO SCADA 1.FAZ_ENDOKS</c:v>
                </c:pt>
                <c:pt idx="1">
                  <c:v>1.ALTYAPI ADAPTASYON_SIEMENS</c:v>
                </c:pt>
                <c:pt idx="2">
                  <c:v>2.ALTYAPI ADAPTASYON_KESIR</c:v>
                </c:pt>
                <c:pt idx="3">
                  <c:v>3.ALTYAPI ADAPTASYON_RENPRO</c:v>
                </c:pt>
                <c:pt idx="4">
                  <c:v>TRAFO SCADA 2.FAZ_ENDOKS</c:v>
                </c:pt>
              </c:strCache>
            </c:strRef>
          </c:cat>
          <c:val>
            <c:numRef>
              <c:f>Calculation!$E$56:$E$60</c:f>
              <c:numCache>
                <c:formatCode>General</c:formatCode>
                <c:ptCount val="5"/>
                <c:pt idx="0">
                  <c:v>65378</c:v>
                </c:pt>
                <c:pt idx="1">
                  <c:v>67575</c:v>
                </c:pt>
                <c:pt idx="2">
                  <c:v>104582</c:v>
                </c:pt>
                <c:pt idx="3">
                  <c:v>204083</c:v>
                </c:pt>
                <c:pt idx="4">
                  <c:v>253773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C-40A0-B338-BE86EC7FC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1101979240"/>
        <c:axId val="1092487024"/>
      </c:barChart>
      <c:barChart>
        <c:barDir val="bar"/>
        <c:grouping val="clustered"/>
        <c:varyColors val="0"/>
        <c:ser>
          <c:idx val="1"/>
          <c:order val="1"/>
          <c:tx>
            <c:strRef>
              <c:f>Calculation!$F$55</c:f>
              <c:strCache>
                <c:ptCount val="1"/>
                <c:pt idx="0">
                  <c:v>Percentage of Total</c:v>
                </c:pt>
              </c:strCache>
            </c:strRef>
          </c:tx>
          <c:spPr>
            <a:solidFill>
              <a:schemeClr val="accent2">
                <a:alpha val="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Calculation!$D$56:$D$60</c:f>
              <c:strCache>
                <c:ptCount val="5"/>
                <c:pt idx="0">
                  <c:v>TRAFO SCADA 1.FAZ_ENDOKS</c:v>
                </c:pt>
                <c:pt idx="1">
                  <c:v>1.ALTYAPI ADAPTASYON_SIEMENS</c:v>
                </c:pt>
                <c:pt idx="2">
                  <c:v>2.ALTYAPI ADAPTASYON_KESIR</c:v>
                </c:pt>
                <c:pt idx="3">
                  <c:v>3.ALTYAPI ADAPTASYON_RENPRO</c:v>
                </c:pt>
                <c:pt idx="4">
                  <c:v>TRAFO SCADA 2.FAZ_ENDOKS</c:v>
                </c:pt>
              </c:strCache>
            </c:strRef>
          </c:cat>
          <c:val>
            <c:numRef>
              <c:f>Calculation!$F$56:$F$60</c:f>
              <c:numCache>
                <c:formatCode>0.00%</c:formatCode>
                <c:ptCount val="5"/>
                <c:pt idx="0">
                  <c:v>8.9577555874647871E-2</c:v>
                </c:pt>
                <c:pt idx="1">
                  <c:v>9.2587771700408855E-2</c:v>
                </c:pt>
                <c:pt idx="2">
                  <c:v>0.14329285001808595</c:v>
                </c:pt>
                <c:pt idx="3">
                  <c:v>0.27962397649921628</c:v>
                </c:pt>
                <c:pt idx="4">
                  <c:v>0.34770664576733784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C-40A0-B338-BE86EC7FC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128983024"/>
        <c:axId val="1128982696"/>
      </c:barChart>
      <c:catAx>
        <c:axId val="1101979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92487024"/>
        <c:crosses val="autoZero"/>
        <c:auto val="1"/>
        <c:lblAlgn val="ctr"/>
        <c:lblOffset val="100"/>
        <c:noMultiLvlLbl val="0"/>
      </c:catAx>
      <c:valAx>
        <c:axId val="1092487024"/>
        <c:scaling>
          <c:orientation val="minMax"/>
        </c:scaling>
        <c:delete val="0"/>
        <c:axPos val="b"/>
        <c:majorGridlines>
          <c:spPr>
            <a:ln w="6350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01979240"/>
        <c:crosses val="autoZero"/>
        <c:crossBetween val="between"/>
      </c:valAx>
      <c:valAx>
        <c:axId val="1128982696"/>
        <c:scaling>
          <c:orientation val="minMax"/>
        </c:scaling>
        <c:delete val="0"/>
        <c:axPos val="t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  <a:alpha val="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128983024"/>
        <c:crosses val="max"/>
        <c:crossBetween val="between"/>
      </c:valAx>
      <c:catAx>
        <c:axId val="11289830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28982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bg1"/>
                </a:solidFill>
                <a:effectLst/>
              </a:rPr>
              <a:t>HABERLEŞME</a:t>
            </a:r>
            <a:r>
              <a:rPr lang="en-US" sz="2000" b="1" baseline="0">
                <a:solidFill>
                  <a:schemeClr val="bg1"/>
                </a:solidFill>
                <a:effectLst/>
              </a:rPr>
              <a:t> ARIZASI İLK 10 İSTASYON</a:t>
            </a:r>
            <a:endParaRPr lang="tr-TR" sz="1800" b="1">
              <a:solidFill>
                <a:schemeClr val="bg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3124725113306896"/>
          <c:y val="9.9179303686033962E-2"/>
          <c:w val="0.35736265812089502"/>
          <c:h val="0.89180439597887218"/>
        </c:manualLayout>
      </c:layout>
      <c:doughnutChart>
        <c:varyColors val="1"/>
        <c:ser>
          <c:idx val="0"/>
          <c:order val="0"/>
          <c:spPr>
            <a:effectLst/>
            <a:scene3d>
              <a:camera prst="orthographicFront"/>
              <a:lightRig rig="balanced" dir="t"/>
            </a:scene3d>
            <a:sp3d prstMaterial="metal">
              <a:bevelT/>
              <a:bevelB/>
            </a:sp3d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1-BB87-4B13-B940-AC4FCCDD777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3-BB87-4B13-B940-AC4FCCDD777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5-BB87-4B13-B940-AC4FCCDD777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7-BB87-4B13-B940-AC4FCCDD777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9-BB87-4B13-B940-AC4FCCDD777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B-BB87-4B13-B940-AC4FCCDD777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D-BB87-4B13-B940-AC4FCCDD777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F-BB87-4B13-B940-AC4FCCDD777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11-BB87-4B13-B940-AC4FCCDD777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13-BB87-4B13-B940-AC4FCCDD7778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15-BB87-4B13-B940-AC4FCCDD77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Calculation!$D$67:$D$77</c:f>
              <c:strCache>
                <c:ptCount val="11"/>
                <c:pt idx="0">
                  <c:v>T-10290</c:v>
                </c:pt>
                <c:pt idx="1">
                  <c:v>T-6053</c:v>
                </c:pt>
                <c:pt idx="2">
                  <c:v>T-8335</c:v>
                </c:pt>
                <c:pt idx="3">
                  <c:v>T-5502</c:v>
                </c:pt>
                <c:pt idx="4">
                  <c:v>T-7470</c:v>
                </c:pt>
                <c:pt idx="5">
                  <c:v>T-4821</c:v>
                </c:pt>
                <c:pt idx="6">
                  <c:v>Kadikoy Yeditepe KOJEN</c:v>
                </c:pt>
                <c:pt idx="7">
                  <c:v>T-16599</c:v>
                </c:pt>
                <c:pt idx="8">
                  <c:v>RP_2590 10kV</c:v>
                </c:pt>
                <c:pt idx="9">
                  <c:v>T-16456</c:v>
                </c:pt>
                <c:pt idx="10">
                  <c:v>Others</c:v>
                </c:pt>
              </c:strCache>
            </c:strRef>
          </c:cat>
          <c:val>
            <c:numRef>
              <c:f>Calculation!$E$67:$E$77</c:f>
              <c:numCache>
                <c:formatCode>General</c:formatCode>
                <c:ptCount val="11"/>
                <c:pt idx="0">
                  <c:v>13910</c:v>
                </c:pt>
                <c:pt idx="1">
                  <c:v>13098</c:v>
                </c:pt>
                <c:pt idx="2">
                  <c:v>12779</c:v>
                </c:pt>
                <c:pt idx="3">
                  <c:v>11431</c:v>
                </c:pt>
                <c:pt idx="4">
                  <c:v>6994</c:v>
                </c:pt>
                <c:pt idx="5">
                  <c:v>4569</c:v>
                </c:pt>
                <c:pt idx="6">
                  <c:v>3604</c:v>
                </c:pt>
                <c:pt idx="7">
                  <c:v>3077</c:v>
                </c:pt>
                <c:pt idx="8">
                  <c:v>2215</c:v>
                </c:pt>
                <c:pt idx="9">
                  <c:v>2203</c:v>
                </c:pt>
                <c:pt idx="10">
                  <c:v>60516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B87-4B13-B940-AC4FCCDD77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1"/>
      </c:doughnut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7.3332409460458237E-3"/>
          <c:y val="8.8817184453153106E-2"/>
          <c:w val="0.30643410091771373"/>
          <c:h val="0.900506900664508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2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bg1"/>
                </a:solidFill>
                <a:effectLst/>
              </a:rPr>
              <a:t>HABERLEŞME ARIZASI İLK 10 HABERLEŞME KANALI</a:t>
            </a:r>
            <a:endParaRPr lang="en-US" sz="1800" b="1">
              <a:solidFill>
                <a:schemeClr val="bg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3124725113306896"/>
          <c:y val="9.9179303686033962E-2"/>
          <c:w val="0.35736265812089502"/>
          <c:h val="0.89180439597887218"/>
        </c:manualLayout>
      </c:layout>
      <c:doughnutChart>
        <c:varyColors val="1"/>
        <c:ser>
          <c:idx val="0"/>
          <c:order val="0"/>
          <c:spPr>
            <a:effectLst/>
            <a:scene3d>
              <a:camera prst="orthographicFront"/>
              <a:lightRig rig="balanced" dir="t"/>
            </a:scene3d>
            <a:sp3d prstMaterial="metal">
              <a:bevelT/>
              <a:bevelB/>
            </a:sp3d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1-15A3-4E5F-8B38-D63DCBBF307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3-15A3-4E5F-8B38-D63DCBBF307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5-15A3-4E5F-8B38-D63DCBBF307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7-15A3-4E5F-8B38-D63DCBBF307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9-15A3-4E5F-8B38-D63DCBBF307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B-15A3-4E5F-8B38-D63DCBBF307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D-15A3-4E5F-8B38-D63DCBBF307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0F-15A3-4E5F-8B38-D63DCBBF307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11-15A3-4E5F-8B38-D63DCBBF307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13-15A3-4E5F-8B38-D63DCBBF3078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cene3d>
                <a:camera prst="orthographicFront"/>
                <a:lightRig rig="balanced" dir="t"/>
              </a:scene3d>
              <a:sp3d prstMaterial="metal">
                <a:bevelT/>
                <a:bevelB/>
              </a:sp3d>
            </c:spPr>
            <c:extLst>
              <c:ext xmlns:c16="http://schemas.microsoft.com/office/drawing/2014/chart" uri="{C3380CC4-5D6E-409C-BE32-E72D297353CC}">
                <c16:uniqueId val="{00000015-15A3-4E5F-8B38-D63DCBBF30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Calculation!$D$82:$D$92</c:f>
              <c:strCache>
                <c:ptCount val="11"/>
                <c:pt idx="0">
                  <c:v>3G AG_3</c:v>
                </c:pt>
                <c:pt idx="1">
                  <c:v>3G AG_1</c:v>
                </c:pt>
                <c:pt idx="2">
                  <c:v>3G AG_2</c:v>
                </c:pt>
                <c:pt idx="3">
                  <c:v>3G AG_6</c:v>
                </c:pt>
                <c:pt idx="4">
                  <c:v>3G_Santraller</c:v>
                </c:pt>
                <c:pt idx="5">
                  <c:v>3G AG_4</c:v>
                </c:pt>
                <c:pt idx="6">
                  <c:v>3G AG_7</c:v>
                </c:pt>
                <c:pt idx="7">
                  <c:v>3G AG_5</c:v>
                </c:pt>
                <c:pt idx="8">
                  <c:v>Gulsuyu BS-3</c:v>
                </c:pt>
                <c:pt idx="9">
                  <c:v>3G_4</c:v>
                </c:pt>
                <c:pt idx="10">
                  <c:v>Others</c:v>
                </c:pt>
              </c:strCache>
            </c:strRef>
          </c:cat>
          <c:val>
            <c:numRef>
              <c:f>Calculation!$E$82:$E$92</c:f>
              <c:numCache>
                <c:formatCode>General</c:formatCode>
                <c:ptCount val="11"/>
                <c:pt idx="0">
                  <c:v>28697</c:v>
                </c:pt>
                <c:pt idx="1">
                  <c:v>26290</c:v>
                </c:pt>
                <c:pt idx="2">
                  <c:v>21394</c:v>
                </c:pt>
                <c:pt idx="3">
                  <c:v>17998</c:v>
                </c:pt>
                <c:pt idx="4">
                  <c:v>10903</c:v>
                </c:pt>
                <c:pt idx="5">
                  <c:v>9719</c:v>
                </c:pt>
                <c:pt idx="6">
                  <c:v>9601</c:v>
                </c:pt>
                <c:pt idx="7">
                  <c:v>8934</c:v>
                </c:pt>
                <c:pt idx="8">
                  <c:v>4508</c:v>
                </c:pt>
                <c:pt idx="9">
                  <c:v>4106</c:v>
                </c:pt>
                <c:pt idx="10">
                  <c:v>8390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5A3-4E5F-8B38-D63DCBBF30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1"/>
      </c:doughnut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7.2821838600429251E-3"/>
          <c:y val="0.10309654304159334"/>
          <c:w val="0.19718376352054026"/>
          <c:h val="0.87019012324643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2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0193424231424872E-2"/>
          <c:y val="1.4876263459771758E-2"/>
          <c:w val="0.96799442478816677"/>
          <c:h val="0.57577214315365899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(Calculation!$L$12,Calculation!$L$15,Calculation!$L$18,Calculation!$L$21,Calculation!$L$24,Calculation!$L$27,Calculation!$L$30,Calculation!$L$33,Calculation!$L$36,Calculation!$L$39)</c:f>
              <c:strCache>
                <c:ptCount val="10"/>
                <c:pt idx="0">
                  <c:v>IED Ariza</c:v>
                </c:pt>
                <c:pt idx="1">
                  <c:v>Redresor AC Ariza</c:v>
                </c:pt>
                <c:pt idx="2">
                  <c:v>Hareket Dedektoru</c:v>
                </c:pt>
                <c:pt idx="3">
                  <c:v>Redresor DC Ariza</c:v>
                </c:pt>
                <c:pt idx="4">
                  <c:v>Saha Donanim Haberlesme Hatasi</c:v>
                </c:pt>
                <c:pt idx="5">
                  <c:v>Zaman Sinyali Ariza</c:v>
                </c:pt>
                <c:pt idx="6">
                  <c:v>Merkezi Redresor Toprak Kacak</c:v>
                </c:pt>
                <c:pt idx="7">
                  <c:v>Trafo Kosk Kapi</c:v>
                </c:pt>
                <c:pt idx="8">
                  <c:v>RTU Redresor Genel Alarm</c:v>
                </c:pt>
                <c:pt idx="9">
                  <c:v>RTU Redresor DC Dusuk</c:v>
                </c:pt>
              </c:strCache>
            </c:strRef>
          </c:cat>
          <c:val>
            <c:numRef>
              <c:f>(Calculation!$M$12,Calculation!$M$15,Calculation!$M$18,Calculation!$M$21,Calculation!$M$24,Calculation!$M$27,Calculation!$M$30,Calculation!$M$33,Calculation!$M$36,Calculation!$M$39)</c:f>
              <c:numCache>
                <c:formatCode>General</c:formatCode>
                <c:ptCount val="10"/>
                <c:pt idx="0">
                  <c:v>2861</c:v>
                </c:pt>
                <c:pt idx="1">
                  <c:v>31408</c:v>
                </c:pt>
                <c:pt idx="2">
                  <c:v>20755</c:v>
                </c:pt>
                <c:pt idx="3">
                  <c:v>64121</c:v>
                </c:pt>
                <c:pt idx="4">
                  <c:v>13330</c:v>
                </c:pt>
                <c:pt idx="5">
                  <c:v>9299</c:v>
                </c:pt>
                <c:pt idx="6">
                  <c:v>12801</c:v>
                </c:pt>
                <c:pt idx="7">
                  <c:v>1904</c:v>
                </c:pt>
                <c:pt idx="8">
                  <c:v>4016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B-4AD8-AA88-847415E25CEB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(Calculation!$L$12,Calculation!$L$15,Calculation!$L$18,Calculation!$L$21,Calculation!$L$24,Calculation!$L$27,Calculation!$L$30,Calculation!$L$33,Calculation!$L$36,Calculation!$L$39)</c:f>
              <c:strCache>
                <c:ptCount val="10"/>
                <c:pt idx="0">
                  <c:v>IED Ariza</c:v>
                </c:pt>
                <c:pt idx="1">
                  <c:v>Redresor AC Ariza</c:v>
                </c:pt>
                <c:pt idx="2">
                  <c:v>Hareket Dedektoru</c:v>
                </c:pt>
                <c:pt idx="3">
                  <c:v>Redresor DC Ariza</c:v>
                </c:pt>
                <c:pt idx="4">
                  <c:v>Saha Donanim Haberlesme Hatasi</c:v>
                </c:pt>
                <c:pt idx="5">
                  <c:v>Zaman Sinyali Ariza</c:v>
                </c:pt>
                <c:pt idx="6">
                  <c:v>Merkezi Redresor Toprak Kacak</c:v>
                </c:pt>
                <c:pt idx="7">
                  <c:v>Trafo Kosk Kapi</c:v>
                </c:pt>
                <c:pt idx="8">
                  <c:v>RTU Redresor Genel Alarm</c:v>
                </c:pt>
                <c:pt idx="9">
                  <c:v>RTU Redresor DC Dusuk</c:v>
                </c:pt>
              </c:strCache>
            </c:strRef>
          </c:cat>
          <c:val>
            <c:numRef>
              <c:f>(Calculation!$N$12,Calculation!$N$15,Calculation!$N$18,Calculation!$N$21,Calculation!$N$24,Calculation!$N$27,Calculation!$N$30,Calculation!$N$33,Calculation!$N$36,Calculation!$N$39)</c:f>
              <c:numCache>
                <c:formatCode>General</c:formatCode>
                <c:ptCount val="10"/>
                <c:pt idx="0">
                  <c:v>182544</c:v>
                </c:pt>
                <c:pt idx="1">
                  <c:v>14626</c:v>
                </c:pt>
                <c:pt idx="2">
                  <c:v>24758</c:v>
                </c:pt>
                <c:pt idx="3">
                  <c:v>604</c:v>
                </c:pt>
                <c:pt idx="4">
                  <c:v>1489</c:v>
                </c:pt>
                <c:pt idx="5">
                  <c:v>9741</c:v>
                </c:pt>
                <c:pt idx="6">
                  <c:v>246</c:v>
                </c:pt>
                <c:pt idx="7">
                  <c:v>1082</c:v>
                </c:pt>
                <c:pt idx="8">
                  <c:v>9290</c:v>
                </c:pt>
                <c:pt idx="9">
                  <c:v>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0B-4AD8-AA88-847415E25CEB}"/>
            </c:ext>
          </c:extLst>
        </c:ser>
        <c:ser>
          <c:idx val="2"/>
          <c:order val="2"/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(Calculation!$L$12,Calculation!$L$15,Calculation!$L$18,Calculation!$L$21,Calculation!$L$24,Calculation!$L$27,Calculation!$L$30,Calculation!$L$33,Calculation!$L$36,Calculation!$L$39)</c:f>
              <c:strCache>
                <c:ptCount val="10"/>
                <c:pt idx="0">
                  <c:v>IED Ariza</c:v>
                </c:pt>
                <c:pt idx="1">
                  <c:v>Redresor AC Ariza</c:v>
                </c:pt>
                <c:pt idx="2">
                  <c:v>Hareket Dedektoru</c:v>
                </c:pt>
                <c:pt idx="3">
                  <c:v>Redresor DC Ariza</c:v>
                </c:pt>
                <c:pt idx="4">
                  <c:v>Saha Donanim Haberlesme Hatasi</c:v>
                </c:pt>
                <c:pt idx="5">
                  <c:v>Zaman Sinyali Ariza</c:v>
                </c:pt>
                <c:pt idx="6">
                  <c:v>Merkezi Redresor Toprak Kacak</c:v>
                </c:pt>
                <c:pt idx="7">
                  <c:v>Trafo Kosk Kapi</c:v>
                </c:pt>
                <c:pt idx="8">
                  <c:v>RTU Redresor Genel Alarm</c:v>
                </c:pt>
                <c:pt idx="9">
                  <c:v>RTU Redresor DC Dusuk</c:v>
                </c:pt>
              </c:strCache>
            </c:strRef>
          </c:cat>
          <c:val>
            <c:numRef>
              <c:f>(Calculation!$O$12,Calculation!$O$15,Calculation!$O$18,Calculation!$O$21,Calculation!$O$24,Calculation!$O$27,Calculation!$O$30,Calculation!$O$33,Calculation!$O$36,Calculation!$O$39)</c:f>
              <c:numCache>
                <c:formatCode>General</c:formatCode>
                <c:ptCount val="10"/>
                <c:pt idx="0">
                  <c:v>2437</c:v>
                </c:pt>
                <c:pt idx="1">
                  <c:v>33046</c:v>
                </c:pt>
                <c:pt idx="2">
                  <c:v>34693</c:v>
                </c:pt>
                <c:pt idx="3">
                  <c:v>8742</c:v>
                </c:pt>
                <c:pt idx="4">
                  <c:v>1688</c:v>
                </c:pt>
                <c:pt idx="5">
                  <c:v>9732</c:v>
                </c:pt>
                <c:pt idx="6">
                  <c:v>14885</c:v>
                </c:pt>
                <c:pt idx="7">
                  <c:v>1107</c:v>
                </c:pt>
                <c:pt idx="8">
                  <c:v>1717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0B-4AD8-AA88-847415E25CEB}"/>
            </c:ext>
          </c:extLst>
        </c:ser>
        <c:ser>
          <c:idx val="3"/>
          <c:order val="3"/>
          <c:spPr>
            <a:solidFill>
              <a:schemeClr val="bg1">
                <a:lumMod val="6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(Calculation!$L$12,Calculation!$L$15,Calculation!$L$18,Calculation!$L$21,Calculation!$L$24,Calculation!$L$27,Calculation!$L$30,Calculation!$L$33,Calculation!$L$36,Calculation!$L$39)</c:f>
              <c:strCache>
                <c:ptCount val="10"/>
                <c:pt idx="0">
                  <c:v>IED Ariza</c:v>
                </c:pt>
                <c:pt idx="1">
                  <c:v>Redresor AC Ariza</c:v>
                </c:pt>
                <c:pt idx="2">
                  <c:v>Hareket Dedektoru</c:v>
                </c:pt>
                <c:pt idx="3">
                  <c:v>Redresor DC Ariza</c:v>
                </c:pt>
                <c:pt idx="4">
                  <c:v>Saha Donanim Haberlesme Hatasi</c:v>
                </c:pt>
                <c:pt idx="5">
                  <c:v>Zaman Sinyali Ariza</c:v>
                </c:pt>
                <c:pt idx="6">
                  <c:v>Merkezi Redresor Toprak Kacak</c:v>
                </c:pt>
                <c:pt idx="7">
                  <c:v>Trafo Kosk Kapi</c:v>
                </c:pt>
                <c:pt idx="8">
                  <c:v>RTU Redresor Genel Alarm</c:v>
                </c:pt>
                <c:pt idx="9">
                  <c:v>RTU Redresor DC Dusuk</c:v>
                </c:pt>
              </c:strCache>
            </c:strRef>
          </c:cat>
          <c:val>
            <c:numRef>
              <c:f>(Calculation!$P$12,Calculation!$P$15,Calculation!$P$18,Calculation!$P$21,Calculation!$P$24,Calculation!$P$27,Calculation!$P$30,Calculation!$P$33,Calculation!$P$36,Calculation!$P$39)</c:f>
              <c:numCache>
                <c:formatCode>General</c:formatCode>
                <c:ptCount val="10"/>
                <c:pt idx="0">
                  <c:v>8772</c:v>
                </c:pt>
                <c:pt idx="1">
                  <c:v>59442</c:v>
                </c:pt>
                <c:pt idx="2">
                  <c:v>49041</c:v>
                </c:pt>
                <c:pt idx="3">
                  <c:v>693</c:v>
                </c:pt>
                <c:pt idx="4">
                  <c:v>23083</c:v>
                </c:pt>
                <c:pt idx="5">
                  <c:v>49</c:v>
                </c:pt>
                <c:pt idx="6">
                  <c:v>3</c:v>
                </c:pt>
                <c:pt idx="7">
                  <c:v>13407</c:v>
                </c:pt>
                <c:pt idx="8">
                  <c:v>556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0B-4AD8-AA88-847415E25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2779200"/>
        <c:axId val="1042775592"/>
      </c:barChart>
      <c:catAx>
        <c:axId val="104277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42775592"/>
        <c:crosses val="autoZero"/>
        <c:auto val="1"/>
        <c:lblAlgn val="ctr"/>
        <c:lblOffset val="100"/>
        <c:noMultiLvlLbl val="0"/>
      </c:catAx>
      <c:valAx>
        <c:axId val="104277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4277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34</xdr:row>
      <xdr:rowOff>97519</xdr:rowOff>
    </xdr:from>
    <xdr:to>
      <xdr:col>17</xdr:col>
      <xdr:colOff>135683</xdr:colOff>
      <xdr:row>57</xdr:row>
      <xdr:rowOff>36019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50AF7D-2046-41F3-BBB4-A8DCA193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17</xdr:col>
      <xdr:colOff>75982</xdr:colOff>
      <xdr:row>34</xdr:row>
      <xdr:rowOff>95251</xdr:rowOff>
    </xdr:from>
    <xdr:to>
      <xdr:col>34</xdr:col>
      <xdr:colOff>0</xdr:colOff>
      <xdr:row>57</xdr:row>
      <xdr:rowOff>33751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425D2F-7966-4805-8FC6-0950F5520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9525</xdr:colOff>
      <xdr:row>57</xdr:row>
      <xdr:rowOff>33399</xdr:rowOff>
    </xdr:from>
    <xdr:to>
      <xdr:col>17</xdr:col>
      <xdr:colOff>145207</xdr:colOff>
      <xdr:row>79</xdr:row>
      <xdr:rowOff>68037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6A2DB6-BB1C-4A28-91EA-F095411AE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17</xdr:col>
      <xdr:colOff>73603</xdr:colOff>
      <xdr:row>57</xdr:row>
      <xdr:rowOff>33399</xdr:rowOff>
    </xdr:from>
    <xdr:to>
      <xdr:col>34</xdr:col>
      <xdr:colOff>0</xdr:colOff>
      <xdr:row>79</xdr:row>
      <xdr:rowOff>68037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9BA41B-69B0-477A-9421-F7E1CF105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6</xdr:col>
      <xdr:colOff>312953</xdr:colOff>
      <xdr:row>34</xdr:row>
      <xdr:rowOff>108857</xdr:rowOff>
    </xdr:from>
    <xdr:ext cx="2598596" cy="37414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5D674C1-82B2-45BE-B3E8-B1F67115816E}"/>
            </a:ext>
          </a:extLst>
        </xdr:cNvPr>
        <xdr:cNvSpPr txBox="1"/>
      </xdr:nvSpPr>
      <xdr:spPr>
        <a:xfrm>
          <a:off x="3970553" y="6585857"/>
          <a:ext cx="259859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chemeClr val="bg1"/>
              </a:solidFill>
            </a:rPr>
            <a:t>EN</a:t>
          </a:r>
          <a:r>
            <a:rPr lang="en-US" sz="1800" b="1" baseline="0">
              <a:solidFill>
                <a:schemeClr val="bg1"/>
              </a:solidFill>
            </a:rPr>
            <a:t> ÇOK GELEN 10 SINYAL</a:t>
          </a:r>
          <a:endParaRPr lang="tr-TR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22</xdr:col>
      <xdr:colOff>476778</xdr:colOff>
      <xdr:row>34</xdr:row>
      <xdr:rowOff>57150</xdr:rowOff>
    </xdr:from>
    <xdr:ext cx="3612784" cy="37414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7D0790A-E143-4085-A2FB-EF0D9EA35282}"/>
            </a:ext>
          </a:extLst>
        </xdr:cNvPr>
        <xdr:cNvSpPr txBox="1"/>
      </xdr:nvSpPr>
      <xdr:spPr>
        <a:xfrm>
          <a:off x="13887978" y="6534150"/>
          <a:ext cx="361278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chemeClr val="bg1"/>
              </a:solidFill>
            </a:rPr>
            <a:t>EN</a:t>
          </a:r>
          <a:r>
            <a:rPr lang="en-US" sz="1800" b="1" baseline="0">
              <a:solidFill>
                <a:schemeClr val="bg1"/>
              </a:solidFill>
            </a:rPr>
            <a:t> ÇOK SİNYAL GELEN 10 İSTASYON</a:t>
          </a:r>
          <a:endParaRPr lang="tr-TR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573694</xdr:colOff>
      <xdr:row>57</xdr:row>
      <xdr:rowOff>33399</xdr:rowOff>
    </xdr:from>
    <xdr:ext cx="3293594" cy="37414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40B6CED-AB18-4566-875F-BD3EB30819CD}"/>
            </a:ext>
          </a:extLst>
        </xdr:cNvPr>
        <xdr:cNvSpPr txBox="1"/>
      </xdr:nvSpPr>
      <xdr:spPr>
        <a:xfrm>
          <a:off x="3621694" y="10891899"/>
          <a:ext cx="329359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chemeClr val="bg1"/>
              </a:solidFill>
            </a:rPr>
            <a:t>EN</a:t>
          </a:r>
          <a:r>
            <a:rPr lang="en-US" sz="1800" b="1" baseline="0">
              <a:solidFill>
                <a:schemeClr val="bg1"/>
              </a:solidFill>
            </a:rPr>
            <a:t> ÇOK SİNYAL GELEN 10 BÖLGE</a:t>
          </a:r>
          <a:endParaRPr lang="tr-TR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23</xdr:col>
      <xdr:colOff>103781</xdr:colOff>
      <xdr:row>57</xdr:row>
      <xdr:rowOff>33399</xdr:rowOff>
    </xdr:from>
    <xdr:ext cx="3131755" cy="37414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7520928-09DC-4F79-828C-6063E874872D}"/>
            </a:ext>
          </a:extLst>
        </xdr:cNvPr>
        <xdr:cNvSpPr txBox="1"/>
      </xdr:nvSpPr>
      <xdr:spPr>
        <a:xfrm>
          <a:off x="14124581" y="10891899"/>
          <a:ext cx="313175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chemeClr val="bg1"/>
              </a:solidFill>
            </a:rPr>
            <a:t>EN</a:t>
          </a:r>
          <a:r>
            <a:rPr lang="en-US" sz="1800" b="1" baseline="0">
              <a:solidFill>
                <a:schemeClr val="bg1"/>
              </a:solidFill>
            </a:rPr>
            <a:t> ÇOK SİNYAL GELEN 5 PROJE</a:t>
          </a:r>
          <a:endParaRPr lang="tr-TR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31750</xdr:colOff>
      <xdr:row>79</xdr:row>
      <xdr:rowOff>47625</xdr:rowOff>
    </xdr:from>
    <xdr:to>
      <xdr:col>17</xdr:col>
      <xdr:colOff>167540</xdr:colOff>
      <xdr:row>101</xdr:row>
      <xdr:rowOff>82305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C8126F4-41DB-4692-9ADB-5C2BA88CD4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21</xdr:col>
      <xdr:colOff>456033</xdr:colOff>
      <xdr:row>83</xdr:row>
      <xdr:rowOff>78756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A42073-5A07-401B-AC86-326CE33EB928}"/>
            </a:ext>
          </a:extLst>
        </xdr:cNvPr>
        <xdr:cNvSpPr txBox="1"/>
      </xdr:nvSpPr>
      <xdr:spPr>
        <a:xfrm>
          <a:off x="13257633" y="158902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tr-TR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17</xdr:col>
      <xdr:colOff>149678</xdr:colOff>
      <xdr:row>79</xdr:row>
      <xdr:rowOff>54428</xdr:rowOff>
    </xdr:from>
    <xdr:to>
      <xdr:col>34</xdr:col>
      <xdr:colOff>0</xdr:colOff>
      <xdr:row>101</xdr:row>
      <xdr:rowOff>89108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8E83CD0-9CD9-4823-875B-3EAA1321C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0</xdr:row>
      <xdr:rowOff>15239</xdr:rowOff>
    </xdr:from>
    <xdr:to>
      <xdr:col>34</xdr:col>
      <xdr:colOff>0</xdr:colOff>
      <xdr:row>33</xdr:row>
      <xdr:rowOff>129991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E8DBEA8-F9EE-4859-A455-06579E0825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119939</xdr:colOff>
          <xdr:row>22</xdr:row>
          <xdr:rowOff>72238</xdr:rowOff>
        </xdr:from>
        <xdr:to>
          <xdr:col>33</xdr:col>
          <xdr:colOff>803636</xdr:colOff>
          <xdr:row>33</xdr:row>
          <xdr:rowOff>179716</xdr:rowOff>
        </xdr:to>
        <mc:AlternateContent>
          <mc:Choice Requires="a14">
            <xdr:pic>
              <xdr:nvPicPr>
                <xdr:cNvPr id="2" name="Picture 1">
                  <a:extLst>
                    <a:ext uri="{FF2B5EF4-FFF2-40B4-BE49-F238E27FC236}">
                      <a16:creationId xmlns:a16="http://schemas.microsoft.com/office/drawing/2014/main" id="{C1017A02-1D3D-2898-6AD5-3986E9D1E947}"/>
                    </a:ext>
                  </a:extLst>
                </xdr:cNvPr>
                <xdr:cNvPicPr>
                  <a:picLocks noChangeAspect="1" noChangeArrowheads="1"/>
                  <a:extLst>
                    <a:ext uri="{84589F7E-364E-4C9E-8A38-B11213B215E9}">
                      <a14:cameraTool cellRange="Calculation!$AG$94:$AQ$99" spid="_x0000_s1035"/>
                    </a:ext>
                  </a:extLst>
                </xdr:cNvPicPr>
              </xdr:nvPicPr>
              <xdr:blipFill>
                <a:blip xmlns:r="http://schemas.openxmlformats.org/officeDocument/2006/relationships" r:embed="rId8"/>
                <a:srcRect/>
                <a:stretch>
                  <a:fillRect/>
                </a:stretch>
              </xdr:blipFill>
              <xdr:spPr bwMode="auto">
                <a:xfrm>
                  <a:off x="119939" y="4382981"/>
                  <a:ext cx="20800497" cy="2262849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</a:extLst>
              </xdr:spPr>
            </xdr:pic>
          </mc:Choice>
          <mc:Fallback xmlns=""/>
        </mc:AlternateContent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0.6346</cdr:x>
      <cdr:y>0.85937</cdr:y>
    </cdr:from>
    <cdr:to>
      <cdr:x>0.84791</cdr:x>
      <cdr:y>0.91733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12B78F67-E8B4-B6CB-12EF-755C34665739}"/>
            </a:ext>
          </a:extLst>
        </cdr:cNvPr>
        <cdr:cNvSpPr txBox="1"/>
      </cdr:nvSpPr>
      <cdr:spPr>
        <a:xfrm xmlns:a="http://schemas.openxmlformats.org/drawingml/2006/main">
          <a:off x="6594040" y="3712481"/>
          <a:ext cx="2216584" cy="25036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bg1"/>
              </a:solidFill>
            </a:rPr>
            <a:t>En</a:t>
          </a:r>
          <a:r>
            <a:rPr lang="en-US" sz="1100" baseline="0">
              <a:solidFill>
                <a:schemeClr val="bg1"/>
              </a:solidFill>
            </a:rPr>
            <a:t> çok gelen 10 sinyalin Toplamı:</a:t>
          </a:r>
          <a:endParaRPr lang="tr-TR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0.84336</cdr:x>
      <cdr:y>0.86221</cdr:y>
    </cdr:from>
    <cdr:to>
      <cdr:x>0.92412</cdr:x>
      <cdr:y>0.92835</cdr:y>
    </cdr:to>
    <cdr:sp macro="" textlink="Calculation!$B$21">
      <cdr:nvSpPr>
        <cdr:cNvPr id="3" name="TextBox 5">
          <a:extLst xmlns:a="http://schemas.openxmlformats.org/drawingml/2006/main">
            <a:ext uri="{FF2B5EF4-FFF2-40B4-BE49-F238E27FC236}">
              <a16:creationId xmlns:a16="http://schemas.microsoft.com/office/drawing/2014/main" id="{2A9E3FA7-83E6-A66A-5A2E-BB501467929A}"/>
            </a:ext>
          </a:extLst>
        </cdr:cNvPr>
        <cdr:cNvSpPr txBox="1"/>
      </cdr:nvSpPr>
      <cdr:spPr>
        <a:xfrm xmlns:a="http://schemas.openxmlformats.org/drawingml/2006/main">
          <a:off x="8873155" y="3724728"/>
          <a:ext cx="849664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l"/>
          <a:fld id="{15B1C7E0-654C-48DB-B236-916E0ECEE819}" type="TxLink">
            <a:rPr lang="en-US" sz="11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677281</a:t>
          </a:fld>
          <a:endParaRPr lang="tr-TR" sz="1100">
            <a:solidFill>
              <a:schemeClr val="bg1"/>
            </a:solidFill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0.63307</cdr:x>
      <cdr:y>0.90582</cdr:y>
    </cdr:from>
    <cdr:to>
      <cdr:x>0.82998</cdr:x>
      <cdr:y>0.97197</cdr:y>
    </cdr:to>
    <cdr:sp macro="" textlink="">
      <cdr:nvSpPr>
        <cdr:cNvPr id="4" name="TextBox 6">
          <a:extLst xmlns:a="http://schemas.openxmlformats.org/drawingml/2006/main">
            <a:ext uri="{FF2B5EF4-FFF2-40B4-BE49-F238E27FC236}">
              <a16:creationId xmlns:a16="http://schemas.microsoft.com/office/drawing/2014/main" id="{46149FFA-4840-1865-A2E2-110676FF8666}"/>
            </a:ext>
          </a:extLst>
        </cdr:cNvPr>
        <cdr:cNvSpPr txBox="1"/>
      </cdr:nvSpPr>
      <cdr:spPr>
        <a:xfrm xmlns:a="http://schemas.openxmlformats.org/drawingml/2006/main">
          <a:off x="6578165" y="3913122"/>
          <a:ext cx="2046078" cy="2857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solidFill>
                <a:schemeClr val="bg1"/>
              </a:solidFill>
            </a:rPr>
            <a:t>10 sinyalin toplam mesaja oranı:</a:t>
          </a:r>
          <a:endParaRPr lang="tr-TR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0.84336</cdr:x>
      <cdr:y>0.90949</cdr:y>
    </cdr:from>
    <cdr:to>
      <cdr:x>0.92412</cdr:x>
      <cdr:y>0.97564</cdr:y>
    </cdr:to>
    <cdr:sp macro="" textlink="Calculation!$F$21">
      <cdr:nvSpPr>
        <cdr:cNvPr id="5" name="TextBox 7">
          <a:extLst xmlns:a="http://schemas.openxmlformats.org/drawingml/2006/main">
            <a:ext uri="{FF2B5EF4-FFF2-40B4-BE49-F238E27FC236}">
              <a16:creationId xmlns:a16="http://schemas.microsoft.com/office/drawing/2014/main" id="{C3215B35-7746-E486-70C5-49800EDB7BA9}"/>
            </a:ext>
          </a:extLst>
        </cdr:cNvPr>
        <cdr:cNvSpPr txBox="1"/>
      </cdr:nvSpPr>
      <cdr:spPr>
        <a:xfrm xmlns:a="http://schemas.openxmlformats.org/drawingml/2006/main">
          <a:off x="8873156" y="3929001"/>
          <a:ext cx="849663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l"/>
          <a:fld id="{3A56C2F5-09E0-4CAA-9916-16C3B2A2670D}" type="TxLink">
            <a:rPr lang="en-US" sz="11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92.80%</a:t>
          </a:fld>
          <a:endParaRPr lang="tr-TR" sz="1100">
            <a:solidFill>
              <a:schemeClr val="bg1"/>
            </a:solidFill>
            <a:latin typeface="+mn-lt"/>
            <a:ea typeface="+mn-ea"/>
            <a:cs typeface="+mn-cs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0.51839</cdr:x>
      <cdr:y>0.80032</cdr:y>
    </cdr:from>
    <cdr:to>
      <cdr:x>0.8592</cdr:x>
      <cdr:y>0.87192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12B78F67-E8B4-B6CB-12EF-755C34665739}"/>
            </a:ext>
          </a:extLst>
        </cdr:cNvPr>
        <cdr:cNvSpPr txBox="1"/>
      </cdr:nvSpPr>
      <cdr:spPr>
        <a:xfrm xmlns:a="http://schemas.openxmlformats.org/drawingml/2006/main">
          <a:off x="3436591" y="3194050"/>
          <a:ext cx="225936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bg1"/>
              </a:solidFill>
            </a:rPr>
            <a:t>En</a:t>
          </a:r>
          <a:r>
            <a:rPr lang="en-US" sz="1100" baseline="0">
              <a:solidFill>
                <a:schemeClr val="bg1"/>
              </a:solidFill>
            </a:rPr>
            <a:t> çok gelen 10 istasyonun Toplamı:</a:t>
          </a:r>
          <a:endParaRPr lang="tr-TR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0.87154</cdr:x>
      <cdr:y>0.80032</cdr:y>
    </cdr:from>
    <cdr:to>
      <cdr:x>1</cdr:x>
      <cdr:y>0.87192</cdr:y>
    </cdr:to>
    <cdr:sp macro="" textlink="Calculation!$E$36">
      <cdr:nvSpPr>
        <cdr:cNvPr id="3" name="TextBox 5">
          <a:extLst xmlns:a="http://schemas.openxmlformats.org/drawingml/2006/main">
            <a:ext uri="{FF2B5EF4-FFF2-40B4-BE49-F238E27FC236}">
              <a16:creationId xmlns:a16="http://schemas.microsoft.com/office/drawing/2014/main" id="{2A9E3FA7-83E6-A66A-5A2E-BB501467929A}"/>
            </a:ext>
          </a:extLst>
        </cdr:cNvPr>
        <cdr:cNvSpPr txBox="1"/>
      </cdr:nvSpPr>
      <cdr:spPr>
        <a:xfrm xmlns:a="http://schemas.openxmlformats.org/drawingml/2006/main">
          <a:off x="5777804" y="3194050"/>
          <a:ext cx="851596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l"/>
          <a:fld id="{E5F667D0-A9FE-41C9-9159-8B7A8434D63C}" type="TxLink">
            <a:rPr lang="en-US" sz="1100" b="0" i="0" u="none" strike="noStrike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 algn="l"/>
            <a:t>449289</a:t>
          </a:fld>
          <a:endParaRPr lang="tr-TR" sz="1100">
            <a:solidFill>
              <a:schemeClr val="bg1"/>
            </a:solidFill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0.52011</cdr:x>
      <cdr:y>0.85014</cdr:y>
    </cdr:from>
    <cdr:to>
      <cdr:x>0.87309</cdr:x>
      <cdr:y>0.92174</cdr:y>
    </cdr:to>
    <cdr:sp macro="" textlink="">
      <cdr:nvSpPr>
        <cdr:cNvPr id="4" name="TextBox 6">
          <a:extLst xmlns:a="http://schemas.openxmlformats.org/drawingml/2006/main">
            <a:ext uri="{FF2B5EF4-FFF2-40B4-BE49-F238E27FC236}">
              <a16:creationId xmlns:a16="http://schemas.microsoft.com/office/drawing/2014/main" id="{46149FFA-4840-1865-A2E2-110676FF8666}"/>
            </a:ext>
          </a:extLst>
        </cdr:cNvPr>
        <cdr:cNvSpPr txBox="1"/>
      </cdr:nvSpPr>
      <cdr:spPr>
        <a:xfrm xmlns:a="http://schemas.openxmlformats.org/drawingml/2006/main">
          <a:off x="3448050" y="3392880"/>
          <a:ext cx="2340024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solidFill>
                <a:schemeClr val="bg1"/>
              </a:solidFill>
            </a:rPr>
            <a:t>10 istasyonun toplam mesaja oranı:</a:t>
          </a:r>
          <a:endParaRPr lang="tr-TR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0.87136</cdr:x>
      <cdr:y>0.85014</cdr:y>
    </cdr:from>
    <cdr:to>
      <cdr:x>0.99982</cdr:x>
      <cdr:y>0.92174</cdr:y>
    </cdr:to>
    <cdr:sp macro="" textlink="Calculation!$F$36">
      <cdr:nvSpPr>
        <cdr:cNvPr id="5" name="TextBox 7">
          <a:extLst xmlns:a="http://schemas.openxmlformats.org/drawingml/2006/main">
            <a:ext uri="{FF2B5EF4-FFF2-40B4-BE49-F238E27FC236}">
              <a16:creationId xmlns:a16="http://schemas.microsoft.com/office/drawing/2014/main" id="{C3215B35-7746-E486-70C5-49800EDB7BA9}"/>
            </a:ext>
          </a:extLst>
        </cdr:cNvPr>
        <cdr:cNvSpPr txBox="1"/>
      </cdr:nvSpPr>
      <cdr:spPr>
        <a:xfrm xmlns:a="http://schemas.openxmlformats.org/drawingml/2006/main">
          <a:off x="5776613" y="3392880"/>
          <a:ext cx="851596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l"/>
          <a:fld id="{7AB2468A-69F6-4F20-8C9F-DB66F69E31C1}" type="TxLink">
            <a:rPr lang="en-US" sz="1100" b="0" i="0" u="none" strike="noStrike" baseline="0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 algn="l"/>
            <a:t>61.56%</a:t>
          </a:fld>
          <a:endParaRPr lang="tr-TR" sz="1100" baseline="0">
            <a:solidFill>
              <a:schemeClr val="bg1"/>
            </a:solidFill>
            <a:latin typeface="+mn-lt"/>
            <a:ea typeface="+mn-ea"/>
            <a:cs typeface="+mn-cs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0.51839</cdr:x>
      <cdr:y>0.80032</cdr:y>
    </cdr:from>
    <cdr:to>
      <cdr:x>0.8592</cdr:x>
      <cdr:y>0.87192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12B78F67-E8B4-B6CB-12EF-755C34665739}"/>
            </a:ext>
          </a:extLst>
        </cdr:cNvPr>
        <cdr:cNvSpPr txBox="1"/>
      </cdr:nvSpPr>
      <cdr:spPr>
        <a:xfrm xmlns:a="http://schemas.openxmlformats.org/drawingml/2006/main">
          <a:off x="3436591" y="3194050"/>
          <a:ext cx="225936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bg1"/>
              </a:solidFill>
            </a:rPr>
            <a:t>En</a:t>
          </a:r>
          <a:r>
            <a:rPr lang="en-US" sz="1100" baseline="0">
              <a:solidFill>
                <a:schemeClr val="bg1"/>
              </a:solidFill>
            </a:rPr>
            <a:t> çok gelen 10 Bölgenin Toplamı:</a:t>
          </a:r>
          <a:endParaRPr lang="tr-TR" sz="1100">
            <a:solidFill>
              <a:schemeClr val="bg1"/>
            </a:solidFill>
          </a:endParaRPr>
        </a:p>
      </cdr:txBody>
    </cdr:sp>
  </cdr:relSizeAnchor>
  <cdr:relSizeAnchor xmlns:cdr="http://schemas.openxmlformats.org/drawingml/2006/chartDrawing">
    <cdr:from>
      <cdr:x>0.87154</cdr:x>
      <cdr:y>0.80032</cdr:y>
    </cdr:from>
    <cdr:to>
      <cdr:x>1</cdr:x>
      <cdr:y>0.87192</cdr:y>
    </cdr:to>
    <cdr:sp macro="" textlink="Calculation!$E$51">
      <cdr:nvSpPr>
        <cdr:cNvPr id="3" name="TextBox 5">
          <a:extLst xmlns:a="http://schemas.openxmlformats.org/drawingml/2006/main">
            <a:ext uri="{FF2B5EF4-FFF2-40B4-BE49-F238E27FC236}">
              <a16:creationId xmlns:a16="http://schemas.microsoft.com/office/drawing/2014/main" id="{2A9E3FA7-83E6-A66A-5A2E-BB501467929A}"/>
            </a:ext>
          </a:extLst>
        </cdr:cNvPr>
        <cdr:cNvSpPr txBox="1"/>
      </cdr:nvSpPr>
      <cdr:spPr>
        <a:xfrm xmlns:a="http://schemas.openxmlformats.org/drawingml/2006/main">
          <a:off x="5777787" y="3148319"/>
          <a:ext cx="851613" cy="2816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l"/>
          <a:fld id="{46C70AAE-F49A-4A79-BF5D-4FDAA0DAC3E7}" type="TxLink">
            <a:rPr lang="en-US" sz="1100" b="0" i="0" u="none" strike="noStrike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 algn="l"/>
            <a:t>582720</a:t>
          </a:fld>
          <a:endParaRPr lang="tr-TR" sz="1100">
            <a:solidFill>
              <a:schemeClr val="bg1"/>
            </a:solidFill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0.87136</cdr:x>
      <cdr:y>0.85014</cdr:y>
    </cdr:from>
    <cdr:to>
      <cdr:x>0.99982</cdr:x>
      <cdr:y>0.92174</cdr:y>
    </cdr:to>
    <cdr:sp macro="" textlink="Calculation!$F$51">
      <cdr:nvSpPr>
        <cdr:cNvPr id="5" name="TextBox 7">
          <a:extLst xmlns:a="http://schemas.openxmlformats.org/drawingml/2006/main">
            <a:ext uri="{FF2B5EF4-FFF2-40B4-BE49-F238E27FC236}">
              <a16:creationId xmlns:a16="http://schemas.microsoft.com/office/drawing/2014/main" id="{C3215B35-7746-E486-70C5-49800EDB7BA9}"/>
            </a:ext>
          </a:extLst>
        </cdr:cNvPr>
        <cdr:cNvSpPr txBox="1"/>
      </cdr:nvSpPr>
      <cdr:spPr>
        <a:xfrm xmlns:a="http://schemas.openxmlformats.org/drawingml/2006/main">
          <a:off x="5776594" y="3344302"/>
          <a:ext cx="851613" cy="2816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l"/>
          <a:fld id="{DCB45380-24EA-4BDE-88C0-508E75DF9D50}" type="TxLink">
            <a:rPr lang="en-US" sz="1100" b="0" i="0" u="none" strike="noStrike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 algn="l"/>
            <a:t>79.84%</a:t>
          </a:fld>
          <a:endParaRPr lang="tr-TR" sz="1100">
            <a:solidFill>
              <a:schemeClr val="bg1"/>
            </a:solidFill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0.52298</cdr:x>
      <cdr:y>0.84288</cdr:y>
    </cdr:from>
    <cdr:to>
      <cdr:x>0.87596</cdr:x>
      <cdr:y>0.91448</cdr:y>
    </cdr:to>
    <cdr:sp macro="" textlink="">
      <cdr:nvSpPr>
        <cdr:cNvPr id="8" name="TextBox 6">
          <a:extLst xmlns:a="http://schemas.openxmlformats.org/drawingml/2006/main">
            <a:ext uri="{FF2B5EF4-FFF2-40B4-BE49-F238E27FC236}">
              <a16:creationId xmlns:a16="http://schemas.microsoft.com/office/drawing/2014/main" id="{46149FFA-4840-1865-A2E2-110676FF8666}"/>
            </a:ext>
          </a:extLst>
        </cdr:cNvPr>
        <cdr:cNvSpPr txBox="1"/>
      </cdr:nvSpPr>
      <cdr:spPr>
        <a:xfrm xmlns:a="http://schemas.openxmlformats.org/drawingml/2006/main">
          <a:off x="3467067" y="3315727"/>
          <a:ext cx="2340046" cy="2816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solidFill>
                <a:schemeClr val="bg1"/>
              </a:solidFill>
            </a:rPr>
            <a:t>10 Bölgenin toplam mesaja oranı:</a:t>
          </a:r>
          <a:endParaRPr lang="tr-TR" sz="1100">
            <a:solidFill>
              <a:schemeClr val="bg1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0.51839</cdr:x>
      <cdr:y>0.80032</cdr:y>
    </cdr:from>
    <cdr:to>
      <cdr:x>0.8592</cdr:x>
      <cdr:y>0.87192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12B78F67-E8B4-B6CB-12EF-755C34665739}"/>
            </a:ext>
          </a:extLst>
        </cdr:cNvPr>
        <cdr:cNvSpPr txBox="1"/>
      </cdr:nvSpPr>
      <cdr:spPr>
        <a:xfrm xmlns:a="http://schemas.openxmlformats.org/drawingml/2006/main">
          <a:off x="3436591" y="3194050"/>
          <a:ext cx="225936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En çok gelen 5 Projenin Toplamı:</a:t>
          </a:r>
          <a:endParaRPr lang="tr-TR" sz="1100">
            <a:solidFill>
              <a:schemeClr val="bg1"/>
            </a:solidFill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0.87154</cdr:x>
      <cdr:y>0.80032</cdr:y>
    </cdr:from>
    <cdr:to>
      <cdr:x>1</cdr:x>
      <cdr:y>0.87192</cdr:y>
    </cdr:to>
    <cdr:sp macro="" textlink="Calculation!$E$61">
      <cdr:nvSpPr>
        <cdr:cNvPr id="3" name="TextBox 5">
          <a:extLst xmlns:a="http://schemas.openxmlformats.org/drawingml/2006/main">
            <a:ext uri="{FF2B5EF4-FFF2-40B4-BE49-F238E27FC236}">
              <a16:creationId xmlns:a16="http://schemas.microsoft.com/office/drawing/2014/main" id="{2A9E3FA7-83E6-A66A-5A2E-BB501467929A}"/>
            </a:ext>
          </a:extLst>
        </cdr:cNvPr>
        <cdr:cNvSpPr txBox="1"/>
      </cdr:nvSpPr>
      <cdr:spPr>
        <a:xfrm xmlns:a="http://schemas.openxmlformats.org/drawingml/2006/main">
          <a:off x="5777787" y="3148319"/>
          <a:ext cx="851613" cy="2816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l"/>
          <a:fld id="{56AD6920-5C26-43E6-A70A-7A8158122726}" type="TxLink">
            <a:rPr lang="en-US" sz="1100" b="0" i="0" u="none" strike="noStrike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 algn="l"/>
            <a:t>695391</a:t>
          </a:fld>
          <a:endParaRPr lang="tr-TR" sz="1100">
            <a:solidFill>
              <a:schemeClr val="bg1"/>
            </a:solidFill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0.87136</cdr:x>
      <cdr:y>0.85014</cdr:y>
    </cdr:from>
    <cdr:to>
      <cdr:x>0.99982</cdr:x>
      <cdr:y>0.92174</cdr:y>
    </cdr:to>
    <cdr:sp macro="" textlink="Calculation!$F$61">
      <cdr:nvSpPr>
        <cdr:cNvPr id="5" name="TextBox 7">
          <a:extLst xmlns:a="http://schemas.openxmlformats.org/drawingml/2006/main">
            <a:ext uri="{FF2B5EF4-FFF2-40B4-BE49-F238E27FC236}">
              <a16:creationId xmlns:a16="http://schemas.microsoft.com/office/drawing/2014/main" id="{C3215B35-7746-E486-70C5-49800EDB7BA9}"/>
            </a:ext>
          </a:extLst>
        </cdr:cNvPr>
        <cdr:cNvSpPr txBox="1"/>
      </cdr:nvSpPr>
      <cdr:spPr>
        <a:xfrm xmlns:a="http://schemas.openxmlformats.org/drawingml/2006/main">
          <a:off x="5776594" y="3344302"/>
          <a:ext cx="851613" cy="2816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l"/>
          <a:fld id="{6C30F730-11B1-42FD-9057-0B395752C314}" type="TxLink">
            <a:rPr lang="en-US" sz="1100" b="0" i="0" u="none" strike="noStrike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 algn="l"/>
            <a:t>95.28%</a:t>
          </a:fld>
          <a:endParaRPr lang="tr-TR" sz="1100">
            <a:solidFill>
              <a:schemeClr val="bg1"/>
            </a:solidFill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0.52298</cdr:x>
      <cdr:y>0.84288</cdr:y>
    </cdr:from>
    <cdr:to>
      <cdr:x>0.87596</cdr:x>
      <cdr:y>0.91448</cdr:y>
    </cdr:to>
    <cdr:sp macro="" textlink="">
      <cdr:nvSpPr>
        <cdr:cNvPr id="8" name="TextBox 6">
          <a:extLst xmlns:a="http://schemas.openxmlformats.org/drawingml/2006/main">
            <a:ext uri="{FF2B5EF4-FFF2-40B4-BE49-F238E27FC236}">
              <a16:creationId xmlns:a16="http://schemas.microsoft.com/office/drawing/2014/main" id="{46149FFA-4840-1865-A2E2-110676FF8666}"/>
            </a:ext>
          </a:extLst>
        </cdr:cNvPr>
        <cdr:cNvSpPr txBox="1"/>
      </cdr:nvSpPr>
      <cdr:spPr>
        <a:xfrm xmlns:a="http://schemas.openxmlformats.org/drawingml/2006/main">
          <a:off x="3467067" y="3315727"/>
          <a:ext cx="2340046" cy="2816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>
              <a:solidFill>
                <a:schemeClr val="bg1"/>
              </a:solidFill>
            </a:rPr>
            <a:t>5 Projenin toplam mesaja oranı:</a:t>
          </a:r>
          <a:endParaRPr lang="tr-TR" sz="1100">
            <a:solidFill>
              <a:schemeClr val="bg1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0.42676</cdr:x>
      <cdr:y>0.46606</cdr:y>
    </cdr:from>
    <cdr:to>
      <cdr:x>0.55651</cdr:x>
      <cdr:y>0.61172</cdr:y>
    </cdr:to>
    <cdr:grpSp>
      <cdr:nvGrpSpPr>
        <cdr:cNvPr id="6" name="Group 5">
          <a:extLst xmlns:a="http://schemas.openxmlformats.org/drawingml/2006/main">
            <a:ext uri="{FF2B5EF4-FFF2-40B4-BE49-F238E27FC236}">
              <a16:creationId xmlns:a16="http://schemas.microsoft.com/office/drawing/2014/main" id="{2F0B9F3C-B3D9-2083-5DF3-9212A4182964}"/>
            </a:ext>
          </a:extLst>
        </cdr:cNvPr>
        <cdr:cNvGrpSpPr/>
      </cdr:nvGrpSpPr>
      <cdr:grpSpPr>
        <a:xfrm xmlns:a="http://schemas.openxmlformats.org/drawingml/2006/main">
          <a:off x="4500293" y="1931061"/>
          <a:ext cx="1368246" cy="603524"/>
          <a:chOff x="4500335" y="1969407"/>
          <a:chExt cx="1368237" cy="615519"/>
        </a:xfrm>
      </cdr:grpSpPr>
      <cdr:sp macro="" textlink="Calculation!$B$4">
        <cdr:nvSpPr>
          <cdr:cNvPr id="2" name="TextBox 5">
            <a:extLst xmlns:a="http://schemas.openxmlformats.org/drawingml/2006/main">
              <a:ext uri="{FF2B5EF4-FFF2-40B4-BE49-F238E27FC236}">
                <a16:creationId xmlns:a16="http://schemas.microsoft.com/office/drawing/2014/main" id="{F4BAC185-B3ED-854D-43D1-D6BE2872E70F}"/>
              </a:ext>
            </a:extLst>
          </cdr:cNvPr>
          <cdr:cNvSpPr txBox="1"/>
        </cdr:nvSpPr>
        <cdr:spPr>
          <a:xfrm xmlns:a="http://schemas.openxmlformats.org/drawingml/2006/main">
            <a:off x="4513943" y="2282371"/>
            <a:ext cx="1354629" cy="302555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 cmpd="sng">
            <a:noFill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indent="0" algn="ctr"/>
            <a:fld id="{99A28C45-C712-4E90-BBB2-EFCFFF1263C2}" type="TxLink">
              <a:rPr lang="en-US" sz="2400" b="1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rPr>
              <a:pPr marL="0" indent="0" algn="ctr"/>
              <a:t>134396</a:t>
            </a:fld>
            <a:endParaRPr lang="tr-TR" sz="24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cdr:txBody>
      </cdr:sp>
      <cdr:sp macro="" textlink="Calculation!$B$4">
        <cdr:nvSpPr>
          <cdr:cNvPr id="3" name="TextBox 5">
            <a:extLst xmlns:a="http://schemas.openxmlformats.org/drawingml/2006/main">
              <a:ext uri="{FF2B5EF4-FFF2-40B4-BE49-F238E27FC236}">
                <a16:creationId xmlns:a16="http://schemas.microsoft.com/office/drawing/2014/main" id="{99F0728A-0379-FB43-571C-683345B91246}"/>
              </a:ext>
            </a:extLst>
          </cdr:cNvPr>
          <cdr:cNvSpPr txBox="1"/>
        </cdr:nvSpPr>
        <cdr:spPr>
          <a:xfrm xmlns:a="http://schemas.openxmlformats.org/drawingml/2006/main">
            <a:off x="4500335" y="1969407"/>
            <a:ext cx="1354629" cy="302555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 cmpd="sng">
            <a:noFill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indent="0" algn="ctr"/>
            <a:r>
              <a:rPr lang="en-US" sz="24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TOPLAM</a:t>
            </a:r>
            <a:endParaRPr lang="tr-TR" sz="24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cdr:txBody>
      </cdr:sp>
    </cdr:grp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0.42025</cdr:x>
      <cdr:y>0.46935</cdr:y>
    </cdr:from>
    <cdr:to>
      <cdr:x>0.55002</cdr:x>
      <cdr:y>0.62488</cdr:y>
    </cdr:to>
    <cdr:grpSp>
      <cdr:nvGrpSpPr>
        <cdr:cNvPr id="6" name="Group 5">
          <a:extLst xmlns:a="http://schemas.openxmlformats.org/drawingml/2006/main">
            <a:ext uri="{FF2B5EF4-FFF2-40B4-BE49-F238E27FC236}">
              <a16:creationId xmlns:a16="http://schemas.microsoft.com/office/drawing/2014/main" id="{2F0B9F3C-B3D9-2083-5DF3-9212A4182964}"/>
            </a:ext>
          </a:extLst>
        </cdr:cNvPr>
        <cdr:cNvGrpSpPr/>
      </cdr:nvGrpSpPr>
      <cdr:grpSpPr>
        <a:xfrm xmlns:a="http://schemas.openxmlformats.org/drawingml/2006/main">
          <a:off x="4397451" y="1941500"/>
          <a:ext cx="1357900" cy="643361"/>
          <a:chOff x="4486518" y="1969407"/>
          <a:chExt cx="1368446" cy="657219"/>
        </a:xfrm>
      </cdr:grpSpPr>
      <cdr:sp macro="" textlink="Calculation!$B$3">
        <cdr:nvSpPr>
          <cdr:cNvPr id="2" name="TextBox 5">
            <a:extLst xmlns:a="http://schemas.openxmlformats.org/drawingml/2006/main">
              <a:ext uri="{FF2B5EF4-FFF2-40B4-BE49-F238E27FC236}">
                <a16:creationId xmlns:a16="http://schemas.microsoft.com/office/drawing/2014/main" id="{F4BAC185-B3ED-854D-43D1-D6BE2872E70F}"/>
              </a:ext>
            </a:extLst>
          </cdr:cNvPr>
          <cdr:cNvSpPr txBox="1"/>
        </cdr:nvSpPr>
        <cdr:spPr>
          <a:xfrm xmlns:a="http://schemas.openxmlformats.org/drawingml/2006/main">
            <a:off x="4486518" y="2324071"/>
            <a:ext cx="1354629" cy="302555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 cmpd="sng">
            <a:noFill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indent="0" algn="ctr"/>
            <a:fld id="{C9376A5C-4671-432D-9132-D0AF40FD9E8A}" type="TxLink">
              <a:rPr lang="en-US" sz="2400" b="1" i="0" u="none" strike="noStrike">
                <a:solidFill>
                  <a:schemeClr val="bg1"/>
                </a:solidFill>
                <a:latin typeface="+mn-lt"/>
                <a:ea typeface="+mn-ea"/>
                <a:cs typeface="+mn-cs"/>
              </a:rPr>
              <a:pPr marL="0" indent="0" algn="ctr"/>
              <a:t>150540</a:t>
            </a:fld>
            <a:endParaRPr lang="tr-TR" sz="24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cdr:txBody>
      </cdr:sp>
      <cdr:sp macro="" textlink="Calculation!$B$4">
        <cdr:nvSpPr>
          <cdr:cNvPr id="3" name="TextBox 5">
            <a:extLst xmlns:a="http://schemas.openxmlformats.org/drawingml/2006/main">
              <a:ext uri="{FF2B5EF4-FFF2-40B4-BE49-F238E27FC236}">
                <a16:creationId xmlns:a16="http://schemas.microsoft.com/office/drawing/2014/main" id="{99F0728A-0379-FB43-571C-683345B91246}"/>
              </a:ext>
            </a:extLst>
          </cdr:cNvPr>
          <cdr:cNvSpPr txBox="1"/>
        </cdr:nvSpPr>
        <cdr:spPr>
          <a:xfrm xmlns:a="http://schemas.openxmlformats.org/drawingml/2006/main">
            <a:off x="4500335" y="1969407"/>
            <a:ext cx="1354629" cy="302555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 w="9525" cmpd="sng">
            <a:noFill/>
          </a:ln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marL="0" indent="0" algn="ctr"/>
            <a:r>
              <a:rPr lang="en-US" sz="24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TOPLAM</a:t>
            </a:r>
            <a:endParaRPr lang="tr-TR" sz="24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cdr:txBody>
      </cdr:sp>
    </cdr:grpSp>
  </cdr:relSizeAnchor>
</c:userShape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zyilmaz, Metehan (SI GSW SEE GC-HUB TR D SP5)" refreshedDate="44932.576889583332" backgroundQuery="1" createdVersion="8" refreshedVersion="8" minRefreshableVersion="3" recordCount="0" supportSubquery="1" supportAdvancedDrill="1" xr:uid="{FF5AE9B4-0037-473A-BDDA-846C32FED361}">
  <cacheSource type="external" connectionId="6"/>
  <cacheFields count="3">
    <cacheField name="[Alarms of Network].[Sinyal].[Sinyal]" caption="Sinyal" numFmtId="0" hierarchy="11" level="1">
      <sharedItems count="10">
        <s v="Hareket Dedektoru"/>
        <s v="IED Ariza"/>
        <s v="Merkezi Redresor Toprak Kacak"/>
        <s v="Redresor AC Ariza"/>
        <s v="Redresor DC Ariza"/>
        <s v="RTU Redresor DC Dusuk"/>
        <s v="RTU Redresor Genel Alarm"/>
        <s v="Saha Donanim Haberlesme Hatasi"/>
        <s v="Trafo Kosk Kapi"/>
        <s v="Zaman Sinyali Ariza"/>
      </sharedItems>
    </cacheField>
    <cacheField name="[Alarms of Network].[Substation].[Substation]" caption="Substation" numFmtId="0" hierarchy="7" level="1">
      <sharedItems count="28">
        <s v="3307 DM"/>
        <s v="5070 IM"/>
        <s v="7054 DM"/>
        <s v="RP_12856 DM"/>
        <s v="RP_15540 IM"/>
        <s v="RP_3094 DM"/>
        <s v="16140 Karlitepe Kok"/>
        <s v="2518"/>
        <s v="5930 GATA"/>
        <s v="T-10290"/>
        <s v="T-2739"/>
        <s v="T-5502"/>
        <s v="T-10415"/>
        <s v="T-15162"/>
        <s v="13315 Fiskobirlik DM"/>
        <s v="7093 Circir Belediye DM"/>
        <s v="RP_12710 DM"/>
        <s v="13334 Arcelik Kok"/>
        <s v="2500"/>
        <s v="T-14575"/>
        <s v="T-6250"/>
        <s v="T-9017"/>
        <s v="T-2252"/>
        <s v="T-7061"/>
        <s v="T-7677"/>
        <s v="Dudullu Metro GIS TM"/>
        <s v="Dudullu TM"/>
        <s v="Isakoy TM"/>
      </sharedItems>
    </cacheField>
    <cacheField name="[Measures].[Sum of Count]" caption="Sum of Count" numFmtId="0" hierarchy="21" level="32767"/>
  </cacheFields>
  <cacheHierarchies count="24">
    <cacheHierarchy uniqueName="[Alarms of CFE Channels].[CFE Server]" caption="CFE Server" attribute="1" defaultMemberUniqueName="[Alarms of CFE Channels].[CFE Server].[All]" allUniqueName="[Alarms of CFE Channels].[CFE Server].[All]" dimensionUniqueName="[Alarms of CFE Channels]" displayFolder="" count="0" memberValueDatatype="130" unbalanced="0"/>
    <cacheHierarchy uniqueName="[Alarms of CFE Channels].[Haberleşme Kaynağı]" caption="Haberleşme Kaynağı" attribute="1" defaultMemberUniqueName="[Alarms of CFE Channels].[Haberleşme Kaynağı].[All]" allUniqueName="[Alarms of CFE Channels].[Haberleşme Kaynağı].[All]" dimensionUniqueName="[Alarms of CFE Channels]" displayFolder="" count="0" memberValueDatatype="130" unbalanced="0"/>
    <cacheHierarchy uniqueName="[Alarms of CFE Channels].[Substation]" caption="Substation" attribute="1" defaultMemberUniqueName="[Alarms of CFE Channels].[Substation].[All]" allUniqueName="[Alarms of CFE Channels].[Substation].[All]" dimensionUniqueName="[Alarms of CFE Channels]" displayFolder="" count="0" memberValueDatatype="130" unbalanced="0"/>
    <cacheHierarchy uniqueName="[Alarms of CFE Channels].[Failure]" caption="Failure" attribute="1" defaultMemberUniqueName="[Alarms of CFE Channels].[Failure].[All]" allUniqueName="[Alarms of CFE Channels].[Failure].[All]" dimensionUniqueName="[Alarms of CFE Channels]" displayFolder="" count="0" memberValueDatatype="130" unbalanced="0"/>
    <cacheHierarchy uniqueName="[Alarms of CFE Channels].[Count]" caption="Count" attribute="1" defaultMemberUniqueName="[Alarms of CFE Channels].[Count].[All]" allUniqueName="[Alarms of CFE Channels].[Count].[All]" dimensionUniqueName="[Alarms of CFE Channels]" displayFolder="" count="0" memberValueDatatype="20" unbalanced="0"/>
    <cacheHierarchy uniqueName="[Alarms of Network].[Proje İsmi]" caption="Proje İsmi" attribute="1" defaultMemberUniqueName="[Alarms of Network].[Proje İsmi].[All]" allUniqueName="[Alarms of Network].[Proje İsmi].[All]" dimensionUniqueName="[Alarms of Network]" displayFolder="" count="0" memberValueDatatype="130" unbalanced="0"/>
    <cacheHierarchy uniqueName="[Alarms of Network].[Operasyon Merkezi]" caption="Operasyon Merkezi" attribute="1" defaultMemberUniqueName="[Alarms of Network].[Operasyon Merkezi].[All]" allUniqueName="[Alarms of Network].[Operasyon Merkezi].[All]" dimensionUniqueName="[Alarms of Network]" displayFolder="" count="0" memberValueDatatype="130" unbalanced="0"/>
    <cacheHierarchy uniqueName="[Alarms of Network].[Substation]" caption="Substation" attribute="1" defaultMemberUniqueName="[Alarms of Network].[Substation].[All]" allUniqueName="[Alarms of Network].[Substation].[All]" dimensionUniqueName="[Alarms of Network]" displayFolder="" count="2" memberValueDatatype="130" unbalanced="0">
      <fieldsUsage count="2">
        <fieldUsage x="-1"/>
        <fieldUsage x="1"/>
      </fieldsUsage>
    </cacheHierarchy>
    <cacheHierarchy uniqueName="[Alarms of Network].[Gerilim Seviyesi]" caption="Gerilim Seviyesi" attribute="1" defaultMemberUniqueName="[Alarms of Network].[Gerilim Seviyesi].[All]" allUniqueName="[Alarms of Network].[Gerilim Seviyesi].[All]" dimensionUniqueName="[Alarms of Network]" displayFolder="" count="0" memberValueDatatype="130" unbalanced="0"/>
    <cacheHierarchy uniqueName="[Alarms of Network].[Fider]" caption="Fider" attribute="1" defaultMemberUniqueName="[Alarms of Network].[Fider].[All]" allUniqueName="[Alarms of Network].[Fider].[All]" dimensionUniqueName="[Alarms of Network]" displayFolder="" count="0" memberValueDatatype="130" unbalanced="0"/>
    <cacheHierarchy uniqueName="[Alarms of Network].[Ekipman]" caption="Ekipman" attribute="1" defaultMemberUniqueName="[Alarms of Network].[Ekipman].[All]" allUniqueName="[Alarms of Network].[Ekipman].[All]" dimensionUniqueName="[Alarms of Network]" displayFolder="" count="0" memberValueDatatype="130" unbalanced="0"/>
    <cacheHierarchy uniqueName="[Alarms of Network].[Sinyal]" caption="Sinyal" attribute="1" defaultMemberUniqueName="[Alarms of Network].[Sinyal].[All]" allUniqueName="[Alarms of Network].[Sinyal].[All]" dimensionUniqueName="[Alarms of Network]" displayFolder="" count="2" memberValueDatatype="130" unbalanced="0">
      <fieldsUsage count="2">
        <fieldUsage x="-1"/>
        <fieldUsage x="0"/>
      </fieldsUsage>
    </cacheHierarchy>
    <cacheHierarchy uniqueName="[Alarms of Network].[Limit]" caption="Limit" attribute="1" defaultMemberUniqueName="[Alarms of Network].[Limit].[All]" allUniqueName="[Alarms of Network].[Limit].[All]" dimensionUniqueName="[Alarms of Network]" displayFolder="" count="0" memberValueDatatype="130" unbalanced="0"/>
    <cacheHierarchy uniqueName="[Alarms of Network].[Count]" caption="Count" attribute="1" defaultMemberUniqueName="[Alarms of Network].[Count].[All]" allUniqueName="[Alarms of Network].[Count].[All]" dimensionUniqueName="[Alarms of Network]" displayFolder="" count="0" memberValueDatatype="20" unbalanced="0"/>
    <cacheHierarchy uniqueName="[Alarms of RTUs].[Substation]" caption="Substation" attribute="1" defaultMemberUniqueName="[Alarms of RTUs].[Substation].[All]" allUniqueName="[Alarms of RTUs].[Substation].[All]" dimensionUniqueName="[Alarms of RTUs]" displayFolder="" count="0" memberValueDatatype="130" unbalanced="0"/>
    <cacheHierarchy uniqueName="[Alarms of RTUs].[Failure]" caption="Failure" attribute="1" defaultMemberUniqueName="[Alarms of RTUs].[Failure].[All]" allUniqueName="[Alarms of RTUs].[Failure].[All]" dimensionUniqueName="[Alarms of RTUs]" displayFolder="" count="0" memberValueDatatype="130" unbalanced="0"/>
    <cacheHierarchy uniqueName="[Alarms of RTUs].[Count]" caption="Count" attribute="1" defaultMemberUniqueName="[Alarms of RTUs].[Count].[All]" allUniqueName="[Alarms of RTUs].[Count].[All]" dimensionUniqueName="[Alarms of RTUs]" displayFolder="" count="0" memberValueDatatype="20" unbalanced="0"/>
    <cacheHierarchy uniqueName="[Measures].[__XL_Count Alarms of Network]" caption="__XL_Count Alarms of Network" measure="1" displayFolder="" measureGroup="Alarms of Network" count="0" hidden="1"/>
    <cacheHierarchy uniqueName="[Measures].[__XL_Count Alarms of CFE Channels]" caption="__XL_Count Alarms of CFE Channels" measure="1" displayFolder="" measureGroup="Alarms of CFE Channels" count="0" hidden="1"/>
    <cacheHierarchy uniqueName="[Measures].[__XL_Count Alarms of RTUs]" caption="__XL_Count Alarms of RTUs" measure="1" displayFolder="" measureGroup="Alarms of RTUs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Alarms of Network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Count 2]" caption="Sum of Count 2" measure="1" displayFolder="" measureGroup="Alarms of CFE Channel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Count 3]" caption="Sum of Count 3" measure="1" displayFolder="" measureGroup="Alarms of RTU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name="Alarms of CFE Channels" uniqueName="[Alarms of CFE Channels]" caption="Alarms of CFE Channels"/>
    <dimension name="Alarms of Network" uniqueName="[Alarms of Network]" caption="Alarms of Network"/>
    <dimension name="Alarms of RTUs" uniqueName="[Alarms of RTUs]" caption="Alarms of RTUs"/>
    <dimension measure="1" name="Measures" uniqueName="[Measures]" caption="Measures"/>
  </dimensions>
  <measureGroups count="3">
    <measureGroup name="Alarms of CFE Channels" caption="Alarms of CFE Channels"/>
    <measureGroup name="Alarms of Network" caption="Alarms of Network"/>
    <measureGroup name="Alarms of RTUs" caption="Alarms of RTUs"/>
  </measureGroups>
  <maps count="3">
    <map measureGroup="0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zyilmaz, Metehan (SI GSW SEE GC-HUB TR D SP5)" refreshedDate="44932.576890972225" backgroundQuery="1" createdVersion="8" refreshedVersion="8" minRefreshableVersion="3" recordCount="0" supportSubquery="1" supportAdvancedDrill="1" xr:uid="{0C46E79B-1CA2-48B0-89EB-481D2895ACAD}">
  <cacheSource type="external" connectionId="6"/>
  <cacheFields count="2">
    <cacheField name="[Alarms of CFE Channels].[Haberleşme Kaynağı].[Haberleşme Kaynağı]" caption="Haberleşme Kaynağı" numFmtId="0" hierarchy="1" level="1">
      <sharedItems count="10">
        <s v="3G AG_1"/>
        <s v="3G AG_2"/>
        <s v="3G AG_3"/>
        <s v="3G AG_4"/>
        <s v="3G AG_5"/>
        <s v="3G AG_6"/>
        <s v="3G AG_7"/>
        <s v="3G_4"/>
        <s v="3G_Santraller"/>
        <s v="Gulsuyu BS-3"/>
      </sharedItems>
    </cacheField>
    <cacheField name="[Measures].[Sum of Count 2]" caption="Sum of Count 2" numFmtId="0" hierarchy="22" level="32767"/>
  </cacheFields>
  <cacheHierarchies count="24">
    <cacheHierarchy uniqueName="[Alarms of CFE Channels].[CFE Server]" caption="CFE Server" attribute="1" defaultMemberUniqueName="[Alarms of CFE Channels].[CFE Server].[All]" allUniqueName="[Alarms of CFE Channels].[CFE Server].[All]" dimensionUniqueName="[Alarms of CFE Channels]" displayFolder="" count="0" memberValueDatatype="130" unbalanced="0"/>
    <cacheHierarchy uniqueName="[Alarms of CFE Channels].[Haberleşme Kaynağı]" caption="Haberleşme Kaynağı" attribute="1" defaultMemberUniqueName="[Alarms of CFE Channels].[Haberleşme Kaynağı].[All]" allUniqueName="[Alarms of CFE Channels].[Haberleşme Kaynağı].[All]" dimensionUniqueName="[Alarms of CFE Channels]" displayFolder="" count="2" memberValueDatatype="130" unbalanced="0">
      <fieldsUsage count="2">
        <fieldUsage x="-1"/>
        <fieldUsage x="0"/>
      </fieldsUsage>
    </cacheHierarchy>
    <cacheHierarchy uniqueName="[Alarms of CFE Channels].[Substation]" caption="Substation" attribute="1" defaultMemberUniqueName="[Alarms of CFE Channels].[Substation].[All]" allUniqueName="[Alarms of CFE Channels].[Substation].[All]" dimensionUniqueName="[Alarms of CFE Channels]" displayFolder="" count="0" memberValueDatatype="130" unbalanced="0"/>
    <cacheHierarchy uniqueName="[Alarms of CFE Channels].[Failure]" caption="Failure" attribute="1" defaultMemberUniqueName="[Alarms of CFE Channels].[Failure].[All]" allUniqueName="[Alarms of CFE Channels].[Failure].[All]" dimensionUniqueName="[Alarms of CFE Channels]" displayFolder="" count="0" memberValueDatatype="130" unbalanced="0"/>
    <cacheHierarchy uniqueName="[Alarms of CFE Channels].[Count]" caption="Count" attribute="1" defaultMemberUniqueName="[Alarms of CFE Channels].[Count].[All]" allUniqueName="[Alarms of CFE Channels].[Count].[All]" dimensionUniqueName="[Alarms of CFE Channels]" displayFolder="" count="0" memberValueDatatype="20" unbalanced="0"/>
    <cacheHierarchy uniqueName="[Alarms of Network].[Proje İsmi]" caption="Proje İsmi" attribute="1" defaultMemberUniqueName="[Alarms of Network].[Proje İsmi].[All]" allUniqueName="[Alarms of Network].[Proje İsmi].[All]" dimensionUniqueName="[Alarms of Network]" displayFolder="" count="0" memberValueDatatype="130" unbalanced="0"/>
    <cacheHierarchy uniqueName="[Alarms of Network].[Operasyon Merkezi]" caption="Operasyon Merkezi" attribute="1" defaultMemberUniqueName="[Alarms of Network].[Operasyon Merkezi].[All]" allUniqueName="[Alarms of Network].[Operasyon Merkezi].[All]" dimensionUniqueName="[Alarms of Network]" displayFolder="" count="0" memberValueDatatype="130" unbalanced="0"/>
    <cacheHierarchy uniqueName="[Alarms of Network].[Substation]" caption="Substation" attribute="1" defaultMemberUniqueName="[Alarms of Network].[Substation].[All]" allUniqueName="[Alarms of Network].[Substation].[All]" dimensionUniqueName="[Alarms of Network]" displayFolder="" count="0" memberValueDatatype="130" unbalanced="0"/>
    <cacheHierarchy uniqueName="[Alarms of Network].[Gerilim Seviyesi]" caption="Gerilim Seviyesi" attribute="1" defaultMemberUniqueName="[Alarms of Network].[Gerilim Seviyesi].[All]" allUniqueName="[Alarms of Network].[Gerilim Seviyesi].[All]" dimensionUniqueName="[Alarms of Network]" displayFolder="" count="0" memberValueDatatype="130" unbalanced="0"/>
    <cacheHierarchy uniqueName="[Alarms of Network].[Fider]" caption="Fider" attribute="1" defaultMemberUniqueName="[Alarms of Network].[Fider].[All]" allUniqueName="[Alarms of Network].[Fider].[All]" dimensionUniqueName="[Alarms of Network]" displayFolder="" count="0" memberValueDatatype="130" unbalanced="0"/>
    <cacheHierarchy uniqueName="[Alarms of Network].[Ekipman]" caption="Ekipman" attribute="1" defaultMemberUniqueName="[Alarms of Network].[Ekipman].[All]" allUniqueName="[Alarms of Network].[Ekipman].[All]" dimensionUniqueName="[Alarms of Network]" displayFolder="" count="0" memberValueDatatype="130" unbalanced="0"/>
    <cacheHierarchy uniqueName="[Alarms of Network].[Sinyal]" caption="Sinyal" attribute="1" defaultMemberUniqueName="[Alarms of Network].[Sinyal].[All]" allUniqueName="[Alarms of Network].[Sinyal].[All]" dimensionUniqueName="[Alarms of Network]" displayFolder="" count="0" memberValueDatatype="130" unbalanced="0"/>
    <cacheHierarchy uniqueName="[Alarms of Network].[Limit]" caption="Limit" attribute="1" defaultMemberUniqueName="[Alarms of Network].[Limit].[All]" allUniqueName="[Alarms of Network].[Limit].[All]" dimensionUniqueName="[Alarms of Network]" displayFolder="" count="0" memberValueDatatype="130" unbalanced="0"/>
    <cacheHierarchy uniqueName="[Alarms of Network].[Count]" caption="Count" attribute="1" defaultMemberUniqueName="[Alarms of Network].[Count].[All]" allUniqueName="[Alarms of Network].[Count].[All]" dimensionUniqueName="[Alarms of Network]" displayFolder="" count="0" memberValueDatatype="20" unbalanced="0"/>
    <cacheHierarchy uniqueName="[Alarms of RTUs].[Substation]" caption="Substation" attribute="1" defaultMemberUniqueName="[Alarms of RTUs].[Substation].[All]" allUniqueName="[Alarms of RTUs].[Substation].[All]" dimensionUniqueName="[Alarms of RTUs]" displayFolder="" count="0" memberValueDatatype="130" unbalanced="0"/>
    <cacheHierarchy uniqueName="[Alarms of RTUs].[Failure]" caption="Failure" attribute="1" defaultMemberUniqueName="[Alarms of RTUs].[Failure].[All]" allUniqueName="[Alarms of RTUs].[Failure].[All]" dimensionUniqueName="[Alarms of RTUs]" displayFolder="" count="0" memberValueDatatype="130" unbalanced="0"/>
    <cacheHierarchy uniqueName="[Alarms of RTUs].[Count]" caption="Count" attribute="1" defaultMemberUniqueName="[Alarms of RTUs].[Count].[All]" allUniqueName="[Alarms of RTUs].[Count].[All]" dimensionUniqueName="[Alarms of RTUs]" displayFolder="" count="0" memberValueDatatype="20" unbalanced="0"/>
    <cacheHierarchy uniqueName="[Measures].[__XL_Count Alarms of Network]" caption="__XL_Count Alarms of Network" measure="1" displayFolder="" measureGroup="Alarms of Network" count="0" hidden="1"/>
    <cacheHierarchy uniqueName="[Measures].[__XL_Count Alarms of CFE Channels]" caption="__XL_Count Alarms of CFE Channels" measure="1" displayFolder="" measureGroup="Alarms of CFE Channels" count="0" hidden="1"/>
    <cacheHierarchy uniqueName="[Measures].[__XL_Count Alarms of RTUs]" caption="__XL_Count Alarms of RTUs" measure="1" displayFolder="" measureGroup="Alarms of RTUs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Alarms of Network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Count 2]" caption="Sum of Count 2" measure="1" displayFolder="" measureGroup="Alarms of CFE Channel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Count 3]" caption="Sum of Count 3" measure="1" displayFolder="" measureGroup="Alarms of RTU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name="Alarms of CFE Channels" uniqueName="[Alarms of CFE Channels]" caption="Alarms of CFE Channels"/>
    <dimension name="Alarms of Network" uniqueName="[Alarms of Network]" caption="Alarms of Network"/>
    <dimension name="Alarms of RTUs" uniqueName="[Alarms of RTUs]" caption="Alarms of RTUs"/>
    <dimension measure="1" name="Measures" uniqueName="[Measures]" caption="Measures"/>
  </dimensions>
  <measureGroups count="3">
    <measureGroup name="Alarms of CFE Channels" caption="Alarms of CFE Channels"/>
    <measureGroup name="Alarms of Network" caption="Alarms of Network"/>
    <measureGroup name="Alarms of RTUs" caption="Alarms of RTUs"/>
  </measureGroups>
  <maps count="3">
    <map measureGroup="0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zyilmaz, Metehan (SI GSW SEE GC-HUB TR D SP5)" refreshedDate="44932.576892245372" backgroundQuery="1" createdVersion="8" refreshedVersion="8" minRefreshableVersion="3" recordCount="0" supportSubquery="1" supportAdvancedDrill="1" xr:uid="{A90F6E1E-ADE4-4153-B50D-F9CD287743A4}">
  <cacheSource type="external" connectionId="6"/>
  <cacheFields count="2">
    <cacheField name="[Alarms of RTUs].[Substation].[Substation]" caption="Substation" numFmtId="0" hierarchy="14" level="1">
      <sharedItems count="10">
        <s v="Kadikoy Yeditepe KOJEN"/>
        <s v="RP_2590 10kV"/>
        <s v="T-10290"/>
        <s v="T-16456"/>
        <s v="T-16599"/>
        <s v="T-4821"/>
        <s v="T-5502"/>
        <s v="T-6053"/>
        <s v="T-7470"/>
        <s v="T-8335"/>
      </sharedItems>
    </cacheField>
    <cacheField name="[Measures].[Sum of Count 3]" caption="Sum of Count 3" numFmtId="0" hierarchy="23" level="32767"/>
  </cacheFields>
  <cacheHierarchies count="24">
    <cacheHierarchy uniqueName="[Alarms of CFE Channels].[CFE Server]" caption="CFE Server" attribute="1" defaultMemberUniqueName="[Alarms of CFE Channels].[CFE Server].[All]" allUniqueName="[Alarms of CFE Channels].[CFE Server].[All]" dimensionUniqueName="[Alarms of CFE Channels]" displayFolder="" count="0" memberValueDatatype="130" unbalanced="0"/>
    <cacheHierarchy uniqueName="[Alarms of CFE Channels].[Haberleşme Kaynağı]" caption="Haberleşme Kaynağı" attribute="1" defaultMemberUniqueName="[Alarms of CFE Channels].[Haberleşme Kaynağı].[All]" allUniqueName="[Alarms of CFE Channels].[Haberleşme Kaynağı].[All]" dimensionUniqueName="[Alarms of CFE Channels]" displayFolder="" count="0" memberValueDatatype="130" unbalanced="0"/>
    <cacheHierarchy uniqueName="[Alarms of CFE Channels].[Substation]" caption="Substation" attribute="1" defaultMemberUniqueName="[Alarms of CFE Channels].[Substation].[All]" allUniqueName="[Alarms of CFE Channels].[Substation].[All]" dimensionUniqueName="[Alarms of CFE Channels]" displayFolder="" count="0" memberValueDatatype="130" unbalanced="0"/>
    <cacheHierarchy uniqueName="[Alarms of CFE Channels].[Failure]" caption="Failure" attribute="1" defaultMemberUniqueName="[Alarms of CFE Channels].[Failure].[All]" allUniqueName="[Alarms of CFE Channels].[Failure].[All]" dimensionUniqueName="[Alarms of CFE Channels]" displayFolder="" count="0" memberValueDatatype="130" unbalanced="0"/>
    <cacheHierarchy uniqueName="[Alarms of CFE Channels].[Count]" caption="Count" attribute="1" defaultMemberUniqueName="[Alarms of CFE Channels].[Count].[All]" allUniqueName="[Alarms of CFE Channels].[Count].[All]" dimensionUniqueName="[Alarms of CFE Channels]" displayFolder="" count="0" memberValueDatatype="20" unbalanced="0"/>
    <cacheHierarchy uniqueName="[Alarms of Network].[Proje İsmi]" caption="Proje İsmi" attribute="1" defaultMemberUniqueName="[Alarms of Network].[Proje İsmi].[All]" allUniqueName="[Alarms of Network].[Proje İsmi].[All]" dimensionUniqueName="[Alarms of Network]" displayFolder="" count="0" memberValueDatatype="130" unbalanced="0"/>
    <cacheHierarchy uniqueName="[Alarms of Network].[Operasyon Merkezi]" caption="Operasyon Merkezi" attribute="1" defaultMemberUniqueName="[Alarms of Network].[Operasyon Merkezi].[All]" allUniqueName="[Alarms of Network].[Operasyon Merkezi].[All]" dimensionUniqueName="[Alarms of Network]" displayFolder="" count="0" memberValueDatatype="130" unbalanced="0"/>
    <cacheHierarchy uniqueName="[Alarms of Network].[Substation]" caption="Substation" attribute="1" defaultMemberUniqueName="[Alarms of Network].[Substation].[All]" allUniqueName="[Alarms of Network].[Substation].[All]" dimensionUniqueName="[Alarms of Network]" displayFolder="" count="0" memberValueDatatype="130" unbalanced="0"/>
    <cacheHierarchy uniqueName="[Alarms of Network].[Gerilim Seviyesi]" caption="Gerilim Seviyesi" attribute="1" defaultMemberUniqueName="[Alarms of Network].[Gerilim Seviyesi].[All]" allUniqueName="[Alarms of Network].[Gerilim Seviyesi].[All]" dimensionUniqueName="[Alarms of Network]" displayFolder="" count="0" memberValueDatatype="130" unbalanced="0"/>
    <cacheHierarchy uniqueName="[Alarms of Network].[Fider]" caption="Fider" attribute="1" defaultMemberUniqueName="[Alarms of Network].[Fider].[All]" allUniqueName="[Alarms of Network].[Fider].[All]" dimensionUniqueName="[Alarms of Network]" displayFolder="" count="0" memberValueDatatype="130" unbalanced="0"/>
    <cacheHierarchy uniqueName="[Alarms of Network].[Ekipman]" caption="Ekipman" attribute="1" defaultMemberUniqueName="[Alarms of Network].[Ekipman].[All]" allUniqueName="[Alarms of Network].[Ekipman].[All]" dimensionUniqueName="[Alarms of Network]" displayFolder="" count="0" memberValueDatatype="130" unbalanced="0"/>
    <cacheHierarchy uniqueName="[Alarms of Network].[Sinyal]" caption="Sinyal" attribute="1" defaultMemberUniqueName="[Alarms of Network].[Sinyal].[All]" allUniqueName="[Alarms of Network].[Sinyal].[All]" dimensionUniqueName="[Alarms of Network]" displayFolder="" count="0" memberValueDatatype="130" unbalanced="0"/>
    <cacheHierarchy uniqueName="[Alarms of Network].[Limit]" caption="Limit" attribute="1" defaultMemberUniqueName="[Alarms of Network].[Limit].[All]" allUniqueName="[Alarms of Network].[Limit].[All]" dimensionUniqueName="[Alarms of Network]" displayFolder="" count="0" memberValueDatatype="130" unbalanced="0"/>
    <cacheHierarchy uniqueName="[Alarms of Network].[Count]" caption="Count" attribute="1" defaultMemberUniqueName="[Alarms of Network].[Count].[All]" allUniqueName="[Alarms of Network].[Count].[All]" dimensionUniqueName="[Alarms of Network]" displayFolder="" count="0" memberValueDatatype="20" unbalanced="0"/>
    <cacheHierarchy uniqueName="[Alarms of RTUs].[Substation]" caption="Substation" attribute="1" defaultMemberUniqueName="[Alarms of RTUs].[Substation].[All]" allUniqueName="[Alarms of RTUs].[Substation].[All]" dimensionUniqueName="[Alarms of RTUs]" displayFolder="" count="2" memberValueDatatype="130" unbalanced="0">
      <fieldsUsage count="2">
        <fieldUsage x="-1"/>
        <fieldUsage x="0"/>
      </fieldsUsage>
    </cacheHierarchy>
    <cacheHierarchy uniqueName="[Alarms of RTUs].[Failure]" caption="Failure" attribute="1" defaultMemberUniqueName="[Alarms of RTUs].[Failure].[All]" allUniqueName="[Alarms of RTUs].[Failure].[All]" dimensionUniqueName="[Alarms of RTUs]" displayFolder="" count="0" memberValueDatatype="130" unbalanced="0"/>
    <cacheHierarchy uniqueName="[Alarms of RTUs].[Count]" caption="Count" attribute="1" defaultMemberUniqueName="[Alarms of RTUs].[Count].[All]" allUniqueName="[Alarms of RTUs].[Count].[All]" dimensionUniqueName="[Alarms of RTUs]" displayFolder="" count="0" memberValueDatatype="20" unbalanced="0"/>
    <cacheHierarchy uniqueName="[Measures].[__XL_Count Alarms of Network]" caption="__XL_Count Alarms of Network" measure="1" displayFolder="" measureGroup="Alarms of Network" count="0" hidden="1"/>
    <cacheHierarchy uniqueName="[Measures].[__XL_Count Alarms of CFE Channels]" caption="__XL_Count Alarms of CFE Channels" measure="1" displayFolder="" measureGroup="Alarms of CFE Channels" count="0" hidden="1"/>
    <cacheHierarchy uniqueName="[Measures].[__XL_Count Alarms of RTUs]" caption="__XL_Count Alarms of RTUs" measure="1" displayFolder="" measureGroup="Alarms of RTUs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Alarms of Network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Count 2]" caption="Sum of Count 2" measure="1" displayFolder="" measureGroup="Alarms of CFE Channel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Count 3]" caption="Sum of Count 3" measure="1" displayFolder="" measureGroup="Alarms of RTU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name="Alarms of CFE Channels" uniqueName="[Alarms of CFE Channels]" caption="Alarms of CFE Channels"/>
    <dimension name="Alarms of Network" uniqueName="[Alarms of Network]" caption="Alarms of Network"/>
    <dimension name="Alarms of RTUs" uniqueName="[Alarms of RTUs]" caption="Alarms of RTUs"/>
    <dimension measure="1" name="Measures" uniqueName="[Measures]" caption="Measures"/>
  </dimensions>
  <measureGroups count="3">
    <measureGroup name="Alarms of CFE Channels" caption="Alarms of CFE Channels"/>
    <measureGroup name="Alarms of Network" caption="Alarms of Network"/>
    <measureGroup name="Alarms of RTUs" caption="Alarms of RTUs"/>
  </measureGroups>
  <maps count="3">
    <map measureGroup="0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zyilmaz, Metehan (SI GSW SEE GC-HUB TR D SP5)" refreshedDate="44932.576893750003" backgroundQuery="1" createdVersion="8" refreshedVersion="8" minRefreshableVersion="3" recordCount="0" supportSubquery="1" supportAdvancedDrill="1" xr:uid="{3D9D7086-C495-449A-9496-C89ED8E92700}">
  <cacheSource type="external" connectionId="6"/>
  <cacheFields count="2">
    <cacheField name="[Alarms of Network].[Proje İsmi].[Proje İsmi]" caption="Proje İsmi" numFmtId="0" hierarchy="5" level="1">
      <sharedItems count="5">
        <s v="1.ALTYAPI ADAPTASYON_SIEMENS"/>
        <s v="2.ALTYAPI ADAPTASYON_KESIR"/>
        <s v="3.ALTYAPI ADAPTASYON_RENPRO"/>
        <s v="TRAFO SCADA 1.FAZ_ENDOKS"/>
        <s v="TRAFO SCADA 2.FAZ_ENDOKS"/>
      </sharedItems>
    </cacheField>
    <cacheField name="[Measures].[Sum of Count]" caption="Sum of Count" numFmtId="0" hierarchy="21" level="32767"/>
  </cacheFields>
  <cacheHierarchies count="24">
    <cacheHierarchy uniqueName="[Alarms of CFE Channels].[CFE Server]" caption="CFE Server" attribute="1" defaultMemberUniqueName="[Alarms of CFE Channels].[CFE Server].[All]" allUniqueName="[Alarms of CFE Channels].[CFE Server].[All]" dimensionUniqueName="[Alarms of CFE Channels]" displayFolder="" count="0" memberValueDatatype="130" unbalanced="0"/>
    <cacheHierarchy uniqueName="[Alarms of CFE Channels].[Haberleşme Kaynağı]" caption="Haberleşme Kaynağı" attribute="1" defaultMemberUniqueName="[Alarms of CFE Channels].[Haberleşme Kaynağı].[All]" allUniqueName="[Alarms of CFE Channels].[Haberleşme Kaynağı].[All]" dimensionUniqueName="[Alarms of CFE Channels]" displayFolder="" count="0" memberValueDatatype="130" unbalanced="0"/>
    <cacheHierarchy uniqueName="[Alarms of CFE Channels].[Substation]" caption="Substation" attribute="1" defaultMemberUniqueName="[Alarms of CFE Channels].[Substation].[All]" allUniqueName="[Alarms of CFE Channels].[Substation].[All]" dimensionUniqueName="[Alarms of CFE Channels]" displayFolder="" count="0" memberValueDatatype="130" unbalanced="0"/>
    <cacheHierarchy uniqueName="[Alarms of CFE Channels].[Failure]" caption="Failure" attribute="1" defaultMemberUniqueName="[Alarms of CFE Channels].[Failure].[All]" allUniqueName="[Alarms of CFE Channels].[Failure].[All]" dimensionUniqueName="[Alarms of CFE Channels]" displayFolder="" count="0" memberValueDatatype="130" unbalanced="0"/>
    <cacheHierarchy uniqueName="[Alarms of CFE Channels].[Count]" caption="Count" attribute="1" defaultMemberUniqueName="[Alarms of CFE Channels].[Count].[All]" allUniqueName="[Alarms of CFE Channels].[Count].[All]" dimensionUniqueName="[Alarms of CFE Channels]" displayFolder="" count="0" memberValueDatatype="20" unbalanced="0"/>
    <cacheHierarchy uniqueName="[Alarms of Network].[Proje İsmi]" caption="Proje İsmi" attribute="1" defaultMemberUniqueName="[Alarms of Network].[Proje İsmi].[All]" allUniqueName="[Alarms of Network].[Proje İsmi].[All]" dimensionUniqueName="[Alarms of Network]" displayFolder="" count="2" memberValueDatatype="130" unbalanced="0">
      <fieldsUsage count="2">
        <fieldUsage x="-1"/>
        <fieldUsage x="0"/>
      </fieldsUsage>
    </cacheHierarchy>
    <cacheHierarchy uniqueName="[Alarms of Network].[Operasyon Merkezi]" caption="Operasyon Merkezi" attribute="1" defaultMemberUniqueName="[Alarms of Network].[Operasyon Merkezi].[All]" allUniqueName="[Alarms of Network].[Operasyon Merkezi].[All]" dimensionUniqueName="[Alarms of Network]" displayFolder="" count="0" memberValueDatatype="130" unbalanced="0"/>
    <cacheHierarchy uniqueName="[Alarms of Network].[Substation]" caption="Substation" attribute="1" defaultMemberUniqueName="[Alarms of Network].[Substation].[All]" allUniqueName="[Alarms of Network].[Substation].[All]" dimensionUniqueName="[Alarms of Network]" displayFolder="" count="0" memberValueDatatype="130" unbalanced="0"/>
    <cacheHierarchy uniqueName="[Alarms of Network].[Gerilim Seviyesi]" caption="Gerilim Seviyesi" attribute="1" defaultMemberUniqueName="[Alarms of Network].[Gerilim Seviyesi].[All]" allUniqueName="[Alarms of Network].[Gerilim Seviyesi].[All]" dimensionUniqueName="[Alarms of Network]" displayFolder="" count="0" memberValueDatatype="130" unbalanced="0"/>
    <cacheHierarchy uniqueName="[Alarms of Network].[Fider]" caption="Fider" attribute="1" defaultMemberUniqueName="[Alarms of Network].[Fider].[All]" allUniqueName="[Alarms of Network].[Fider].[All]" dimensionUniqueName="[Alarms of Network]" displayFolder="" count="0" memberValueDatatype="130" unbalanced="0"/>
    <cacheHierarchy uniqueName="[Alarms of Network].[Ekipman]" caption="Ekipman" attribute="1" defaultMemberUniqueName="[Alarms of Network].[Ekipman].[All]" allUniqueName="[Alarms of Network].[Ekipman].[All]" dimensionUniqueName="[Alarms of Network]" displayFolder="" count="0" memberValueDatatype="130" unbalanced="0"/>
    <cacheHierarchy uniqueName="[Alarms of Network].[Sinyal]" caption="Sinyal" attribute="1" defaultMemberUniqueName="[Alarms of Network].[Sinyal].[All]" allUniqueName="[Alarms of Network].[Sinyal].[All]" dimensionUniqueName="[Alarms of Network]" displayFolder="" count="0" memberValueDatatype="130" unbalanced="0"/>
    <cacheHierarchy uniqueName="[Alarms of Network].[Limit]" caption="Limit" attribute="1" defaultMemberUniqueName="[Alarms of Network].[Limit].[All]" allUniqueName="[Alarms of Network].[Limit].[All]" dimensionUniqueName="[Alarms of Network]" displayFolder="" count="0" memberValueDatatype="130" unbalanced="0"/>
    <cacheHierarchy uniqueName="[Alarms of Network].[Count]" caption="Count" attribute="1" defaultMemberUniqueName="[Alarms of Network].[Count].[All]" allUniqueName="[Alarms of Network].[Count].[All]" dimensionUniqueName="[Alarms of Network]" displayFolder="" count="0" memberValueDatatype="20" unbalanced="0"/>
    <cacheHierarchy uniqueName="[Alarms of RTUs].[Substation]" caption="Substation" attribute="1" defaultMemberUniqueName="[Alarms of RTUs].[Substation].[All]" allUniqueName="[Alarms of RTUs].[Substation].[All]" dimensionUniqueName="[Alarms of RTUs]" displayFolder="" count="0" memberValueDatatype="130" unbalanced="0"/>
    <cacheHierarchy uniqueName="[Alarms of RTUs].[Failure]" caption="Failure" attribute="1" defaultMemberUniqueName="[Alarms of RTUs].[Failure].[All]" allUniqueName="[Alarms of RTUs].[Failure].[All]" dimensionUniqueName="[Alarms of RTUs]" displayFolder="" count="0" memberValueDatatype="130" unbalanced="0"/>
    <cacheHierarchy uniqueName="[Alarms of RTUs].[Count]" caption="Count" attribute="1" defaultMemberUniqueName="[Alarms of RTUs].[Count].[All]" allUniqueName="[Alarms of RTUs].[Count].[All]" dimensionUniqueName="[Alarms of RTUs]" displayFolder="" count="0" memberValueDatatype="20" unbalanced="0"/>
    <cacheHierarchy uniqueName="[Measures].[__XL_Count Alarms of Network]" caption="__XL_Count Alarms of Network" measure="1" displayFolder="" measureGroup="Alarms of Network" count="0" hidden="1"/>
    <cacheHierarchy uniqueName="[Measures].[__XL_Count Alarms of CFE Channels]" caption="__XL_Count Alarms of CFE Channels" measure="1" displayFolder="" measureGroup="Alarms of CFE Channels" count="0" hidden="1"/>
    <cacheHierarchy uniqueName="[Measures].[__XL_Count Alarms of RTUs]" caption="__XL_Count Alarms of RTUs" measure="1" displayFolder="" measureGroup="Alarms of RTUs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Alarms of Network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Count 2]" caption="Sum of Count 2" measure="1" displayFolder="" measureGroup="Alarms of CFE Channel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Count 3]" caption="Sum of Count 3" measure="1" displayFolder="" measureGroup="Alarms of RTU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name="Alarms of CFE Channels" uniqueName="[Alarms of CFE Channels]" caption="Alarms of CFE Channels"/>
    <dimension name="Alarms of Network" uniqueName="[Alarms of Network]" caption="Alarms of Network"/>
    <dimension name="Alarms of RTUs" uniqueName="[Alarms of RTUs]" caption="Alarms of RTUs"/>
    <dimension measure="1" name="Measures" uniqueName="[Measures]" caption="Measures"/>
  </dimensions>
  <measureGroups count="3">
    <measureGroup name="Alarms of CFE Channels" caption="Alarms of CFE Channels"/>
    <measureGroup name="Alarms of Network" caption="Alarms of Network"/>
    <measureGroup name="Alarms of RTUs" caption="Alarms of RTUs"/>
  </measureGroups>
  <maps count="3">
    <map measureGroup="0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zyilmaz, Metehan (SI GSW SEE GC-HUB TR D SP5)" refreshedDate="44932.576895138889" backgroundQuery="1" createdVersion="8" refreshedVersion="8" minRefreshableVersion="3" recordCount="0" supportSubquery="1" supportAdvancedDrill="1" xr:uid="{1638B50D-45DC-438D-B7AE-BCF6D2037108}">
  <cacheSource type="external" connectionId="6"/>
  <cacheFields count="2">
    <cacheField name="[Alarms of Network].[Operasyon Merkezi].[Operasyon Merkezi]" caption="Operasyon Merkezi" numFmtId="0" hierarchy="6" level="1">
      <sharedItems count="10">
        <s v="ERENKOY OM"/>
        <s v="KADIKOY OM DTM"/>
        <s v="KARTAL OM"/>
        <s v="KARTAL OM DTM"/>
        <s v="PENDIK OM"/>
        <s v="TEIAS"/>
        <s v="TUZLA OM"/>
        <s v="UMRANIYE OM"/>
        <s v="UMRANIYE OM DTM"/>
        <s v="USKUDAR OM DTM"/>
      </sharedItems>
    </cacheField>
    <cacheField name="[Measures].[Sum of Count]" caption="Sum of Count" numFmtId="0" hierarchy="21" level="32767"/>
  </cacheFields>
  <cacheHierarchies count="24">
    <cacheHierarchy uniqueName="[Alarms of CFE Channels].[CFE Server]" caption="CFE Server" attribute="1" defaultMemberUniqueName="[Alarms of CFE Channels].[CFE Server].[All]" allUniqueName="[Alarms of CFE Channels].[CFE Server].[All]" dimensionUniqueName="[Alarms of CFE Channels]" displayFolder="" count="0" memberValueDatatype="130" unbalanced="0"/>
    <cacheHierarchy uniqueName="[Alarms of CFE Channels].[Haberleşme Kaynağı]" caption="Haberleşme Kaynağı" attribute="1" defaultMemberUniqueName="[Alarms of CFE Channels].[Haberleşme Kaynağı].[All]" allUniqueName="[Alarms of CFE Channels].[Haberleşme Kaynağı].[All]" dimensionUniqueName="[Alarms of CFE Channels]" displayFolder="" count="0" memberValueDatatype="130" unbalanced="0"/>
    <cacheHierarchy uniqueName="[Alarms of CFE Channels].[Substation]" caption="Substation" attribute="1" defaultMemberUniqueName="[Alarms of CFE Channels].[Substation].[All]" allUniqueName="[Alarms of CFE Channels].[Substation].[All]" dimensionUniqueName="[Alarms of CFE Channels]" displayFolder="" count="0" memberValueDatatype="130" unbalanced="0"/>
    <cacheHierarchy uniqueName="[Alarms of CFE Channels].[Failure]" caption="Failure" attribute="1" defaultMemberUniqueName="[Alarms of CFE Channels].[Failure].[All]" allUniqueName="[Alarms of CFE Channels].[Failure].[All]" dimensionUniqueName="[Alarms of CFE Channels]" displayFolder="" count="0" memberValueDatatype="130" unbalanced="0"/>
    <cacheHierarchy uniqueName="[Alarms of CFE Channels].[Count]" caption="Count" attribute="1" defaultMemberUniqueName="[Alarms of CFE Channels].[Count].[All]" allUniqueName="[Alarms of CFE Channels].[Count].[All]" dimensionUniqueName="[Alarms of CFE Channels]" displayFolder="" count="0" memberValueDatatype="20" unbalanced="0"/>
    <cacheHierarchy uniqueName="[Alarms of Network].[Proje İsmi]" caption="Proje İsmi" attribute="1" defaultMemberUniqueName="[Alarms of Network].[Proje İsmi].[All]" allUniqueName="[Alarms of Network].[Proje İsmi].[All]" dimensionUniqueName="[Alarms of Network]" displayFolder="" count="0" memberValueDatatype="130" unbalanced="0"/>
    <cacheHierarchy uniqueName="[Alarms of Network].[Operasyon Merkezi]" caption="Operasyon Merkezi" attribute="1" defaultMemberUniqueName="[Alarms of Network].[Operasyon Merkezi].[All]" allUniqueName="[Alarms of Network].[Operasyon Merkezi].[All]" dimensionUniqueName="[Alarms of Network]" displayFolder="" count="2" memberValueDatatype="130" unbalanced="0">
      <fieldsUsage count="2">
        <fieldUsage x="-1"/>
        <fieldUsage x="0"/>
      </fieldsUsage>
    </cacheHierarchy>
    <cacheHierarchy uniqueName="[Alarms of Network].[Substation]" caption="Substation" attribute="1" defaultMemberUniqueName="[Alarms of Network].[Substation].[All]" allUniqueName="[Alarms of Network].[Substation].[All]" dimensionUniqueName="[Alarms of Network]" displayFolder="" count="0" memberValueDatatype="130" unbalanced="0"/>
    <cacheHierarchy uniqueName="[Alarms of Network].[Gerilim Seviyesi]" caption="Gerilim Seviyesi" attribute="1" defaultMemberUniqueName="[Alarms of Network].[Gerilim Seviyesi].[All]" allUniqueName="[Alarms of Network].[Gerilim Seviyesi].[All]" dimensionUniqueName="[Alarms of Network]" displayFolder="" count="0" memberValueDatatype="130" unbalanced="0"/>
    <cacheHierarchy uniqueName="[Alarms of Network].[Fider]" caption="Fider" attribute="1" defaultMemberUniqueName="[Alarms of Network].[Fider].[All]" allUniqueName="[Alarms of Network].[Fider].[All]" dimensionUniqueName="[Alarms of Network]" displayFolder="" count="0" memberValueDatatype="130" unbalanced="0"/>
    <cacheHierarchy uniqueName="[Alarms of Network].[Ekipman]" caption="Ekipman" attribute="1" defaultMemberUniqueName="[Alarms of Network].[Ekipman].[All]" allUniqueName="[Alarms of Network].[Ekipman].[All]" dimensionUniqueName="[Alarms of Network]" displayFolder="" count="0" memberValueDatatype="130" unbalanced="0"/>
    <cacheHierarchy uniqueName="[Alarms of Network].[Sinyal]" caption="Sinyal" attribute="1" defaultMemberUniqueName="[Alarms of Network].[Sinyal].[All]" allUniqueName="[Alarms of Network].[Sinyal].[All]" dimensionUniqueName="[Alarms of Network]" displayFolder="" count="0" memberValueDatatype="130" unbalanced="0"/>
    <cacheHierarchy uniqueName="[Alarms of Network].[Limit]" caption="Limit" attribute="1" defaultMemberUniqueName="[Alarms of Network].[Limit].[All]" allUniqueName="[Alarms of Network].[Limit].[All]" dimensionUniqueName="[Alarms of Network]" displayFolder="" count="0" memberValueDatatype="130" unbalanced="0"/>
    <cacheHierarchy uniqueName="[Alarms of Network].[Count]" caption="Count" attribute="1" defaultMemberUniqueName="[Alarms of Network].[Count].[All]" allUniqueName="[Alarms of Network].[Count].[All]" dimensionUniqueName="[Alarms of Network]" displayFolder="" count="0" memberValueDatatype="20" unbalanced="0"/>
    <cacheHierarchy uniqueName="[Alarms of RTUs].[Substation]" caption="Substation" attribute="1" defaultMemberUniqueName="[Alarms of RTUs].[Substation].[All]" allUniqueName="[Alarms of RTUs].[Substation].[All]" dimensionUniqueName="[Alarms of RTUs]" displayFolder="" count="0" memberValueDatatype="130" unbalanced="0"/>
    <cacheHierarchy uniqueName="[Alarms of RTUs].[Failure]" caption="Failure" attribute="1" defaultMemberUniqueName="[Alarms of RTUs].[Failure].[All]" allUniqueName="[Alarms of RTUs].[Failure].[All]" dimensionUniqueName="[Alarms of RTUs]" displayFolder="" count="0" memberValueDatatype="130" unbalanced="0"/>
    <cacheHierarchy uniqueName="[Alarms of RTUs].[Count]" caption="Count" attribute="1" defaultMemberUniqueName="[Alarms of RTUs].[Count].[All]" allUniqueName="[Alarms of RTUs].[Count].[All]" dimensionUniqueName="[Alarms of RTUs]" displayFolder="" count="0" memberValueDatatype="20" unbalanced="0"/>
    <cacheHierarchy uniqueName="[Measures].[__XL_Count Alarms of Network]" caption="__XL_Count Alarms of Network" measure="1" displayFolder="" measureGroup="Alarms of Network" count="0" hidden="1"/>
    <cacheHierarchy uniqueName="[Measures].[__XL_Count Alarms of CFE Channels]" caption="__XL_Count Alarms of CFE Channels" measure="1" displayFolder="" measureGroup="Alarms of CFE Channels" count="0" hidden="1"/>
    <cacheHierarchy uniqueName="[Measures].[__XL_Count Alarms of RTUs]" caption="__XL_Count Alarms of RTUs" measure="1" displayFolder="" measureGroup="Alarms of RTUs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Alarms of Network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Count 2]" caption="Sum of Count 2" measure="1" displayFolder="" measureGroup="Alarms of CFE Channel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Count 3]" caption="Sum of Count 3" measure="1" displayFolder="" measureGroup="Alarms of RTU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name="Alarms of CFE Channels" uniqueName="[Alarms of CFE Channels]" caption="Alarms of CFE Channels"/>
    <dimension name="Alarms of Network" uniqueName="[Alarms of Network]" caption="Alarms of Network"/>
    <dimension name="Alarms of RTUs" uniqueName="[Alarms of RTUs]" caption="Alarms of RTUs"/>
    <dimension measure="1" name="Measures" uniqueName="[Measures]" caption="Measures"/>
  </dimensions>
  <measureGroups count="3">
    <measureGroup name="Alarms of CFE Channels" caption="Alarms of CFE Channels"/>
    <measureGroup name="Alarms of Network" caption="Alarms of Network"/>
    <measureGroup name="Alarms of RTUs" caption="Alarms of RTUs"/>
  </measureGroups>
  <maps count="3">
    <map measureGroup="0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zyilmaz, Metehan (SI GSW SEE GC-HUB TR D SP5)" refreshedDate="44932.576896412036" backgroundQuery="1" createdVersion="8" refreshedVersion="8" minRefreshableVersion="3" recordCount="0" supportSubquery="1" supportAdvancedDrill="1" xr:uid="{C2C32A03-321A-477E-8AD7-C3818DE67D16}">
  <cacheSource type="external" connectionId="6"/>
  <cacheFields count="2">
    <cacheField name="[Alarms of Network].[Substation].[Substation]" caption="Substation" numFmtId="0" hierarchy="7" level="1">
      <sharedItems count="10">
        <s v="16140 Karlitepe Kok"/>
        <s v="3307 DM"/>
        <s v="5070 IM"/>
        <s v="7054 DM"/>
        <s v="RP_15540 IM"/>
        <s v="T-10290"/>
        <s v="T-16616"/>
        <s v="T-2739"/>
        <s v="T-5502"/>
        <s v="T-7470"/>
      </sharedItems>
    </cacheField>
    <cacheField name="[Measures].[Sum of Count]" caption="Sum of Count" numFmtId="0" hierarchy="21" level="32767"/>
  </cacheFields>
  <cacheHierarchies count="24">
    <cacheHierarchy uniqueName="[Alarms of CFE Channels].[CFE Server]" caption="CFE Server" attribute="1" defaultMemberUniqueName="[Alarms of CFE Channels].[CFE Server].[All]" allUniqueName="[Alarms of CFE Channels].[CFE Server].[All]" dimensionUniqueName="[Alarms of CFE Channels]" displayFolder="" count="0" memberValueDatatype="130" unbalanced="0"/>
    <cacheHierarchy uniqueName="[Alarms of CFE Channels].[Haberleşme Kaynağı]" caption="Haberleşme Kaynağı" attribute="1" defaultMemberUniqueName="[Alarms of CFE Channels].[Haberleşme Kaynağı].[All]" allUniqueName="[Alarms of CFE Channels].[Haberleşme Kaynağı].[All]" dimensionUniqueName="[Alarms of CFE Channels]" displayFolder="" count="0" memberValueDatatype="130" unbalanced="0"/>
    <cacheHierarchy uniqueName="[Alarms of CFE Channels].[Substation]" caption="Substation" attribute="1" defaultMemberUniqueName="[Alarms of CFE Channels].[Substation].[All]" allUniqueName="[Alarms of CFE Channels].[Substation].[All]" dimensionUniqueName="[Alarms of CFE Channels]" displayFolder="" count="0" memberValueDatatype="130" unbalanced="0"/>
    <cacheHierarchy uniqueName="[Alarms of CFE Channels].[Failure]" caption="Failure" attribute="1" defaultMemberUniqueName="[Alarms of CFE Channels].[Failure].[All]" allUniqueName="[Alarms of CFE Channels].[Failure].[All]" dimensionUniqueName="[Alarms of CFE Channels]" displayFolder="" count="0" memberValueDatatype="130" unbalanced="0"/>
    <cacheHierarchy uniqueName="[Alarms of CFE Channels].[Count]" caption="Count" attribute="1" defaultMemberUniqueName="[Alarms of CFE Channels].[Count].[All]" allUniqueName="[Alarms of CFE Channels].[Count].[All]" dimensionUniqueName="[Alarms of CFE Channels]" displayFolder="" count="0" memberValueDatatype="20" unbalanced="0"/>
    <cacheHierarchy uniqueName="[Alarms of Network].[Proje İsmi]" caption="Proje İsmi" attribute="1" defaultMemberUniqueName="[Alarms of Network].[Proje İsmi].[All]" allUniqueName="[Alarms of Network].[Proje İsmi].[All]" dimensionUniqueName="[Alarms of Network]" displayFolder="" count="0" memberValueDatatype="130" unbalanced="0"/>
    <cacheHierarchy uniqueName="[Alarms of Network].[Operasyon Merkezi]" caption="Operasyon Merkezi" attribute="1" defaultMemberUniqueName="[Alarms of Network].[Operasyon Merkezi].[All]" allUniqueName="[Alarms of Network].[Operasyon Merkezi].[All]" dimensionUniqueName="[Alarms of Network]" displayFolder="" count="0" memberValueDatatype="130" unbalanced="0"/>
    <cacheHierarchy uniqueName="[Alarms of Network].[Substation]" caption="Substation" attribute="1" defaultMemberUniqueName="[Alarms of Network].[Substation].[All]" allUniqueName="[Alarms of Network].[Substation].[All]" dimensionUniqueName="[Alarms of Network]" displayFolder="" count="2" memberValueDatatype="130" unbalanced="0">
      <fieldsUsage count="2">
        <fieldUsage x="-1"/>
        <fieldUsage x="0"/>
      </fieldsUsage>
    </cacheHierarchy>
    <cacheHierarchy uniqueName="[Alarms of Network].[Gerilim Seviyesi]" caption="Gerilim Seviyesi" attribute="1" defaultMemberUniqueName="[Alarms of Network].[Gerilim Seviyesi].[All]" allUniqueName="[Alarms of Network].[Gerilim Seviyesi].[All]" dimensionUniqueName="[Alarms of Network]" displayFolder="" count="0" memberValueDatatype="130" unbalanced="0"/>
    <cacheHierarchy uniqueName="[Alarms of Network].[Fider]" caption="Fider" attribute="1" defaultMemberUniqueName="[Alarms of Network].[Fider].[All]" allUniqueName="[Alarms of Network].[Fider].[All]" dimensionUniqueName="[Alarms of Network]" displayFolder="" count="0" memberValueDatatype="130" unbalanced="0"/>
    <cacheHierarchy uniqueName="[Alarms of Network].[Ekipman]" caption="Ekipman" attribute="1" defaultMemberUniqueName="[Alarms of Network].[Ekipman].[All]" allUniqueName="[Alarms of Network].[Ekipman].[All]" dimensionUniqueName="[Alarms of Network]" displayFolder="" count="0" memberValueDatatype="130" unbalanced="0"/>
    <cacheHierarchy uniqueName="[Alarms of Network].[Sinyal]" caption="Sinyal" attribute="1" defaultMemberUniqueName="[Alarms of Network].[Sinyal].[All]" allUniqueName="[Alarms of Network].[Sinyal].[All]" dimensionUniqueName="[Alarms of Network]" displayFolder="" count="0" memberValueDatatype="130" unbalanced="0"/>
    <cacheHierarchy uniqueName="[Alarms of Network].[Limit]" caption="Limit" attribute="1" defaultMemberUniqueName="[Alarms of Network].[Limit].[All]" allUniqueName="[Alarms of Network].[Limit].[All]" dimensionUniqueName="[Alarms of Network]" displayFolder="" count="0" memberValueDatatype="130" unbalanced="0"/>
    <cacheHierarchy uniqueName="[Alarms of Network].[Count]" caption="Count" attribute="1" defaultMemberUniqueName="[Alarms of Network].[Count].[All]" allUniqueName="[Alarms of Network].[Count].[All]" dimensionUniqueName="[Alarms of Network]" displayFolder="" count="0" memberValueDatatype="20" unbalanced="0"/>
    <cacheHierarchy uniqueName="[Alarms of RTUs].[Substation]" caption="Substation" attribute="1" defaultMemberUniqueName="[Alarms of RTUs].[Substation].[All]" allUniqueName="[Alarms of RTUs].[Substation].[All]" dimensionUniqueName="[Alarms of RTUs]" displayFolder="" count="0" memberValueDatatype="130" unbalanced="0"/>
    <cacheHierarchy uniqueName="[Alarms of RTUs].[Failure]" caption="Failure" attribute="1" defaultMemberUniqueName="[Alarms of RTUs].[Failure].[All]" allUniqueName="[Alarms of RTUs].[Failure].[All]" dimensionUniqueName="[Alarms of RTUs]" displayFolder="" count="0" memberValueDatatype="130" unbalanced="0"/>
    <cacheHierarchy uniqueName="[Alarms of RTUs].[Count]" caption="Count" attribute="1" defaultMemberUniqueName="[Alarms of RTUs].[Count].[All]" allUniqueName="[Alarms of RTUs].[Count].[All]" dimensionUniqueName="[Alarms of RTUs]" displayFolder="" count="0" memberValueDatatype="20" unbalanced="0"/>
    <cacheHierarchy uniqueName="[Measures].[__XL_Count Alarms of Network]" caption="__XL_Count Alarms of Network" measure="1" displayFolder="" measureGroup="Alarms of Network" count="0" hidden="1"/>
    <cacheHierarchy uniqueName="[Measures].[__XL_Count Alarms of CFE Channels]" caption="__XL_Count Alarms of CFE Channels" measure="1" displayFolder="" measureGroup="Alarms of CFE Channels" count="0" hidden="1"/>
    <cacheHierarchy uniqueName="[Measures].[__XL_Count Alarms of RTUs]" caption="__XL_Count Alarms of RTUs" measure="1" displayFolder="" measureGroup="Alarms of RTUs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Alarms of Network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Count 2]" caption="Sum of Count 2" measure="1" displayFolder="" measureGroup="Alarms of CFE Channel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Count 3]" caption="Sum of Count 3" measure="1" displayFolder="" measureGroup="Alarms of RTU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name="Alarms of CFE Channels" uniqueName="[Alarms of CFE Channels]" caption="Alarms of CFE Channels"/>
    <dimension name="Alarms of Network" uniqueName="[Alarms of Network]" caption="Alarms of Network"/>
    <dimension name="Alarms of RTUs" uniqueName="[Alarms of RTUs]" caption="Alarms of RTUs"/>
    <dimension measure="1" name="Measures" uniqueName="[Measures]" caption="Measures"/>
  </dimensions>
  <measureGroups count="3">
    <measureGroup name="Alarms of CFE Channels" caption="Alarms of CFE Channels"/>
    <measureGroup name="Alarms of Network" caption="Alarms of Network"/>
    <measureGroup name="Alarms of RTUs" caption="Alarms of RTUs"/>
  </measureGroups>
  <maps count="3">
    <map measureGroup="0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zyilmaz, Metehan (SI GSW SEE GC-HUB TR D SP5)" refreshedDate="44932.576897685183" backgroundQuery="1" createdVersion="8" refreshedVersion="8" minRefreshableVersion="3" recordCount="0" supportSubquery="1" supportAdvancedDrill="1" xr:uid="{1CF62923-1458-4114-81AB-F9F761A9BBDF}">
  <cacheSource type="external" connectionId="6"/>
  <cacheFields count="2">
    <cacheField name="[Alarms of Network].[Sinyal].[Sinyal]" caption="Sinyal" numFmtId="0" hierarchy="11" level="1">
      <sharedItems count="10">
        <s v="Hareket Dedektoru"/>
        <s v="IED Ariza"/>
        <s v="Merkezi Redresor Toprak Kacak"/>
        <s v="Redresor AC Ariza"/>
        <s v="Redresor DC Ariza"/>
        <s v="RTU Redresor DC Dusuk"/>
        <s v="RTU Redresor Genel Alarm"/>
        <s v="Saha Donanim Haberlesme Hatasi"/>
        <s v="Trafo Kosk Kapi"/>
        <s v="Zaman Sinyali Ariza"/>
      </sharedItems>
    </cacheField>
    <cacheField name="[Measures].[Sum of Count]" caption="Sum of Count" numFmtId="0" hierarchy="21" level="32767"/>
  </cacheFields>
  <cacheHierarchies count="24">
    <cacheHierarchy uniqueName="[Alarms of CFE Channels].[CFE Server]" caption="CFE Server" attribute="1" defaultMemberUniqueName="[Alarms of CFE Channels].[CFE Server].[All]" allUniqueName="[Alarms of CFE Channels].[CFE Server].[All]" dimensionUniqueName="[Alarms of CFE Channels]" displayFolder="" count="0" memberValueDatatype="130" unbalanced="0"/>
    <cacheHierarchy uniqueName="[Alarms of CFE Channels].[Haberleşme Kaynağı]" caption="Haberleşme Kaynağı" attribute="1" defaultMemberUniqueName="[Alarms of CFE Channels].[Haberleşme Kaynağı].[All]" allUniqueName="[Alarms of CFE Channels].[Haberleşme Kaynağı].[All]" dimensionUniqueName="[Alarms of CFE Channels]" displayFolder="" count="0" memberValueDatatype="130" unbalanced="0"/>
    <cacheHierarchy uniqueName="[Alarms of CFE Channels].[Substation]" caption="Substation" attribute="1" defaultMemberUniqueName="[Alarms of CFE Channels].[Substation].[All]" allUniqueName="[Alarms of CFE Channels].[Substation].[All]" dimensionUniqueName="[Alarms of CFE Channels]" displayFolder="" count="0" memberValueDatatype="130" unbalanced="0"/>
    <cacheHierarchy uniqueName="[Alarms of CFE Channels].[Failure]" caption="Failure" attribute="1" defaultMemberUniqueName="[Alarms of CFE Channels].[Failure].[All]" allUniqueName="[Alarms of CFE Channels].[Failure].[All]" dimensionUniqueName="[Alarms of CFE Channels]" displayFolder="" count="0" memberValueDatatype="130" unbalanced="0"/>
    <cacheHierarchy uniqueName="[Alarms of CFE Channels].[Count]" caption="Count" attribute="1" defaultMemberUniqueName="[Alarms of CFE Channels].[Count].[All]" allUniqueName="[Alarms of CFE Channels].[Count].[All]" dimensionUniqueName="[Alarms of CFE Channels]" displayFolder="" count="0" memberValueDatatype="20" unbalanced="0"/>
    <cacheHierarchy uniqueName="[Alarms of Network].[Proje İsmi]" caption="Proje İsmi" attribute="1" defaultMemberUniqueName="[Alarms of Network].[Proje İsmi].[All]" allUniqueName="[Alarms of Network].[Proje İsmi].[All]" dimensionUniqueName="[Alarms of Network]" displayFolder="" count="0" memberValueDatatype="130" unbalanced="0"/>
    <cacheHierarchy uniqueName="[Alarms of Network].[Operasyon Merkezi]" caption="Operasyon Merkezi" attribute="1" defaultMemberUniqueName="[Alarms of Network].[Operasyon Merkezi].[All]" allUniqueName="[Alarms of Network].[Operasyon Merkezi].[All]" dimensionUniqueName="[Alarms of Network]" displayFolder="" count="0" memberValueDatatype="130" unbalanced="0"/>
    <cacheHierarchy uniqueName="[Alarms of Network].[Substation]" caption="Substation" attribute="1" defaultMemberUniqueName="[Alarms of Network].[Substation].[All]" allUniqueName="[Alarms of Network].[Substation].[All]" dimensionUniqueName="[Alarms of Network]" displayFolder="" count="0" memberValueDatatype="130" unbalanced="0"/>
    <cacheHierarchy uniqueName="[Alarms of Network].[Gerilim Seviyesi]" caption="Gerilim Seviyesi" attribute="1" defaultMemberUniqueName="[Alarms of Network].[Gerilim Seviyesi].[All]" allUniqueName="[Alarms of Network].[Gerilim Seviyesi].[All]" dimensionUniqueName="[Alarms of Network]" displayFolder="" count="0" memberValueDatatype="130" unbalanced="0"/>
    <cacheHierarchy uniqueName="[Alarms of Network].[Fider]" caption="Fider" attribute="1" defaultMemberUniqueName="[Alarms of Network].[Fider].[All]" allUniqueName="[Alarms of Network].[Fider].[All]" dimensionUniqueName="[Alarms of Network]" displayFolder="" count="0" memberValueDatatype="130" unbalanced="0"/>
    <cacheHierarchy uniqueName="[Alarms of Network].[Ekipman]" caption="Ekipman" attribute="1" defaultMemberUniqueName="[Alarms of Network].[Ekipman].[All]" allUniqueName="[Alarms of Network].[Ekipman].[All]" dimensionUniqueName="[Alarms of Network]" displayFolder="" count="0" memberValueDatatype="130" unbalanced="0"/>
    <cacheHierarchy uniqueName="[Alarms of Network].[Sinyal]" caption="Sinyal" attribute="1" defaultMemberUniqueName="[Alarms of Network].[Sinyal].[All]" allUniqueName="[Alarms of Network].[Sinyal].[All]" dimensionUniqueName="[Alarms of Network]" displayFolder="" count="2" memberValueDatatype="130" unbalanced="0">
      <fieldsUsage count="2">
        <fieldUsage x="-1"/>
        <fieldUsage x="0"/>
      </fieldsUsage>
    </cacheHierarchy>
    <cacheHierarchy uniqueName="[Alarms of Network].[Limit]" caption="Limit" attribute="1" defaultMemberUniqueName="[Alarms of Network].[Limit].[All]" allUniqueName="[Alarms of Network].[Limit].[All]" dimensionUniqueName="[Alarms of Network]" displayFolder="" count="0" memberValueDatatype="130" unbalanced="0"/>
    <cacheHierarchy uniqueName="[Alarms of Network].[Count]" caption="Count" attribute="1" defaultMemberUniqueName="[Alarms of Network].[Count].[All]" allUniqueName="[Alarms of Network].[Count].[All]" dimensionUniqueName="[Alarms of Network]" displayFolder="" count="0" memberValueDatatype="20" unbalanced="0"/>
    <cacheHierarchy uniqueName="[Alarms of RTUs].[Substation]" caption="Substation" attribute="1" defaultMemberUniqueName="[Alarms of RTUs].[Substation].[All]" allUniqueName="[Alarms of RTUs].[Substation].[All]" dimensionUniqueName="[Alarms of RTUs]" displayFolder="" count="0" memberValueDatatype="130" unbalanced="0"/>
    <cacheHierarchy uniqueName="[Alarms of RTUs].[Failure]" caption="Failure" attribute="1" defaultMemberUniqueName="[Alarms of RTUs].[Failure].[All]" allUniqueName="[Alarms of RTUs].[Failure].[All]" dimensionUniqueName="[Alarms of RTUs]" displayFolder="" count="0" memberValueDatatype="130" unbalanced="0"/>
    <cacheHierarchy uniqueName="[Alarms of RTUs].[Count]" caption="Count" attribute="1" defaultMemberUniqueName="[Alarms of RTUs].[Count].[All]" allUniqueName="[Alarms of RTUs].[Count].[All]" dimensionUniqueName="[Alarms of RTUs]" displayFolder="" count="0" memberValueDatatype="20" unbalanced="0"/>
    <cacheHierarchy uniqueName="[Measures].[__XL_Count Alarms of Network]" caption="__XL_Count Alarms of Network" measure="1" displayFolder="" measureGroup="Alarms of Network" count="0" hidden="1"/>
    <cacheHierarchy uniqueName="[Measures].[__XL_Count Alarms of CFE Channels]" caption="__XL_Count Alarms of CFE Channels" measure="1" displayFolder="" measureGroup="Alarms of CFE Channels" count="0" hidden="1"/>
    <cacheHierarchy uniqueName="[Measures].[__XL_Count Alarms of RTUs]" caption="__XL_Count Alarms of RTUs" measure="1" displayFolder="" measureGroup="Alarms of RTUs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Alarms of Network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Count 2]" caption="Sum of Count 2" measure="1" displayFolder="" measureGroup="Alarms of CFE Channel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Count 3]" caption="Sum of Count 3" measure="1" displayFolder="" measureGroup="Alarms of RTU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name="Alarms of CFE Channels" uniqueName="[Alarms of CFE Channels]" caption="Alarms of CFE Channels"/>
    <dimension name="Alarms of Network" uniqueName="[Alarms of Network]" caption="Alarms of Network"/>
    <dimension name="Alarms of RTUs" uniqueName="[Alarms of RTUs]" caption="Alarms of RTUs"/>
    <dimension measure="1" name="Measures" uniqueName="[Measures]" caption="Measures"/>
  </dimensions>
  <measureGroups count="3">
    <measureGroup name="Alarms of CFE Channels" caption="Alarms of CFE Channels"/>
    <measureGroup name="Alarms of Network" caption="Alarms of Network"/>
    <measureGroup name="Alarms of RTUs" caption="Alarms of RTUs"/>
  </measureGroups>
  <maps count="3">
    <map measureGroup="0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zyilmaz, Metehan (SI GSW SEE GC-HUB TR D SP5)" refreshedDate="44932.576898611114" backgroundQuery="1" createdVersion="8" refreshedVersion="8" minRefreshableVersion="3" recordCount="0" supportSubquery="1" supportAdvancedDrill="1" xr:uid="{4CBDCF43-8336-471C-988B-53FB27C2246D}">
  <cacheSource type="external" connectionId="6"/>
  <cacheFields count="1">
    <cacheField name="[Measures].[Sum of Count 3]" caption="Sum of Count 3" numFmtId="0" hierarchy="23" level="32767"/>
  </cacheFields>
  <cacheHierarchies count="24">
    <cacheHierarchy uniqueName="[Alarms of CFE Channels].[CFE Server]" caption="CFE Server" attribute="1" defaultMemberUniqueName="[Alarms of CFE Channels].[CFE Server].[All]" allUniqueName="[Alarms of CFE Channels].[CFE Server].[All]" dimensionUniqueName="[Alarms of CFE Channels]" displayFolder="" count="0" memberValueDatatype="130" unbalanced="0"/>
    <cacheHierarchy uniqueName="[Alarms of CFE Channels].[Haberleşme Kaynağı]" caption="Haberleşme Kaynağı" attribute="1" defaultMemberUniqueName="[Alarms of CFE Channels].[Haberleşme Kaynağı].[All]" allUniqueName="[Alarms of CFE Channels].[Haberleşme Kaynağı].[All]" dimensionUniqueName="[Alarms of CFE Channels]" displayFolder="" count="0" memberValueDatatype="130" unbalanced="0"/>
    <cacheHierarchy uniqueName="[Alarms of CFE Channels].[Substation]" caption="Substation" attribute="1" defaultMemberUniqueName="[Alarms of CFE Channels].[Substation].[All]" allUniqueName="[Alarms of CFE Channels].[Substation].[All]" dimensionUniqueName="[Alarms of CFE Channels]" displayFolder="" count="0" memberValueDatatype="130" unbalanced="0"/>
    <cacheHierarchy uniqueName="[Alarms of CFE Channels].[Failure]" caption="Failure" attribute="1" defaultMemberUniqueName="[Alarms of CFE Channels].[Failure].[All]" allUniqueName="[Alarms of CFE Channels].[Failure].[All]" dimensionUniqueName="[Alarms of CFE Channels]" displayFolder="" count="0" memberValueDatatype="130" unbalanced="0"/>
    <cacheHierarchy uniqueName="[Alarms of CFE Channels].[Count]" caption="Count" attribute="1" defaultMemberUniqueName="[Alarms of CFE Channels].[Count].[All]" allUniqueName="[Alarms of CFE Channels].[Count].[All]" dimensionUniqueName="[Alarms of CFE Channels]" displayFolder="" count="0" memberValueDatatype="20" unbalanced="0"/>
    <cacheHierarchy uniqueName="[Alarms of Network].[Proje İsmi]" caption="Proje İsmi" attribute="1" defaultMemberUniqueName="[Alarms of Network].[Proje İsmi].[All]" allUniqueName="[Alarms of Network].[Proje İsmi].[All]" dimensionUniqueName="[Alarms of Network]" displayFolder="" count="0" memberValueDatatype="130" unbalanced="0"/>
    <cacheHierarchy uniqueName="[Alarms of Network].[Operasyon Merkezi]" caption="Operasyon Merkezi" attribute="1" defaultMemberUniqueName="[Alarms of Network].[Operasyon Merkezi].[All]" allUniqueName="[Alarms of Network].[Operasyon Merkezi].[All]" dimensionUniqueName="[Alarms of Network]" displayFolder="" count="0" memberValueDatatype="130" unbalanced="0"/>
    <cacheHierarchy uniqueName="[Alarms of Network].[Substation]" caption="Substation" attribute="1" defaultMemberUniqueName="[Alarms of Network].[Substation].[All]" allUniqueName="[Alarms of Network].[Substation].[All]" dimensionUniqueName="[Alarms of Network]" displayFolder="" count="0" memberValueDatatype="130" unbalanced="0"/>
    <cacheHierarchy uniqueName="[Alarms of Network].[Gerilim Seviyesi]" caption="Gerilim Seviyesi" attribute="1" defaultMemberUniqueName="[Alarms of Network].[Gerilim Seviyesi].[All]" allUniqueName="[Alarms of Network].[Gerilim Seviyesi].[All]" dimensionUniqueName="[Alarms of Network]" displayFolder="" count="0" memberValueDatatype="130" unbalanced="0"/>
    <cacheHierarchy uniqueName="[Alarms of Network].[Fider]" caption="Fider" attribute="1" defaultMemberUniqueName="[Alarms of Network].[Fider].[All]" allUniqueName="[Alarms of Network].[Fider].[All]" dimensionUniqueName="[Alarms of Network]" displayFolder="" count="0" memberValueDatatype="130" unbalanced="0"/>
    <cacheHierarchy uniqueName="[Alarms of Network].[Ekipman]" caption="Ekipman" attribute="1" defaultMemberUniqueName="[Alarms of Network].[Ekipman].[All]" allUniqueName="[Alarms of Network].[Ekipman].[All]" dimensionUniqueName="[Alarms of Network]" displayFolder="" count="0" memberValueDatatype="130" unbalanced="0"/>
    <cacheHierarchy uniqueName="[Alarms of Network].[Sinyal]" caption="Sinyal" attribute="1" defaultMemberUniqueName="[Alarms of Network].[Sinyal].[All]" allUniqueName="[Alarms of Network].[Sinyal].[All]" dimensionUniqueName="[Alarms of Network]" displayFolder="" count="0" memberValueDatatype="130" unbalanced="0"/>
    <cacheHierarchy uniqueName="[Alarms of Network].[Limit]" caption="Limit" attribute="1" defaultMemberUniqueName="[Alarms of Network].[Limit].[All]" allUniqueName="[Alarms of Network].[Limit].[All]" dimensionUniqueName="[Alarms of Network]" displayFolder="" count="0" memberValueDatatype="130" unbalanced="0"/>
    <cacheHierarchy uniqueName="[Alarms of Network].[Count]" caption="Count" attribute="1" defaultMemberUniqueName="[Alarms of Network].[Count].[All]" allUniqueName="[Alarms of Network].[Count].[All]" dimensionUniqueName="[Alarms of Network]" displayFolder="" count="0" memberValueDatatype="20" unbalanced="0"/>
    <cacheHierarchy uniqueName="[Alarms of RTUs].[Substation]" caption="Substation" attribute="1" defaultMemberUniqueName="[Alarms of RTUs].[Substation].[All]" allUniqueName="[Alarms of RTUs].[Substation].[All]" dimensionUniqueName="[Alarms of RTUs]" displayFolder="" count="0" memberValueDatatype="130" unbalanced="0"/>
    <cacheHierarchy uniqueName="[Alarms of RTUs].[Failure]" caption="Failure" attribute="1" defaultMemberUniqueName="[Alarms of RTUs].[Failure].[All]" allUniqueName="[Alarms of RTUs].[Failure].[All]" dimensionUniqueName="[Alarms of RTUs]" displayFolder="" count="0" memberValueDatatype="130" unbalanced="0"/>
    <cacheHierarchy uniqueName="[Alarms of RTUs].[Count]" caption="Count" attribute="1" defaultMemberUniqueName="[Alarms of RTUs].[Count].[All]" allUniqueName="[Alarms of RTUs].[Count].[All]" dimensionUniqueName="[Alarms of RTUs]" displayFolder="" count="0" memberValueDatatype="20" unbalanced="0"/>
    <cacheHierarchy uniqueName="[Measures].[__XL_Count Alarms of Network]" caption="__XL_Count Alarms of Network" measure="1" displayFolder="" measureGroup="Alarms of Network" count="0" hidden="1"/>
    <cacheHierarchy uniqueName="[Measures].[__XL_Count Alarms of CFE Channels]" caption="__XL_Count Alarms of CFE Channels" measure="1" displayFolder="" measureGroup="Alarms of CFE Channels" count="0" hidden="1"/>
    <cacheHierarchy uniqueName="[Measures].[__XL_Count Alarms of RTUs]" caption="__XL_Count Alarms of RTUs" measure="1" displayFolder="" measureGroup="Alarms of RTUs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Alarms of Network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Count 2]" caption="Sum of Count 2" measure="1" displayFolder="" measureGroup="Alarms of CFE Channel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Count 3]" caption="Sum of Count 3" measure="1" displayFolder="" measureGroup="Alarms of RTU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name="Alarms of CFE Channels" uniqueName="[Alarms of CFE Channels]" caption="Alarms of CFE Channels"/>
    <dimension name="Alarms of Network" uniqueName="[Alarms of Network]" caption="Alarms of Network"/>
    <dimension name="Alarms of RTUs" uniqueName="[Alarms of RTUs]" caption="Alarms of RTUs"/>
    <dimension measure="1" name="Measures" uniqueName="[Measures]" caption="Measures"/>
  </dimensions>
  <measureGroups count="3">
    <measureGroup name="Alarms of CFE Channels" caption="Alarms of CFE Channels"/>
    <measureGroup name="Alarms of Network" caption="Alarms of Network"/>
    <measureGroup name="Alarms of RTUs" caption="Alarms of RTUs"/>
  </measureGroups>
  <maps count="3">
    <map measureGroup="0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zyilmaz, Metehan (SI GSW SEE GC-HUB TR D SP5)" refreshedDate="44932.576899189815" backgroundQuery="1" createdVersion="8" refreshedVersion="8" minRefreshableVersion="3" recordCount="0" supportSubquery="1" supportAdvancedDrill="1" xr:uid="{682BC301-EC32-453A-B990-3FD6A9D8E733}">
  <cacheSource type="external" connectionId="6"/>
  <cacheFields count="1">
    <cacheField name="[Measures].[Sum of Count]" caption="Sum of Count" numFmtId="0" hierarchy="21" level="32767"/>
  </cacheFields>
  <cacheHierarchies count="24">
    <cacheHierarchy uniqueName="[Alarms of CFE Channels].[CFE Server]" caption="CFE Server" attribute="1" defaultMemberUniqueName="[Alarms of CFE Channels].[CFE Server].[All]" allUniqueName="[Alarms of CFE Channels].[CFE Server].[All]" dimensionUniqueName="[Alarms of CFE Channels]" displayFolder="" count="0" memberValueDatatype="130" unbalanced="0"/>
    <cacheHierarchy uniqueName="[Alarms of CFE Channels].[Haberleşme Kaynağı]" caption="Haberleşme Kaynağı" attribute="1" defaultMemberUniqueName="[Alarms of CFE Channels].[Haberleşme Kaynağı].[All]" allUniqueName="[Alarms of CFE Channels].[Haberleşme Kaynağı].[All]" dimensionUniqueName="[Alarms of CFE Channels]" displayFolder="" count="0" memberValueDatatype="130" unbalanced="0"/>
    <cacheHierarchy uniqueName="[Alarms of CFE Channels].[Substation]" caption="Substation" attribute="1" defaultMemberUniqueName="[Alarms of CFE Channels].[Substation].[All]" allUniqueName="[Alarms of CFE Channels].[Substation].[All]" dimensionUniqueName="[Alarms of CFE Channels]" displayFolder="" count="0" memberValueDatatype="130" unbalanced="0"/>
    <cacheHierarchy uniqueName="[Alarms of CFE Channels].[Failure]" caption="Failure" attribute="1" defaultMemberUniqueName="[Alarms of CFE Channels].[Failure].[All]" allUniqueName="[Alarms of CFE Channels].[Failure].[All]" dimensionUniqueName="[Alarms of CFE Channels]" displayFolder="" count="0" memberValueDatatype="130" unbalanced="0"/>
    <cacheHierarchy uniqueName="[Alarms of CFE Channels].[Count]" caption="Count" attribute="1" defaultMemberUniqueName="[Alarms of CFE Channels].[Count].[All]" allUniqueName="[Alarms of CFE Channels].[Count].[All]" dimensionUniqueName="[Alarms of CFE Channels]" displayFolder="" count="0" memberValueDatatype="20" unbalanced="0"/>
    <cacheHierarchy uniqueName="[Alarms of Network].[Proje İsmi]" caption="Proje İsmi" attribute="1" defaultMemberUniqueName="[Alarms of Network].[Proje İsmi].[All]" allUniqueName="[Alarms of Network].[Proje İsmi].[All]" dimensionUniqueName="[Alarms of Network]" displayFolder="" count="0" memberValueDatatype="130" unbalanced="0"/>
    <cacheHierarchy uniqueName="[Alarms of Network].[Operasyon Merkezi]" caption="Operasyon Merkezi" attribute="1" defaultMemberUniqueName="[Alarms of Network].[Operasyon Merkezi].[All]" allUniqueName="[Alarms of Network].[Operasyon Merkezi].[All]" dimensionUniqueName="[Alarms of Network]" displayFolder="" count="0" memberValueDatatype="130" unbalanced="0"/>
    <cacheHierarchy uniqueName="[Alarms of Network].[Substation]" caption="Substation" attribute="1" defaultMemberUniqueName="[Alarms of Network].[Substation].[All]" allUniqueName="[Alarms of Network].[Substation].[All]" dimensionUniqueName="[Alarms of Network]" displayFolder="" count="0" memberValueDatatype="130" unbalanced="0"/>
    <cacheHierarchy uniqueName="[Alarms of Network].[Gerilim Seviyesi]" caption="Gerilim Seviyesi" attribute="1" defaultMemberUniqueName="[Alarms of Network].[Gerilim Seviyesi].[All]" allUniqueName="[Alarms of Network].[Gerilim Seviyesi].[All]" dimensionUniqueName="[Alarms of Network]" displayFolder="" count="0" memberValueDatatype="130" unbalanced="0"/>
    <cacheHierarchy uniqueName="[Alarms of Network].[Fider]" caption="Fider" attribute="1" defaultMemberUniqueName="[Alarms of Network].[Fider].[All]" allUniqueName="[Alarms of Network].[Fider].[All]" dimensionUniqueName="[Alarms of Network]" displayFolder="" count="0" memberValueDatatype="130" unbalanced="0"/>
    <cacheHierarchy uniqueName="[Alarms of Network].[Ekipman]" caption="Ekipman" attribute="1" defaultMemberUniqueName="[Alarms of Network].[Ekipman].[All]" allUniqueName="[Alarms of Network].[Ekipman].[All]" dimensionUniqueName="[Alarms of Network]" displayFolder="" count="0" memberValueDatatype="130" unbalanced="0"/>
    <cacheHierarchy uniqueName="[Alarms of Network].[Sinyal]" caption="Sinyal" attribute="1" defaultMemberUniqueName="[Alarms of Network].[Sinyal].[All]" allUniqueName="[Alarms of Network].[Sinyal].[All]" dimensionUniqueName="[Alarms of Network]" displayFolder="" count="0" memberValueDatatype="130" unbalanced="0"/>
    <cacheHierarchy uniqueName="[Alarms of Network].[Limit]" caption="Limit" attribute="1" defaultMemberUniqueName="[Alarms of Network].[Limit].[All]" allUniqueName="[Alarms of Network].[Limit].[All]" dimensionUniqueName="[Alarms of Network]" displayFolder="" count="0" memberValueDatatype="130" unbalanced="0"/>
    <cacheHierarchy uniqueName="[Alarms of Network].[Count]" caption="Count" attribute="1" defaultMemberUniqueName="[Alarms of Network].[Count].[All]" allUniqueName="[Alarms of Network].[Count].[All]" dimensionUniqueName="[Alarms of Network]" displayFolder="" count="0" memberValueDatatype="20" unbalanced="0"/>
    <cacheHierarchy uniqueName="[Alarms of RTUs].[Substation]" caption="Substation" attribute="1" defaultMemberUniqueName="[Alarms of RTUs].[Substation].[All]" allUniqueName="[Alarms of RTUs].[Substation].[All]" dimensionUniqueName="[Alarms of RTUs]" displayFolder="" count="0" memberValueDatatype="130" unbalanced="0"/>
    <cacheHierarchy uniqueName="[Alarms of RTUs].[Failure]" caption="Failure" attribute="1" defaultMemberUniqueName="[Alarms of RTUs].[Failure].[All]" allUniqueName="[Alarms of RTUs].[Failure].[All]" dimensionUniqueName="[Alarms of RTUs]" displayFolder="" count="0" memberValueDatatype="130" unbalanced="0"/>
    <cacheHierarchy uniqueName="[Alarms of RTUs].[Count]" caption="Count" attribute="1" defaultMemberUniqueName="[Alarms of RTUs].[Count].[All]" allUniqueName="[Alarms of RTUs].[Count].[All]" dimensionUniqueName="[Alarms of RTUs]" displayFolder="" count="0" memberValueDatatype="20" unbalanced="0"/>
    <cacheHierarchy uniqueName="[Measures].[__XL_Count Alarms of Network]" caption="__XL_Count Alarms of Network" measure="1" displayFolder="" measureGroup="Alarms of Network" count="0" hidden="1"/>
    <cacheHierarchy uniqueName="[Measures].[__XL_Count Alarms of CFE Channels]" caption="__XL_Count Alarms of CFE Channels" measure="1" displayFolder="" measureGroup="Alarms of CFE Channels" count="0" hidden="1"/>
    <cacheHierarchy uniqueName="[Measures].[__XL_Count Alarms of RTUs]" caption="__XL_Count Alarms of RTUs" measure="1" displayFolder="" measureGroup="Alarms of RTUs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Alarms of Network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Count 2]" caption="Sum of Count 2" measure="1" displayFolder="" measureGroup="Alarms of CFE Channel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Count 3]" caption="Sum of Count 3" measure="1" displayFolder="" measureGroup="Alarms of RTU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name="Alarms of CFE Channels" uniqueName="[Alarms of CFE Channels]" caption="Alarms of CFE Channels"/>
    <dimension name="Alarms of Network" uniqueName="[Alarms of Network]" caption="Alarms of Network"/>
    <dimension name="Alarms of RTUs" uniqueName="[Alarms of RTUs]" caption="Alarms of RTUs"/>
    <dimension measure="1" name="Measures" uniqueName="[Measures]" caption="Measures"/>
  </dimensions>
  <measureGroups count="3">
    <measureGroup name="Alarms of CFE Channels" caption="Alarms of CFE Channels"/>
    <measureGroup name="Alarms of Network" caption="Alarms of Network"/>
    <measureGroup name="Alarms of RTUs" caption="Alarms of RTUs"/>
  </measureGroups>
  <maps count="3">
    <map measureGroup="0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zyilmaz, Metehan (SI GSW SEE GC-HUB TR D SP5)" refreshedDate="44932.5769" backgroundQuery="1" createdVersion="8" refreshedVersion="8" minRefreshableVersion="3" recordCount="0" supportSubquery="1" supportAdvancedDrill="1" xr:uid="{8D181BD4-BDBF-456E-B3F5-68A35AD4E1FF}">
  <cacheSource type="external" connectionId="6"/>
  <cacheFields count="1">
    <cacheField name="[Measures].[Sum of Count 2]" caption="Sum of Count 2" numFmtId="0" hierarchy="22" level="32767"/>
  </cacheFields>
  <cacheHierarchies count="24">
    <cacheHierarchy uniqueName="[Alarms of CFE Channels].[CFE Server]" caption="CFE Server" attribute="1" defaultMemberUniqueName="[Alarms of CFE Channels].[CFE Server].[All]" allUniqueName="[Alarms of CFE Channels].[CFE Server].[All]" dimensionUniqueName="[Alarms of CFE Channels]" displayFolder="" count="0" memberValueDatatype="130" unbalanced="0"/>
    <cacheHierarchy uniqueName="[Alarms of CFE Channels].[Haberleşme Kaynağı]" caption="Haberleşme Kaynağı" attribute="1" defaultMemberUniqueName="[Alarms of CFE Channels].[Haberleşme Kaynağı].[All]" allUniqueName="[Alarms of CFE Channels].[Haberleşme Kaynağı].[All]" dimensionUniqueName="[Alarms of CFE Channels]" displayFolder="" count="0" memberValueDatatype="130" unbalanced="0"/>
    <cacheHierarchy uniqueName="[Alarms of CFE Channels].[Substation]" caption="Substation" attribute="1" defaultMemberUniqueName="[Alarms of CFE Channels].[Substation].[All]" allUniqueName="[Alarms of CFE Channels].[Substation].[All]" dimensionUniqueName="[Alarms of CFE Channels]" displayFolder="" count="0" memberValueDatatype="130" unbalanced="0"/>
    <cacheHierarchy uniqueName="[Alarms of CFE Channels].[Failure]" caption="Failure" attribute="1" defaultMemberUniqueName="[Alarms of CFE Channels].[Failure].[All]" allUniqueName="[Alarms of CFE Channels].[Failure].[All]" dimensionUniqueName="[Alarms of CFE Channels]" displayFolder="" count="0" memberValueDatatype="130" unbalanced="0"/>
    <cacheHierarchy uniqueName="[Alarms of CFE Channels].[Count]" caption="Count" attribute="1" defaultMemberUniqueName="[Alarms of CFE Channels].[Count].[All]" allUniqueName="[Alarms of CFE Channels].[Count].[All]" dimensionUniqueName="[Alarms of CFE Channels]" displayFolder="" count="0" memberValueDatatype="20" unbalanced="0"/>
    <cacheHierarchy uniqueName="[Alarms of Network].[Proje İsmi]" caption="Proje İsmi" attribute="1" defaultMemberUniqueName="[Alarms of Network].[Proje İsmi].[All]" allUniqueName="[Alarms of Network].[Proje İsmi].[All]" dimensionUniqueName="[Alarms of Network]" displayFolder="" count="0" memberValueDatatype="130" unbalanced="0"/>
    <cacheHierarchy uniqueName="[Alarms of Network].[Operasyon Merkezi]" caption="Operasyon Merkezi" attribute="1" defaultMemberUniqueName="[Alarms of Network].[Operasyon Merkezi].[All]" allUniqueName="[Alarms of Network].[Operasyon Merkezi].[All]" dimensionUniqueName="[Alarms of Network]" displayFolder="" count="0" memberValueDatatype="130" unbalanced="0"/>
    <cacheHierarchy uniqueName="[Alarms of Network].[Substation]" caption="Substation" attribute="1" defaultMemberUniqueName="[Alarms of Network].[Substation].[All]" allUniqueName="[Alarms of Network].[Substation].[All]" dimensionUniqueName="[Alarms of Network]" displayFolder="" count="0" memberValueDatatype="130" unbalanced="0"/>
    <cacheHierarchy uniqueName="[Alarms of Network].[Gerilim Seviyesi]" caption="Gerilim Seviyesi" attribute="1" defaultMemberUniqueName="[Alarms of Network].[Gerilim Seviyesi].[All]" allUniqueName="[Alarms of Network].[Gerilim Seviyesi].[All]" dimensionUniqueName="[Alarms of Network]" displayFolder="" count="0" memberValueDatatype="130" unbalanced="0"/>
    <cacheHierarchy uniqueName="[Alarms of Network].[Fider]" caption="Fider" attribute="1" defaultMemberUniqueName="[Alarms of Network].[Fider].[All]" allUniqueName="[Alarms of Network].[Fider].[All]" dimensionUniqueName="[Alarms of Network]" displayFolder="" count="0" memberValueDatatype="130" unbalanced="0"/>
    <cacheHierarchy uniqueName="[Alarms of Network].[Ekipman]" caption="Ekipman" attribute="1" defaultMemberUniqueName="[Alarms of Network].[Ekipman].[All]" allUniqueName="[Alarms of Network].[Ekipman].[All]" dimensionUniqueName="[Alarms of Network]" displayFolder="" count="0" memberValueDatatype="130" unbalanced="0"/>
    <cacheHierarchy uniqueName="[Alarms of Network].[Sinyal]" caption="Sinyal" attribute="1" defaultMemberUniqueName="[Alarms of Network].[Sinyal].[All]" allUniqueName="[Alarms of Network].[Sinyal].[All]" dimensionUniqueName="[Alarms of Network]" displayFolder="" count="0" memberValueDatatype="130" unbalanced="0"/>
    <cacheHierarchy uniqueName="[Alarms of Network].[Limit]" caption="Limit" attribute="1" defaultMemberUniqueName="[Alarms of Network].[Limit].[All]" allUniqueName="[Alarms of Network].[Limit].[All]" dimensionUniqueName="[Alarms of Network]" displayFolder="" count="0" memberValueDatatype="130" unbalanced="0"/>
    <cacheHierarchy uniqueName="[Alarms of Network].[Count]" caption="Count" attribute="1" defaultMemberUniqueName="[Alarms of Network].[Count].[All]" allUniqueName="[Alarms of Network].[Count].[All]" dimensionUniqueName="[Alarms of Network]" displayFolder="" count="0" memberValueDatatype="20" unbalanced="0"/>
    <cacheHierarchy uniqueName="[Alarms of RTUs].[Substation]" caption="Substation" attribute="1" defaultMemberUniqueName="[Alarms of RTUs].[Substation].[All]" allUniqueName="[Alarms of RTUs].[Substation].[All]" dimensionUniqueName="[Alarms of RTUs]" displayFolder="" count="0" memberValueDatatype="130" unbalanced="0"/>
    <cacheHierarchy uniqueName="[Alarms of RTUs].[Failure]" caption="Failure" attribute="1" defaultMemberUniqueName="[Alarms of RTUs].[Failure].[All]" allUniqueName="[Alarms of RTUs].[Failure].[All]" dimensionUniqueName="[Alarms of RTUs]" displayFolder="" count="0" memberValueDatatype="130" unbalanced="0"/>
    <cacheHierarchy uniqueName="[Alarms of RTUs].[Count]" caption="Count" attribute="1" defaultMemberUniqueName="[Alarms of RTUs].[Count].[All]" allUniqueName="[Alarms of RTUs].[Count].[All]" dimensionUniqueName="[Alarms of RTUs]" displayFolder="" count="0" memberValueDatatype="20" unbalanced="0"/>
    <cacheHierarchy uniqueName="[Measures].[__XL_Count Alarms of Network]" caption="__XL_Count Alarms of Network" measure="1" displayFolder="" measureGroup="Alarms of Network" count="0" hidden="1"/>
    <cacheHierarchy uniqueName="[Measures].[__XL_Count Alarms of CFE Channels]" caption="__XL_Count Alarms of CFE Channels" measure="1" displayFolder="" measureGroup="Alarms of CFE Channels" count="0" hidden="1"/>
    <cacheHierarchy uniqueName="[Measures].[__XL_Count Alarms of RTUs]" caption="__XL_Count Alarms of RTUs" measure="1" displayFolder="" measureGroup="Alarms of RTUs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Alarms of Network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Count 2]" caption="Sum of Count 2" measure="1" displayFolder="" measureGroup="Alarms of CFE Channel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Count 3]" caption="Sum of Count 3" measure="1" displayFolder="" measureGroup="Alarms of RTUs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4">
    <dimension name="Alarms of CFE Channels" uniqueName="[Alarms of CFE Channels]" caption="Alarms of CFE Channels"/>
    <dimension name="Alarms of Network" uniqueName="[Alarms of Network]" caption="Alarms of Network"/>
    <dimension name="Alarms of RTUs" uniqueName="[Alarms of RTUs]" caption="Alarms of RTUs"/>
    <dimension measure="1" name="Measures" uniqueName="[Measures]" caption="Measures"/>
  </dimensions>
  <measureGroups count="3">
    <measureGroup name="Alarms of CFE Channels" caption="Alarms of CFE Channels"/>
    <measureGroup name="Alarms of Network" caption="Alarms of Network"/>
    <measureGroup name="Alarms of RTUs" caption="Alarms of RTUs"/>
  </measureGroups>
  <maps count="3">
    <map measureGroup="0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0C5FBD-163B-40B0-ACD3-10C9B6D86668}" name="PivotTable16" cacheId="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B21" firstHeaderRow="1" firstDataRow="1" firstDataCol="1"/>
  <pivotFields count="2">
    <pivotField axis="axisRow" allDrilled="1" subtotalTop="0" showAll="0" measureFilter="1" sortType="a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1">
    <i>
      <x v="5"/>
    </i>
    <i>
      <x v="6"/>
    </i>
    <i>
      <x v="8"/>
    </i>
    <i>
      <x v="2"/>
    </i>
    <i>
      <x v="9"/>
    </i>
    <i>
      <x v="7"/>
    </i>
    <i>
      <x v="4"/>
    </i>
    <i>
      <x/>
    </i>
    <i>
      <x v="3"/>
    </i>
    <i>
      <x v="1"/>
    </i>
    <i t="grand">
      <x/>
    </i>
  </rowItems>
  <colItems count="1">
    <i/>
  </colItems>
  <dataFields count="1">
    <dataField name="Sum of Count" fld="1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21">
      <autoFilter ref="A1">
        <filterColumn colId="0">
          <top10 val="10" filterVal="10"/>
        </filterColumn>
      </autoFilter>
    </filter>
  </filters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arms of Network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0AB1F9-9E98-40EE-85ED-FAB354CFC7D2}" name="PivotTable23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1:B92" firstHeaderRow="1" firstDataRow="1" firstDataCol="1"/>
  <pivotFields count="2">
    <pivotField axis="axisRow"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1">
    <i>
      <x v="2"/>
    </i>
    <i>
      <x/>
    </i>
    <i>
      <x v="1"/>
    </i>
    <i>
      <x v="5"/>
    </i>
    <i>
      <x v="8"/>
    </i>
    <i>
      <x v="3"/>
    </i>
    <i>
      <x v="6"/>
    </i>
    <i>
      <x v="4"/>
    </i>
    <i>
      <x v="9"/>
    </i>
    <i>
      <x v="7"/>
    </i>
    <i t="grand">
      <x/>
    </i>
  </rowItems>
  <colItems count="1">
    <i/>
  </colItems>
  <dataFields count="1">
    <dataField name="Sum of Count" fld="1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22">
      <autoFilter ref="A1">
        <filterColumn colId="0">
          <top10 val="10" filterVal="10"/>
        </filterColumn>
      </autoFilter>
    </filter>
  </filters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arms of CFE Channe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BEDC8D-0F24-4480-B5BF-84DDE32F5ADE}" name="PivotTable19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5:B61" firstHeaderRow="1" firstDataRow="1" firstDataCol="1"/>
  <pivotFields count="2">
    <pivotField axis="axisRow" allDrilled="1" subtotalTop="0" showAll="0" measureFilter="1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3"/>
    </i>
    <i>
      <x/>
    </i>
    <i>
      <x v="1"/>
    </i>
    <i>
      <x v="2"/>
    </i>
    <i>
      <x v="4"/>
    </i>
    <i t="grand">
      <x/>
    </i>
  </rowItems>
  <colItems count="1">
    <i/>
  </colItems>
  <dataFields count="1">
    <dataField name="Sum of Count" fld="1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21">
      <autoFilter ref="A1">
        <filterColumn colId="0">
          <top10 val="5" filterVal="5"/>
        </filterColumn>
      </autoFilter>
    </filter>
  </filters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arms of Network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A18226-B54B-4D15-A8CA-3AF6CC530BFA}" name="PivotTable18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:B51" firstHeaderRow="1" firstDataRow="1" firstDataCol="1"/>
  <pivotFields count="2">
    <pivotField axis="axisRow" allDrilled="1" subtotalTop="0" showAll="0" measureFilter="1" sortType="a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1">
    <i>
      <x v="6"/>
    </i>
    <i>
      <x v="3"/>
    </i>
    <i>
      <x v="7"/>
    </i>
    <i>
      <x v="5"/>
    </i>
    <i>
      <x v="1"/>
    </i>
    <i>
      <x v="4"/>
    </i>
    <i>
      <x v="2"/>
    </i>
    <i>
      <x v="9"/>
    </i>
    <i>
      <x v="8"/>
    </i>
    <i>
      <x/>
    </i>
    <i t="grand">
      <x/>
    </i>
  </rowItems>
  <colItems count="1">
    <i/>
  </colItems>
  <dataFields count="1">
    <dataField name="Sum of Count" fld="1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21">
      <autoFilter ref="A1">
        <filterColumn colId="0">
          <top10 val="10" filterVal="10"/>
        </filterColumn>
      </autoFilter>
    </filter>
  </filters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arms of Network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658BE1-7102-4E54-AADF-2DCADCDA717C}" name="PivotTable17" cacheId="5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25:B36" firstHeaderRow="1" firstDataRow="1" firstDataCol="1"/>
  <pivotFields count="2">
    <pivotField axis="axisRow" allDrilled="1" subtotalTop="0" showAll="0" measureFilter="1" sortType="a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1">
    <i>
      <x v="6"/>
    </i>
    <i>
      <x v="9"/>
    </i>
    <i>
      <x/>
    </i>
    <i>
      <x v="3"/>
    </i>
    <i>
      <x v="2"/>
    </i>
    <i>
      <x v="8"/>
    </i>
    <i>
      <x v="5"/>
    </i>
    <i>
      <x v="1"/>
    </i>
    <i>
      <x v="7"/>
    </i>
    <i>
      <x v="4"/>
    </i>
    <i t="grand">
      <x/>
    </i>
  </rowItems>
  <colItems count="1">
    <i/>
  </colItems>
  <dataFields count="1">
    <dataField name="Sum of Count" fld="1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21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arms of Network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694E0-D672-4393-BB41-F38AEA8504BA}" name="PivotTable1" cacheId="4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I10:J51" firstHeaderRow="1" firstDataRow="1" firstDataCol="1"/>
  <pivotFields count="3">
    <pivotField axis="axisRow" allDrilled="1" showAll="0" measureFilter="1" sortType="ascending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howAll="0" measureFilter="1" dataSourceSort="1" defaultAttributeDrillState="1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dataField="1" subtotalTop="0" showAll="0" defaultSubtotal="0"/>
  </pivotFields>
  <rowFields count="2">
    <field x="0"/>
    <field x="1"/>
  </rowFields>
  <rowItems count="41">
    <i>
      <x v="8"/>
    </i>
    <i r="1">
      <x v="22"/>
    </i>
    <i r="1">
      <x v="23"/>
    </i>
    <i r="1">
      <x v="24"/>
    </i>
    <i>
      <x v="5"/>
    </i>
    <i r="1">
      <x v="14"/>
    </i>
    <i r="1">
      <x v="15"/>
    </i>
    <i r="1">
      <x v="16"/>
    </i>
    <i>
      <x v="6"/>
    </i>
    <i r="1">
      <x v="14"/>
    </i>
    <i r="1">
      <x v="17"/>
    </i>
    <i r="1">
      <x v="18"/>
    </i>
    <i>
      <x v="7"/>
    </i>
    <i r="1">
      <x v="19"/>
    </i>
    <i r="1">
      <x v="20"/>
    </i>
    <i r="1">
      <x v="21"/>
    </i>
    <i>
      <x v="2"/>
    </i>
    <i r="1">
      <x v="6"/>
    </i>
    <i r="1">
      <x v="7"/>
    </i>
    <i r="1">
      <x v="8"/>
    </i>
    <i>
      <x v="9"/>
    </i>
    <i r="1">
      <x v="25"/>
    </i>
    <i r="1">
      <x v="26"/>
    </i>
    <i r="1">
      <x v="27"/>
    </i>
    <i>
      <x v="4"/>
    </i>
    <i r="1">
      <x v="12"/>
    </i>
    <i r="1">
      <x v="13"/>
    </i>
    <i r="1">
      <x v="10"/>
    </i>
    <i>
      <x v="3"/>
    </i>
    <i r="1">
      <x v="9"/>
    </i>
    <i r="1">
      <x v="10"/>
    </i>
    <i r="1">
      <x v="11"/>
    </i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Count" fld="2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0" type="count" id="1" iMeasureHier="21">
      <autoFilter ref="A1">
        <filterColumn colId="0">
          <top10 val="10" filterVal="10"/>
        </filterColumn>
      </autoFilter>
    </filter>
    <filter fld="1" type="count" evalOrder="1" id="2" iMeasureHier="21">
      <autoFilter ref="A1">
        <filterColumn colId="0">
          <top10 val="3" filterVal="3"/>
        </filterColumn>
      </autoFilter>
    </filter>
  </filters>
  <rowHierarchiesUsage count="2">
    <rowHierarchyUsage hierarchyUsage="11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arms of Network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01A4A-8102-423B-96BD-0F1965E47D1E}" name="PivotTable21" cacheId="4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66:B77" firstHeaderRow="1" firstDataRow="1" firstDataCol="1"/>
  <pivotFields count="2">
    <pivotField axis="axisRow"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1">
    <i>
      <x v="2"/>
    </i>
    <i>
      <x v="7"/>
    </i>
    <i>
      <x v="9"/>
    </i>
    <i>
      <x v="6"/>
    </i>
    <i>
      <x v="8"/>
    </i>
    <i>
      <x v="5"/>
    </i>
    <i>
      <x/>
    </i>
    <i>
      <x v="4"/>
    </i>
    <i>
      <x v="1"/>
    </i>
    <i>
      <x v="3"/>
    </i>
    <i t="grand">
      <x/>
    </i>
  </rowItems>
  <colItems count="1">
    <i/>
  </colItems>
  <dataFields count="1">
    <dataField name="Sum of Count" fld="1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23">
      <autoFilter ref="A1">
        <filterColumn colId="0">
          <top10 val="10" filterVal="10"/>
        </filterColumn>
      </autoFilter>
    </filter>
  </filters>
  <rowHierarchiesUsage count="1">
    <rowHierarchyUsage hierarchyUsage="1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arms of RTU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D5E1A-0086-4D6D-9ED5-DCD295BE4D59}" name="PivotTable13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B3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Sum of Count" fld="0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arms of CFE Channe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044026-FCC1-44C5-9519-7101BA67E496}" name="PivotTable12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Sum of Count" fld="0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arms of Network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68A46-2962-4E2F-84E4-15D0A91879C7}" name="PivotTable14" cacheId="6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2:C3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Sum of Count" fld="0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Alarms of CFE Channels]"/>
        <x15:activeTabTopLevelEntity name="[Alarms of RTU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9753C-7BFF-4CA0-B33A-5B218FA034F6}" name="FilePath" displayName="FilePath" ref="A5:A6" totalsRowShown="0">
  <autoFilter ref="A5:A6" xr:uid="{57D9753C-7BFF-4CA0-B33A-5B218FA034F6}">
    <filterColumn colId="0" hiddenButton="1"/>
  </autoFilter>
  <tableColumns count="1">
    <tableColumn id="1" xr3:uid="{9BF9F999-8C7E-4296-86EA-FEA280544B0D}" name="Source of Repor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85FB-D918-451D-939A-35FAA85F4974}">
  <sheetPr>
    <pageSetUpPr fitToPage="1"/>
  </sheetPr>
  <dimension ref="A1:AH101"/>
  <sheetViews>
    <sheetView showGridLines="0" view="pageBreakPreview" zoomScale="70" zoomScaleNormal="70" zoomScaleSheetLayoutView="70" workbookViewId="0">
      <selection activeCell="A3" sqref="A3"/>
    </sheetView>
  </sheetViews>
  <sheetFormatPr defaultColWidth="0" defaultRowHeight="15" customHeight="1" zeroHeight="1" x14ac:dyDescent="0.25"/>
  <cols>
    <col min="1" max="33" width="9.140625" customWidth="1"/>
    <col min="34" max="34" width="12.140625" customWidth="1"/>
    <col min="35" max="35" width="9.140625" hidden="1" customWidth="1"/>
    <col min="36" max="16384" width="9.14062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23:23" x14ac:dyDescent="0.25"/>
    <row r="82" spans="23:23" x14ac:dyDescent="0.25"/>
    <row r="83" spans="23:23" x14ac:dyDescent="0.25"/>
    <row r="84" spans="23:23" x14ac:dyDescent="0.25"/>
    <row r="85" spans="23:23" x14ac:dyDescent="0.25"/>
    <row r="86" spans="23:23" x14ac:dyDescent="0.25"/>
    <row r="87" spans="23:23" x14ac:dyDescent="0.25"/>
    <row r="88" spans="23:23" x14ac:dyDescent="0.25">
      <c r="W88" t="s">
        <v>75</v>
      </c>
    </row>
    <row r="89" spans="23:23" x14ac:dyDescent="0.25"/>
    <row r="90" spans="23:23" x14ac:dyDescent="0.25"/>
    <row r="91" spans="23:23" x14ac:dyDescent="0.25"/>
    <row r="92" spans="23:23" x14ac:dyDescent="0.25"/>
    <row r="93" spans="23:23" x14ac:dyDescent="0.25"/>
    <row r="94" spans="23:23" x14ac:dyDescent="0.25"/>
    <row r="95" spans="23:23" x14ac:dyDescent="0.25"/>
    <row r="96" spans="23:23" x14ac:dyDescent="0.25"/>
    <row r="97" x14ac:dyDescent="0.25"/>
    <row r="98" x14ac:dyDescent="0.25"/>
    <row r="99" x14ac:dyDescent="0.25"/>
    <row r="100" x14ac:dyDescent="0.25"/>
    <row r="101" x14ac:dyDescent="0.25"/>
  </sheetData>
  <sheetProtection algorithmName="SHA-512" hashValue="V1VG0M8PNjFZ0hLxyzQqKB5/Ohu87Tc67dbV1MFzN5OjMjyhl/b+ZdnA7nUiV33G6NptYpPDWqw0HrEBQ9Y2ww==" saltValue="oWyEr2Qhf7vB0YhxEyJSeA==" spinCount="100000" sheet="1" formatCells="0" formatColumns="0" formatRows="0" insertColumns="0" insertRows="0" insertHyperlinks="0" deleteColumns="0" deleteRows="0" sort="0" autoFilter="0" pivotTables="0"/>
  <pageMargins left="0" right="0" top="0.11811023622047245" bottom="0" header="0" footer="0"/>
  <pageSetup paperSize="8" scale="56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28AE-5211-43D8-861D-659A2567E4EA}">
  <dimension ref="A2:AQ100"/>
  <sheetViews>
    <sheetView showGridLines="0" tabSelected="1" zoomScale="85" zoomScaleNormal="85" workbookViewId="0">
      <selection activeCell="G24" sqref="G24"/>
    </sheetView>
  </sheetViews>
  <sheetFormatPr defaultRowHeight="15" x14ac:dyDescent="0.25"/>
  <cols>
    <col min="1" max="1" width="33.7109375" bestFit="1" customWidth="1"/>
    <col min="2" max="2" width="12.85546875" customWidth="1"/>
    <col min="3" max="3" width="12.85546875" bestFit="1" customWidth="1"/>
    <col min="4" max="4" width="12.7109375" bestFit="1" customWidth="1"/>
    <col min="5" max="6" width="12.85546875" bestFit="1" customWidth="1"/>
    <col min="7" max="7" width="14" bestFit="1" customWidth="1"/>
    <col min="9" max="9" width="33.140625" bestFit="1" customWidth="1"/>
    <col min="10" max="10" width="12.85546875" bestFit="1" customWidth="1"/>
    <col min="11" max="11" width="12.5703125" customWidth="1"/>
    <col min="12" max="12" width="34" bestFit="1" customWidth="1"/>
    <col min="13" max="13" width="23.85546875" bestFit="1" customWidth="1"/>
    <col min="14" max="14" width="20.28515625" bestFit="1" customWidth="1"/>
    <col min="15" max="15" width="22.42578125" bestFit="1" customWidth="1"/>
    <col min="16" max="17" width="10.5703125" customWidth="1"/>
    <col min="18" max="18" width="8.5703125" customWidth="1"/>
    <col min="19" max="19" width="18.140625" bestFit="1" customWidth="1"/>
    <col min="20" max="20" width="18.5703125" bestFit="1" customWidth="1"/>
    <col min="21" max="21" width="34" bestFit="1" customWidth="1"/>
    <col min="22" max="22" width="19.7109375" bestFit="1" customWidth="1"/>
    <col min="23" max="23" width="9.5703125" bestFit="1" customWidth="1"/>
    <col min="24" max="24" width="26.85546875" bestFit="1" customWidth="1"/>
    <col min="25" max="25" width="16.28515625" bestFit="1" customWidth="1"/>
    <col min="26" max="26" width="31.7109375" bestFit="1" customWidth="1"/>
    <col min="27" max="27" width="7.42578125" bestFit="1" customWidth="1"/>
    <col min="28" max="28" width="24.42578125" bestFit="1" customWidth="1"/>
    <col min="29" max="29" width="14.5703125" customWidth="1"/>
    <col min="30" max="30" width="26.28515625" bestFit="1" customWidth="1"/>
    <col min="31" max="31" width="9.42578125" bestFit="1" customWidth="1"/>
    <col min="32" max="32" width="7.7109375" customWidth="1"/>
    <col min="33" max="33" width="10" customWidth="1"/>
    <col min="34" max="43" width="30.28515625" customWidth="1"/>
    <col min="44" max="44" width="4.5703125" customWidth="1"/>
    <col min="45" max="48" width="30.28515625" customWidth="1"/>
    <col min="49" max="51" width="8.42578125" bestFit="1" customWidth="1"/>
    <col min="52" max="52" width="9.42578125" bestFit="1" customWidth="1"/>
    <col min="53" max="53" width="8.42578125" bestFit="1" customWidth="1"/>
    <col min="54" max="54" width="9.42578125" bestFit="1" customWidth="1"/>
    <col min="55" max="55" width="9" bestFit="1" customWidth="1"/>
    <col min="56" max="56" width="18" bestFit="1" customWidth="1"/>
    <col min="57" max="57" width="19.7109375" bestFit="1" customWidth="1"/>
    <col min="58" max="60" width="9.42578125" bestFit="1" customWidth="1"/>
    <col min="61" max="62" width="8.42578125" bestFit="1" customWidth="1"/>
    <col min="63" max="63" width="15.7109375" bestFit="1" customWidth="1"/>
    <col min="64" max="64" width="19.7109375" bestFit="1" customWidth="1"/>
    <col min="65" max="68" width="8.42578125" bestFit="1" customWidth="1"/>
    <col min="69" max="69" width="14.5703125" bestFit="1" customWidth="1"/>
    <col min="70" max="70" width="18" bestFit="1" customWidth="1"/>
    <col min="71" max="71" width="8.42578125" bestFit="1" customWidth="1"/>
    <col min="72" max="72" width="18.28515625" bestFit="1" customWidth="1"/>
    <col min="73" max="74" width="8.42578125" bestFit="1" customWidth="1"/>
    <col min="75" max="75" width="21.7109375" bestFit="1" customWidth="1"/>
    <col min="76" max="77" width="8.42578125" bestFit="1" customWidth="1"/>
    <col min="78" max="78" width="15.7109375" bestFit="1" customWidth="1"/>
    <col min="79" max="79" width="9" bestFit="1" customWidth="1"/>
    <col min="80" max="81" width="8.42578125" bestFit="1" customWidth="1"/>
    <col min="82" max="82" width="24" bestFit="1" customWidth="1"/>
    <col min="83" max="83" width="9" bestFit="1" customWidth="1"/>
    <col min="84" max="84" width="8.42578125" bestFit="1" customWidth="1"/>
    <col min="85" max="85" width="17.7109375" bestFit="1" customWidth="1"/>
    <col min="86" max="86" width="8.42578125" bestFit="1" customWidth="1"/>
    <col min="87" max="87" width="17.140625" bestFit="1" customWidth="1"/>
    <col min="88" max="89" width="8.42578125" bestFit="1" customWidth="1"/>
    <col min="90" max="90" width="19.85546875" bestFit="1" customWidth="1"/>
    <col min="91" max="91" width="8.42578125" bestFit="1" customWidth="1"/>
    <col min="92" max="92" width="15.42578125" bestFit="1" customWidth="1"/>
    <col min="93" max="93" width="7.7109375" bestFit="1" customWidth="1"/>
    <col min="94" max="94" width="8.42578125" bestFit="1" customWidth="1"/>
    <col min="95" max="95" width="15.5703125" bestFit="1" customWidth="1"/>
    <col min="96" max="96" width="8.42578125" bestFit="1" customWidth="1"/>
    <col min="97" max="97" width="17.42578125" bestFit="1" customWidth="1"/>
    <col min="98" max="98" width="8.42578125" bestFit="1" customWidth="1"/>
    <col min="99" max="99" width="13.85546875" bestFit="1" customWidth="1"/>
    <col min="100" max="100" width="10.140625" bestFit="1" customWidth="1"/>
    <col min="101" max="105" width="8.42578125" bestFit="1" customWidth="1"/>
    <col min="106" max="106" width="21.7109375" bestFit="1" customWidth="1"/>
    <col min="107" max="107" width="8.42578125" bestFit="1" customWidth="1"/>
    <col min="108" max="108" width="18.28515625" bestFit="1" customWidth="1"/>
    <col min="109" max="110" width="8.42578125" bestFit="1" customWidth="1"/>
    <col min="111" max="111" width="14.42578125" bestFit="1" customWidth="1"/>
    <col min="112" max="112" width="21" bestFit="1" customWidth="1"/>
    <col min="113" max="116" width="8.42578125" bestFit="1" customWidth="1"/>
    <col min="117" max="117" width="15.5703125" bestFit="1" customWidth="1"/>
    <col min="118" max="120" width="8.42578125" bestFit="1" customWidth="1"/>
    <col min="121" max="121" width="18.28515625" bestFit="1" customWidth="1"/>
    <col min="122" max="122" width="8.42578125" bestFit="1" customWidth="1"/>
    <col min="123" max="123" width="19.5703125" bestFit="1" customWidth="1"/>
    <col min="124" max="125" width="8.42578125" bestFit="1" customWidth="1"/>
    <col min="126" max="126" width="9" bestFit="1" customWidth="1"/>
    <col min="127" max="127" width="16.140625" bestFit="1" customWidth="1"/>
    <col min="128" max="128" width="15.28515625" bestFit="1" customWidth="1"/>
    <col min="129" max="129" width="8.42578125" bestFit="1" customWidth="1"/>
    <col min="130" max="130" width="11" bestFit="1" customWidth="1"/>
    <col min="131" max="131" width="8.42578125" bestFit="1" customWidth="1"/>
    <col min="132" max="132" width="19.42578125" bestFit="1" customWidth="1"/>
    <col min="133" max="133" width="13.7109375" bestFit="1" customWidth="1"/>
    <col min="134" max="134" width="8.42578125" bestFit="1" customWidth="1"/>
    <col min="135" max="135" width="18.42578125" bestFit="1" customWidth="1"/>
    <col min="136" max="136" width="8.42578125" bestFit="1" customWidth="1"/>
    <col min="137" max="137" width="18.7109375" bestFit="1" customWidth="1"/>
    <col min="138" max="138" width="18.28515625" bestFit="1" customWidth="1"/>
    <col min="139" max="140" width="8.42578125" bestFit="1" customWidth="1"/>
    <col min="141" max="142" width="18.7109375" bestFit="1" customWidth="1"/>
    <col min="143" max="143" width="8.42578125" bestFit="1" customWidth="1"/>
    <col min="144" max="144" width="18.28515625" bestFit="1" customWidth="1"/>
    <col min="145" max="145" width="20" bestFit="1" customWidth="1"/>
    <col min="146" max="146" width="19.5703125" bestFit="1" customWidth="1"/>
    <col min="147" max="147" width="14.85546875" bestFit="1" customWidth="1"/>
    <col min="148" max="148" width="26" bestFit="1" customWidth="1"/>
    <col min="149" max="149" width="26.85546875" bestFit="1" customWidth="1"/>
    <col min="150" max="152" width="22.85546875" bestFit="1" customWidth="1"/>
    <col min="153" max="153" width="19.5703125" bestFit="1" customWidth="1"/>
    <col min="154" max="154" width="18.42578125" bestFit="1" customWidth="1"/>
    <col min="155" max="155" width="29.5703125" bestFit="1" customWidth="1"/>
    <col min="156" max="156" width="30.140625" bestFit="1" customWidth="1"/>
    <col min="157" max="157" width="14.42578125" bestFit="1" customWidth="1"/>
    <col min="158" max="158" width="20.42578125" bestFit="1" customWidth="1"/>
    <col min="159" max="159" width="11" bestFit="1" customWidth="1"/>
    <col min="160" max="160" width="15" bestFit="1" customWidth="1"/>
    <col min="161" max="161" width="10.7109375" bestFit="1" customWidth="1"/>
    <col min="162" max="162" width="9.7109375" bestFit="1" customWidth="1"/>
    <col min="163" max="163" width="14.42578125" bestFit="1" customWidth="1"/>
    <col min="164" max="164" width="12.42578125" bestFit="1" customWidth="1"/>
    <col min="165" max="165" width="21.7109375" bestFit="1" customWidth="1"/>
    <col min="166" max="166" width="23.7109375" bestFit="1" customWidth="1"/>
    <col min="167" max="167" width="25.5703125" bestFit="1" customWidth="1"/>
    <col min="168" max="168" width="10.85546875" bestFit="1" customWidth="1"/>
    <col min="169" max="174" width="8.140625" bestFit="1" customWidth="1"/>
    <col min="175" max="175" width="7.140625" bestFit="1" customWidth="1"/>
    <col min="176" max="176" width="25.5703125" bestFit="1" customWidth="1"/>
    <col min="177" max="177" width="16" bestFit="1" customWidth="1"/>
    <col min="178" max="178" width="22.42578125" bestFit="1" customWidth="1"/>
    <col min="179" max="179" width="20.28515625" bestFit="1" customWidth="1"/>
    <col min="180" max="180" width="11.28515625" bestFit="1" customWidth="1"/>
    <col min="181" max="181" width="27.7109375" bestFit="1" customWidth="1"/>
    <col min="182" max="182" width="11.7109375" bestFit="1" customWidth="1"/>
    <col min="183" max="183" width="11.42578125" bestFit="1" customWidth="1"/>
    <col min="184" max="188" width="12.7109375" bestFit="1" customWidth="1"/>
    <col min="189" max="189" width="11.7109375" bestFit="1" customWidth="1"/>
    <col min="190" max="191" width="12.7109375" bestFit="1" customWidth="1"/>
    <col min="192" max="192" width="11.7109375" bestFit="1" customWidth="1"/>
    <col min="193" max="201" width="12.7109375" bestFit="1" customWidth="1"/>
    <col min="202" max="202" width="12" bestFit="1" customWidth="1"/>
    <col min="203" max="205" width="11.7109375" bestFit="1" customWidth="1"/>
    <col min="206" max="207" width="15.7109375" bestFit="1" customWidth="1"/>
    <col min="208" max="216" width="11.7109375" bestFit="1" customWidth="1"/>
    <col min="217" max="217" width="15.140625" bestFit="1" customWidth="1"/>
    <col min="218" max="218" width="13.28515625" bestFit="1" customWidth="1"/>
    <col min="219" max="219" width="7.28515625" bestFit="1" customWidth="1"/>
    <col min="220" max="220" width="14.85546875" bestFit="1" customWidth="1"/>
    <col min="221" max="224" width="7.7109375" bestFit="1" customWidth="1"/>
    <col min="225" max="225" width="6.7109375" bestFit="1" customWidth="1"/>
    <col min="226" max="227" width="7.7109375" bestFit="1" customWidth="1"/>
    <col min="228" max="228" width="6.7109375" bestFit="1" customWidth="1"/>
    <col min="229" max="237" width="7.7109375" bestFit="1" customWidth="1"/>
    <col min="238" max="238" width="6.7109375" bestFit="1" customWidth="1"/>
    <col min="239" max="240" width="7.7109375" bestFit="1" customWidth="1"/>
    <col min="241" max="241" width="6.7109375" bestFit="1" customWidth="1"/>
    <col min="242" max="252" width="7.7109375" bestFit="1" customWidth="1"/>
    <col min="253" max="253" width="6.7109375" bestFit="1" customWidth="1"/>
    <col min="254" max="263" width="7.7109375" bestFit="1" customWidth="1"/>
    <col min="264" max="265" width="6.7109375" bestFit="1" customWidth="1"/>
    <col min="266" max="270" width="7.7109375" bestFit="1" customWidth="1"/>
    <col min="271" max="271" width="6.7109375" bestFit="1" customWidth="1"/>
    <col min="272" max="272" width="7.7109375" bestFit="1" customWidth="1"/>
    <col min="273" max="274" width="6.7109375" bestFit="1" customWidth="1"/>
    <col min="275" max="278" width="7.7109375" bestFit="1" customWidth="1"/>
    <col min="279" max="279" width="6.7109375" bestFit="1" customWidth="1"/>
    <col min="280" max="313" width="7.7109375" bestFit="1" customWidth="1"/>
    <col min="314" max="314" width="6.7109375" bestFit="1" customWidth="1"/>
    <col min="315" max="328" width="7.7109375" bestFit="1" customWidth="1"/>
    <col min="329" max="329" width="6.7109375" bestFit="1" customWidth="1"/>
    <col min="330" max="468" width="7.7109375" bestFit="1" customWidth="1"/>
    <col min="469" max="797" width="6.7109375" bestFit="1" customWidth="1"/>
    <col min="798" max="798" width="15.85546875" bestFit="1" customWidth="1"/>
    <col min="799" max="1024" width="6.7109375" bestFit="1" customWidth="1"/>
    <col min="1025" max="1025" width="25.5703125" bestFit="1" customWidth="1"/>
    <col min="1026" max="1026" width="12.42578125" bestFit="1" customWidth="1"/>
    <col min="1027" max="1027" width="8.5703125" bestFit="1" customWidth="1"/>
    <col min="1028" max="1028" width="12.7109375" bestFit="1" customWidth="1"/>
    <col min="1029" max="1029" width="14.5703125" bestFit="1" customWidth="1"/>
    <col min="1030" max="1030" width="7.140625" bestFit="1" customWidth="1"/>
    <col min="1031" max="1031" width="11" bestFit="1" customWidth="1"/>
  </cols>
  <sheetData>
    <row r="2" spans="1:17" x14ac:dyDescent="0.25">
      <c r="A2" s="2" t="s">
        <v>0</v>
      </c>
      <c r="B2" s="3">
        <f>'Table Sums'!$A$3</f>
        <v>729848</v>
      </c>
    </row>
    <row r="3" spans="1:17" x14ac:dyDescent="0.25">
      <c r="A3" s="2" t="s">
        <v>1</v>
      </c>
      <c r="B3" s="3">
        <f>'Table Sums'!$B$3</f>
        <v>150540</v>
      </c>
    </row>
    <row r="4" spans="1:17" x14ac:dyDescent="0.25">
      <c r="A4" s="2" t="s">
        <v>2</v>
      </c>
      <c r="B4" s="3">
        <f>'Table Sums'!$C$3</f>
        <v>134396</v>
      </c>
    </row>
    <row r="5" spans="1:17" x14ac:dyDescent="0.25">
      <c r="A5" t="s">
        <v>74</v>
      </c>
    </row>
    <row r="6" spans="1:17" x14ac:dyDescent="0.25">
      <c r="A6" t="s">
        <v>76</v>
      </c>
    </row>
    <row r="8" spans="1:17" x14ac:dyDescent="0.25">
      <c r="A8" s="35" t="s">
        <v>3</v>
      </c>
      <c r="B8" s="35"/>
      <c r="C8" s="35"/>
      <c r="D8" s="35"/>
      <c r="E8" s="35"/>
      <c r="F8" s="35"/>
    </row>
    <row r="9" spans="1:17" x14ac:dyDescent="0.25">
      <c r="A9" s="35" t="s">
        <v>4</v>
      </c>
      <c r="B9" s="35"/>
      <c r="C9" s="5"/>
      <c r="D9" s="35" t="s">
        <v>5</v>
      </c>
      <c r="E9" s="35"/>
      <c r="F9" s="35"/>
    </row>
    <row r="10" spans="1:17" x14ac:dyDescent="0.25">
      <c r="A10" s="34" t="s">
        <v>6</v>
      </c>
      <c r="B10" t="s">
        <v>7</v>
      </c>
      <c r="D10" s="4" t="s">
        <v>8</v>
      </c>
      <c r="E10" s="4" t="s">
        <v>7</v>
      </c>
      <c r="F10" s="4" t="s">
        <v>9</v>
      </c>
      <c r="G10" s="4"/>
      <c r="I10" s="34" t="s">
        <v>6</v>
      </c>
      <c r="J10" t="s">
        <v>7</v>
      </c>
      <c r="L10" s="6" t="s">
        <v>8</v>
      </c>
      <c r="M10" s="6">
        <v>1</v>
      </c>
      <c r="N10" s="6">
        <v>2</v>
      </c>
      <c r="O10" s="6">
        <v>3</v>
      </c>
      <c r="P10" s="6" t="s">
        <v>10</v>
      </c>
      <c r="Q10" s="6"/>
    </row>
    <row r="11" spans="1:17" x14ac:dyDescent="0.25">
      <c r="A11" s="7" t="s">
        <v>11</v>
      </c>
      <c r="B11" s="1">
        <v>9313</v>
      </c>
      <c r="D11" t="str">
        <f>A11</f>
        <v>RTU Redresor DC Dusuk</v>
      </c>
      <c r="E11">
        <f>$B$11</f>
        <v>9313</v>
      </c>
      <c r="F11" s="8">
        <f t="shared" ref="F11:F21" si="0">$E11/$B$2</f>
        <v>1.2760191163091492E-2</v>
      </c>
      <c r="I11" s="7" t="s">
        <v>12</v>
      </c>
      <c r="J11" s="1">
        <v>4093</v>
      </c>
      <c r="L11" s="9" t="str">
        <f>$A$20</f>
        <v>IED Ariza</v>
      </c>
      <c r="M11" s="10" t="str" cm="1">
        <f t="array" ref="M11">INDEX($I$11:$J$50,MATCH($L$11,$I$11:$I$50,0)+3,1)</f>
        <v>RP_3094 DM</v>
      </c>
      <c r="N11" s="10" t="str" cm="1">
        <f t="array" ref="N11">INDEX($I$11:$J$50,MATCH($L$11,$I$11:$I$50,0)+2,1)</f>
        <v>RP_15540 IM</v>
      </c>
      <c r="O11" s="10" t="str" cm="1">
        <f t="array" ref="O11">INDEX($I$11:$J$50,MATCH($L$11,$I$11:$I$50,0)+1,1)</f>
        <v>RP_12856 DM</v>
      </c>
      <c r="P11" s="11" t="s">
        <v>13</v>
      </c>
      <c r="Q11" s="11"/>
    </row>
    <row r="12" spans="1:17" x14ac:dyDescent="0.25">
      <c r="A12" s="7" t="s">
        <v>16</v>
      </c>
      <c r="B12" s="1">
        <v>15579</v>
      </c>
      <c r="D12" t="str">
        <f t="shared" ref="D12:D21" si="1">A12</f>
        <v>RTU Redresor Genel Alarm</v>
      </c>
      <c r="E12">
        <f>$B$12</f>
        <v>15579</v>
      </c>
      <c r="F12" s="8">
        <f t="shared" si="0"/>
        <v>2.1345540441297366E-2</v>
      </c>
      <c r="I12" s="12" t="s">
        <v>77</v>
      </c>
      <c r="J12" s="1">
        <v>1107</v>
      </c>
      <c r="L12" s="9" t="str">
        <f>$A$20</f>
        <v>IED Ariza</v>
      </c>
      <c r="M12" s="10" cm="1">
        <f t="array" ref="M12">INDEX($I$11:$J$50,MATCH($L$11,$I$11:$I$50,0)+3,2)</f>
        <v>2861</v>
      </c>
      <c r="N12" s="10" cm="1">
        <f t="array" ref="N12">INDEX($I$11:$J$50,MATCH($L$11,$I$11:$I$50,0)+2,2)</f>
        <v>182544</v>
      </c>
      <c r="O12" s="10" cm="1">
        <f t="array" ref="O12">INDEX($I$11:$J$50,MATCH($L$11,$I$11:$I$50,0)+1,2)</f>
        <v>2437</v>
      </c>
      <c r="P12" s="11">
        <f>VLOOKUP($L$11,$A$11:$B$20,2,FALSE)-(M12+N12+O12)</f>
        <v>8772</v>
      </c>
      <c r="Q12" s="11"/>
    </row>
    <row r="13" spans="1:17" x14ac:dyDescent="0.25">
      <c r="A13" s="7" t="s">
        <v>12</v>
      </c>
      <c r="B13" s="1">
        <v>17500</v>
      </c>
      <c r="D13" t="str">
        <f t="shared" si="1"/>
        <v>Trafo Kosk Kapi</v>
      </c>
      <c r="E13">
        <f>$B$13</f>
        <v>17500</v>
      </c>
      <c r="F13" s="8">
        <f t="shared" si="0"/>
        <v>2.3977595334919052E-2</v>
      </c>
      <c r="I13" s="12" t="s">
        <v>15</v>
      </c>
      <c r="J13" s="1">
        <v>1082</v>
      </c>
      <c r="L13" s="9" t="str">
        <f>$A$20</f>
        <v>IED Ariza</v>
      </c>
      <c r="M13" s="13">
        <f>M12/SUM($M12:$P12)</f>
        <v>1.455135443050851E-2</v>
      </c>
      <c r="N13" s="13">
        <f>N12/SUM($M12:$P12)</f>
        <v>0.92843846318166556</v>
      </c>
      <c r="O13" s="13">
        <f>O12/SUM($M12:$P12)</f>
        <v>1.2394844721128709E-2</v>
      </c>
      <c r="P13" s="13">
        <f>P12/SUM($M12:$P12)</f>
        <v>4.4615337666697182E-2</v>
      </c>
      <c r="Q13" s="13"/>
    </row>
    <row r="14" spans="1:17" ht="34.15" customHeight="1" x14ac:dyDescent="0.25">
      <c r="A14" s="7" t="s">
        <v>14</v>
      </c>
      <c r="B14" s="1">
        <v>27935</v>
      </c>
      <c r="D14" t="str">
        <f t="shared" si="1"/>
        <v>Merkezi Redresor Toprak Kacak</v>
      </c>
      <c r="E14">
        <f>$B$14</f>
        <v>27935</v>
      </c>
      <c r="F14" s="8">
        <f t="shared" si="0"/>
        <v>3.8275092896055067E-2</v>
      </c>
      <c r="I14" s="12" t="s">
        <v>78</v>
      </c>
      <c r="J14" s="1">
        <v>1904</v>
      </c>
      <c r="L14" s="9" t="str">
        <f>$A$19</f>
        <v>Redresor AC Ariza</v>
      </c>
      <c r="M14" s="10" t="str" cm="1">
        <f t="array" ref="M14">INDEX($I$11:$J$50,MATCH($L$14,$I$11:$I$50,0)+3,1)</f>
        <v>T-5502</v>
      </c>
      <c r="N14" s="10" t="str" cm="1">
        <f t="array" ref="N14">INDEX($I$11:$J$50,MATCH($L$14,$I$11:$I$50,0)+2,1)</f>
        <v>T-2739</v>
      </c>
      <c r="O14" s="10" t="str" cm="1">
        <f t="array" ref="O14">INDEX($I$11:$J$50,MATCH($L$14,$I$11:$I$50,0)+1,1)</f>
        <v>T-10290</v>
      </c>
      <c r="P14" s="11" t="s">
        <v>13</v>
      </c>
      <c r="Q14" s="11"/>
    </row>
    <row r="15" spans="1:17" x14ac:dyDescent="0.25">
      <c r="A15" s="7" t="s">
        <v>18</v>
      </c>
      <c r="B15" s="1">
        <v>28821</v>
      </c>
      <c r="D15" t="str">
        <f t="shared" si="1"/>
        <v>Zaman Sinyali Ariza</v>
      </c>
      <c r="E15">
        <f>$B$15</f>
        <v>28821</v>
      </c>
      <c r="F15" s="8">
        <f t="shared" si="0"/>
        <v>3.9489044294154396E-2</v>
      </c>
      <c r="I15" s="7" t="s">
        <v>11</v>
      </c>
      <c r="J15" s="1">
        <v>9310</v>
      </c>
      <c r="L15" s="9" t="str">
        <f>$A$19</f>
        <v>Redresor AC Ariza</v>
      </c>
      <c r="M15" s="10" cm="1">
        <f t="array" ref="M15">INDEX($I$11:$J$50,MATCH($L$14,$I$11:$I$50,0)+3,2)</f>
        <v>31408</v>
      </c>
      <c r="N15" s="10" cm="1">
        <f t="array" ref="N15">INDEX($I$11:$J$50,MATCH($L$14,$I$11:$I$50,0)+2,2)</f>
        <v>14626</v>
      </c>
      <c r="O15" s="10" cm="1">
        <f t="array" ref="O15">INDEX($I$11:$J$50,MATCH($L$14,$I$11:$I$50,0)+1,2)</f>
        <v>33046</v>
      </c>
      <c r="P15" s="11">
        <f>VLOOKUP($L$14,$A$11:$B$20,2,FALSE)-(M15+N15+O15)</f>
        <v>59442</v>
      </c>
      <c r="Q15" s="11"/>
    </row>
    <row r="16" spans="1:17" x14ac:dyDescent="0.25">
      <c r="A16" s="7" t="s">
        <v>20</v>
      </c>
      <c r="B16" s="1">
        <v>39590</v>
      </c>
      <c r="D16" t="str">
        <f t="shared" si="1"/>
        <v>Saha Donanim Haberlesme Hatasi</v>
      </c>
      <c r="E16">
        <f>$B$16</f>
        <v>39590</v>
      </c>
      <c r="F16" s="8">
        <f t="shared" si="0"/>
        <v>5.4244171389111161E-2</v>
      </c>
      <c r="I16" s="12" t="s">
        <v>79</v>
      </c>
      <c r="J16" s="1">
        <v>6</v>
      </c>
      <c r="L16" s="9" t="str">
        <f>$A$19</f>
        <v>Redresor AC Ariza</v>
      </c>
      <c r="M16" s="13">
        <f>M15/SUM($M15:$P15)</f>
        <v>0.2267365472632506</v>
      </c>
      <c r="N16" s="13">
        <f>N15/SUM($M15:$P15)</f>
        <v>0.10558611628477788</v>
      </c>
      <c r="O16" s="13">
        <f>O15/SUM($M15:$P15)</f>
        <v>0.23856138375131747</v>
      </c>
      <c r="P16" s="13">
        <f>P15/SUM($M15:$P15)</f>
        <v>0.42911595270065406</v>
      </c>
      <c r="Q16" s="13"/>
    </row>
    <row r="17" spans="1:17" x14ac:dyDescent="0.25">
      <c r="A17" s="7" t="s">
        <v>86</v>
      </c>
      <c r="B17" s="1">
        <v>74160</v>
      </c>
      <c r="D17" t="str">
        <f t="shared" si="1"/>
        <v>Redresor DC Ariza</v>
      </c>
      <c r="E17">
        <f>$B$17</f>
        <v>74160</v>
      </c>
      <c r="F17" s="8">
        <f t="shared" si="0"/>
        <v>0.10161019828786268</v>
      </c>
      <c r="I17" s="12" t="s">
        <v>24</v>
      </c>
      <c r="J17" s="1">
        <v>9302</v>
      </c>
      <c r="L17" s="9" t="str">
        <f>$A$18</f>
        <v>Hareket Dedektoru</v>
      </c>
      <c r="M17" s="10" t="str" cm="1">
        <f t="array" ref="M17">INDEX($I$11:$J$50,MATCH($L$17,$I$11:$I$50,0)+3,1)</f>
        <v>7054 DM</v>
      </c>
      <c r="N17" s="10" t="str" cm="1">
        <f t="array" ref="N17">INDEX($I$11:$J$50,MATCH($L$17,$I$11:$I$50,0)+2,1)</f>
        <v>5070 IM</v>
      </c>
      <c r="O17" s="10" t="str" cm="1">
        <f t="array" ref="O17">INDEX($I$11:$J$50,MATCH($L$17,$I$11:$I$50,0)+1,1)</f>
        <v>3307 DM</v>
      </c>
      <c r="P17" s="11" t="s">
        <v>13</v>
      </c>
      <c r="Q17" s="11"/>
    </row>
    <row r="18" spans="1:17" x14ac:dyDescent="0.25">
      <c r="A18" s="7" t="s">
        <v>22</v>
      </c>
      <c r="B18" s="1">
        <v>129247</v>
      </c>
      <c r="D18" t="str">
        <f t="shared" si="1"/>
        <v>Hareket Dedektoru</v>
      </c>
      <c r="E18">
        <f>$B$18</f>
        <v>129247</v>
      </c>
      <c r="F18" s="8">
        <f t="shared" si="0"/>
        <v>0.17708755795727329</v>
      </c>
      <c r="I18" s="12" t="s">
        <v>80</v>
      </c>
      <c r="J18" s="1">
        <v>2</v>
      </c>
      <c r="L18" s="9" t="str">
        <f>$A$18</f>
        <v>Hareket Dedektoru</v>
      </c>
      <c r="M18" s="10" cm="1">
        <f t="array" ref="M18">INDEX($I$11:$J$50,MATCH($L$17,$I$11:$I$50,0)+3,2)</f>
        <v>20755</v>
      </c>
      <c r="N18" s="10" cm="1">
        <f t="array" ref="N18">INDEX($I$11:$J$50,MATCH($L$17,$I$11:$I$50,0)+2,2)</f>
        <v>24758</v>
      </c>
      <c r="O18" s="10" cm="1">
        <f t="array" ref="O18">INDEX($I$11:$J$50,MATCH($L$17,$I$11:$I$50,0)+1,2)</f>
        <v>34693</v>
      </c>
      <c r="P18" s="11">
        <f>VLOOKUP($L$17,$A$11:$B$20,2,FALSE)-(M18+N18+O18)</f>
        <v>49041</v>
      </c>
      <c r="Q18" s="11"/>
    </row>
    <row r="19" spans="1:17" x14ac:dyDescent="0.25">
      <c r="A19" s="7" t="s">
        <v>21</v>
      </c>
      <c r="B19" s="1">
        <v>138522</v>
      </c>
      <c r="D19" t="str">
        <f t="shared" si="1"/>
        <v>Redresor AC Ariza</v>
      </c>
      <c r="E19">
        <f>$B$19</f>
        <v>138522</v>
      </c>
      <c r="F19" s="8">
        <f t="shared" si="0"/>
        <v>0.1897956834847804</v>
      </c>
      <c r="I19" s="7" t="s">
        <v>16</v>
      </c>
      <c r="J19" s="1">
        <v>15023</v>
      </c>
      <c r="L19" s="9" t="str">
        <f>$A$18</f>
        <v>Hareket Dedektoru</v>
      </c>
      <c r="M19" s="13">
        <f>M18/SUM($M18:$P18)</f>
        <v>0.16058399808119336</v>
      </c>
      <c r="N19" s="13">
        <f>N18/SUM($M18:$P18)</f>
        <v>0.19155570342058229</v>
      </c>
      <c r="O19" s="13">
        <f>O18/SUM($M18:$P18)</f>
        <v>0.26842402531586806</v>
      </c>
      <c r="P19" s="13">
        <f>P18/SUM($M18:$P18)</f>
        <v>0.37943627318235629</v>
      </c>
      <c r="Q19" s="13"/>
    </row>
    <row r="20" spans="1:17" x14ac:dyDescent="0.25">
      <c r="A20" s="7" t="s">
        <v>17</v>
      </c>
      <c r="B20" s="1">
        <v>196614</v>
      </c>
      <c r="D20" t="str">
        <f t="shared" si="1"/>
        <v>IED Ariza</v>
      </c>
      <c r="E20">
        <f>$B$20</f>
        <v>196614</v>
      </c>
      <c r="F20" s="8">
        <f t="shared" si="0"/>
        <v>0.2693903388102728</v>
      </c>
      <c r="I20" s="12" t="s">
        <v>79</v>
      </c>
      <c r="J20" s="1">
        <v>1717</v>
      </c>
      <c r="L20" s="9" t="str">
        <f>$A$17</f>
        <v>Redresor DC Ariza</v>
      </c>
      <c r="M20" s="10" t="str" cm="1">
        <f t="array" ref="M20">INDEX($I$11:$J$50,MATCH($L$20,$I$11:$I$50,0)+3,1)</f>
        <v>T-2739</v>
      </c>
      <c r="N20" s="10" t="str" cm="1">
        <f t="array" ref="N20">INDEX($I$11:$J$50,MATCH($L$20,$I$11:$I$50,0)+2,1)</f>
        <v>T-15162</v>
      </c>
      <c r="O20" s="10" t="str" cm="1">
        <f t="array" ref="O20">INDEX($I$11:$J$50,MATCH($L$20,$I$11:$I$50,0)+1,1)</f>
        <v>T-10415</v>
      </c>
      <c r="P20" s="11" t="s">
        <v>13</v>
      </c>
      <c r="Q20" s="11"/>
    </row>
    <row r="21" spans="1:17" x14ac:dyDescent="0.25">
      <c r="A21" s="7" t="s">
        <v>23</v>
      </c>
      <c r="B21" s="1">
        <v>677281</v>
      </c>
      <c r="D21" t="str">
        <f t="shared" si="1"/>
        <v>Grand Total</v>
      </c>
      <c r="E21">
        <f>$B$21</f>
        <v>677281</v>
      </c>
      <c r="F21" s="8">
        <f t="shared" si="0"/>
        <v>0.92797541405881767</v>
      </c>
      <c r="I21" s="12" t="s">
        <v>37</v>
      </c>
      <c r="J21" s="1">
        <v>9290</v>
      </c>
      <c r="L21" s="9" t="str">
        <f>$A$17</f>
        <v>Redresor DC Ariza</v>
      </c>
      <c r="M21" s="10" cm="1">
        <f t="array" ref="M21">INDEX($I$11:$J$50,MATCH($L$20,$I$11:$I$50,0)+3,2)</f>
        <v>64121</v>
      </c>
      <c r="N21" s="10" cm="1">
        <f t="array" ref="N21">INDEX($I$11:$J$50,MATCH($L$20,$I$11:$I$50,0)+2,2)</f>
        <v>604</v>
      </c>
      <c r="O21" s="10" cm="1">
        <f t="array" ref="O21">INDEX($I$11:$J$50,MATCH($L$20,$I$11:$I$50,0)+1,2)</f>
        <v>8742</v>
      </c>
      <c r="P21" s="11">
        <f>VLOOKUP($L$20,$A$11:$B$20,2,FALSE)-(M21+N21+O21)</f>
        <v>693</v>
      </c>
      <c r="Q21" s="11"/>
    </row>
    <row r="22" spans="1:17" x14ac:dyDescent="0.25">
      <c r="I22" s="12" t="s">
        <v>81</v>
      </c>
      <c r="J22" s="1">
        <v>4016</v>
      </c>
      <c r="L22" s="9" t="str">
        <f>$A$17</f>
        <v>Redresor DC Ariza</v>
      </c>
      <c r="M22" s="13">
        <f>M21/SUM($M21:$P21)</f>
        <v>0.86463052858683931</v>
      </c>
      <c r="N22" s="13">
        <f t="shared" ref="N22:P22" si="2">N21/SUM($M21:$P21)</f>
        <v>8.1445523193096007E-3</v>
      </c>
      <c r="O22" s="13">
        <f t="shared" si="2"/>
        <v>0.11788025889967638</v>
      </c>
      <c r="P22" s="13">
        <f t="shared" si="2"/>
        <v>9.3446601941747573E-3</v>
      </c>
      <c r="Q22" s="13"/>
    </row>
    <row r="23" spans="1:17" x14ac:dyDescent="0.25">
      <c r="A23" s="35" t="s">
        <v>25</v>
      </c>
      <c r="B23" s="35"/>
      <c r="C23" s="35"/>
      <c r="D23" s="35"/>
      <c r="E23" s="35"/>
      <c r="F23" s="35"/>
      <c r="I23" s="7" t="s">
        <v>20</v>
      </c>
      <c r="J23" s="1">
        <v>16507</v>
      </c>
      <c r="L23" s="9" t="str">
        <f>$A$16</f>
        <v>Saha Donanim Haberlesme Hatasi</v>
      </c>
      <c r="M23" s="10" t="str" cm="1">
        <f t="array" ref="M23">INDEX($I$11:$J$50,MATCH($L$23,$I$11:$I$50,0)+3,1)</f>
        <v>T-9017</v>
      </c>
      <c r="N23" s="10" t="str" cm="1">
        <f t="array" ref="N23">INDEX($I$11:$J$50,MATCH($L$23,$I$11:$I$50,0)+2,1)</f>
        <v>T-6250</v>
      </c>
      <c r="O23" s="10" t="str" cm="1">
        <f t="array" ref="O23">INDEX($I$11:$J$50,MATCH($L$23,$I$11:$I$50,0)+1,1)</f>
        <v>T-14575</v>
      </c>
      <c r="P23" s="11" t="s">
        <v>13</v>
      </c>
      <c r="Q23" s="11"/>
    </row>
    <row r="24" spans="1:17" x14ac:dyDescent="0.25">
      <c r="A24" s="35" t="s">
        <v>4</v>
      </c>
      <c r="B24" s="35"/>
      <c r="C24" s="5"/>
      <c r="D24" s="35" t="s">
        <v>5</v>
      </c>
      <c r="E24" s="35"/>
      <c r="F24" s="35"/>
      <c r="I24" s="12" t="s">
        <v>82</v>
      </c>
      <c r="J24" s="1">
        <v>1688</v>
      </c>
      <c r="L24" s="9" t="str">
        <f>$A$16</f>
        <v>Saha Donanim Haberlesme Hatasi</v>
      </c>
      <c r="M24" s="10" cm="1">
        <f t="array" ref="M24">INDEX($I$11:$J$50,MATCH($L$23,$I$11:$I$50,0)+3,2)</f>
        <v>13330</v>
      </c>
      <c r="N24" s="10" cm="1">
        <f t="array" ref="N24">INDEX($I$11:$J$50,MATCH($L$23,$I$11:$I$50,0)+2,2)</f>
        <v>1489</v>
      </c>
      <c r="O24" s="10" cm="1">
        <f t="array" ref="O24">INDEX($I$11:$J$50,MATCH($L$23,$I$11:$I$50,0)+1,2)</f>
        <v>1688</v>
      </c>
      <c r="P24" s="11">
        <f>VLOOKUP($L$23,$A$11:$B$20,2,FALSE)-(M24+N24+O24)</f>
        <v>23083</v>
      </c>
      <c r="Q24" s="11"/>
    </row>
    <row r="25" spans="1:17" x14ac:dyDescent="0.25">
      <c r="A25" s="34" t="s">
        <v>6</v>
      </c>
      <c r="B25" t="s">
        <v>7</v>
      </c>
      <c r="D25" s="4" t="s">
        <v>26</v>
      </c>
      <c r="E25" s="4" t="s">
        <v>7</v>
      </c>
      <c r="F25" s="4" t="s">
        <v>9</v>
      </c>
      <c r="I25" s="12" t="s">
        <v>83</v>
      </c>
      <c r="J25" s="1">
        <v>1489</v>
      </c>
      <c r="L25" s="9" t="str">
        <f>$A$16</f>
        <v>Saha Donanim Haberlesme Hatasi</v>
      </c>
      <c r="M25" s="13">
        <f>M24/SUM($M24:$P24)</f>
        <v>0.33670118716847691</v>
      </c>
      <c r="N25" s="13">
        <f t="shared" ref="N25" si="3">N24/SUM($M24:$P24)</f>
        <v>3.7610507703965651E-2</v>
      </c>
      <c r="O25" s="13">
        <f t="shared" ref="O25:P25" si="4">O24/SUM($M24:$P24)</f>
        <v>4.2637029552917406E-2</v>
      </c>
      <c r="P25" s="13">
        <f t="shared" si="4"/>
        <v>0.58305127557464009</v>
      </c>
      <c r="Q25" s="13"/>
    </row>
    <row r="26" spans="1:17" x14ac:dyDescent="0.25">
      <c r="A26" s="7" t="s">
        <v>33</v>
      </c>
      <c r="B26" s="1">
        <v>13863</v>
      </c>
      <c r="D26" t="str">
        <f t="shared" ref="D26:D36" si="5">A26</f>
        <v>T-16616</v>
      </c>
      <c r="E26">
        <f>B26</f>
        <v>13863</v>
      </c>
      <c r="F26" s="8">
        <f t="shared" ref="F26:F36" si="6">$E26/$B$2</f>
        <v>1.8994365950170445E-2</v>
      </c>
      <c r="I26" s="12" t="s">
        <v>30</v>
      </c>
      <c r="J26" s="1">
        <v>13330</v>
      </c>
      <c r="L26" s="9" t="str">
        <f>$A$15</f>
        <v>Zaman Sinyali Ariza</v>
      </c>
      <c r="M26" s="10" t="str" cm="1">
        <f t="array" ref="M26">INDEX($I$11:$J$50,MATCH($L$26,$I$11:$I$50,0)+3,1)</f>
        <v>Isakoy TM</v>
      </c>
      <c r="N26" s="10" t="str" cm="1">
        <f t="array" ref="N26">INDEX($I$11:$J$50,MATCH($L$26,$I$11:$I$50,0)+2,1)</f>
        <v>Dudullu TM</v>
      </c>
      <c r="O26" s="10" t="str" cm="1">
        <f t="array" ref="O26">INDEX($I$11:$J$50,MATCH($L$26,$I$11:$I$50,0)+1,1)</f>
        <v>Dudullu Metro GIS TM</v>
      </c>
      <c r="P26" s="11" t="s">
        <v>13</v>
      </c>
      <c r="Q26" s="11"/>
    </row>
    <row r="27" spans="1:17" x14ac:dyDescent="0.25">
      <c r="A27" s="7" t="s">
        <v>27</v>
      </c>
      <c r="B27" s="1">
        <v>13937</v>
      </c>
      <c r="D27" t="str">
        <f t="shared" si="5"/>
        <v>T-7470</v>
      </c>
      <c r="E27">
        <f t="shared" ref="E27:E36" si="7">B27</f>
        <v>13937</v>
      </c>
      <c r="F27" s="8">
        <f t="shared" si="6"/>
        <v>1.9095756924729534E-2</v>
      </c>
      <c r="I27" s="7" t="s">
        <v>14</v>
      </c>
      <c r="J27" s="1">
        <v>27932</v>
      </c>
      <c r="L27" s="9" t="str">
        <f>$A$15</f>
        <v>Zaman Sinyali Ariza</v>
      </c>
      <c r="M27" s="10" cm="1">
        <f t="array" ref="M27">INDEX($I$11:$J$50,MATCH($L$26,$I$11:$I$50,0)+3,2)</f>
        <v>9299</v>
      </c>
      <c r="N27" s="10" cm="1">
        <f t="array" ref="N27">INDEX($I$11:$J$50,MATCH($L$26,$I$11:$I$50,0)+2,2)</f>
        <v>9741</v>
      </c>
      <c r="O27" s="10" cm="1">
        <f t="array" ref="O27">INDEX($I$11:$J$50,MATCH($L$26,$I$11:$I$50,0)+1,2)</f>
        <v>9732</v>
      </c>
      <c r="P27" s="11">
        <f>VLOOKUP($L$26,$A$11:$B$20,2,FALSE)-(M27+N27+O27)</f>
        <v>49</v>
      </c>
      <c r="Q27" s="11"/>
    </row>
    <row r="28" spans="1:17" x14ac:dyDescent="0.25">
      <c r="A28" s="7" t="s">
        <v>32</v>
      </c>
      <c r="B28" s="1">
        <v>14888</v>
      </c>
      <c r="D28" t="str">
        <f t="shared" si="5"/>
        <v>16140 Karlitepe Kok</v>
      </c>
      <c r="E28">
        <f t="shared" si="7"/>
        <v>14888</v>
      </c>
      <c r="F28" s="8">
        <f t="shared" si="6"/>
        <v>2.0398767962644275E-2</v>
      </c>
      <c r="I28" s="12" t="s">
        <v>32</v>
      </c>
      <c r="J28" s="1">
        <v>14885</v>
      </c>
      <c r="L28" s="9" t="str">
        <f>$A$15</f>
        <v>Zaman Sinyali Ariza</v>
      </c>
      <c r="M28" s="13">
        <f>M27/SUM($M27:$P27)</f>
        <v>0.32264668123937407</v>
      </c>
      <c r="N28" s="13">
        <f t="shared" ref="N28" si="8">N27/SUM($M27:$P27)</f>
        <v>0.33798272093265325</v>
      </c>
      <c r="O28" s="13">
        <f t="shared" ref="O28:P28" si="9">O27/SUM($M27:$P27)</f>
        <v>0.33767044863120643</v>
      </c>
      <c r="P28" s="13">
        <f t="shared" si="9"/>
        <v>1.7001491967662469E-3</v>
      </c>
      <c r="Q28" s="13"/>
    </row>
    <row r="29" spans="1:17" x14ac:dyDescent="0.25">
      <c r="A29" s="7" t="s">
        <v>35</v>
      </c>
      <c r="B29" s="1">
        <v>20819</v>
      </c>
      <c r="D29" t="str">
        <f t="shared" si="5"/>
        <v>7054 DM</v>
      </c>
      <c r="E29">
        <f t="shared" si="7"/>
        <v>20819</v>
      </c>
      <c r="F29" s="8">
        <f t="shared" si="6"/>
        <v>2.8525117558724555E-2</v>
      </c>
      <c r="I29" s="12" t="s">
        <v>72</v>
      </c>
      <c r="J29" s="1">
        <v>246</v>
      </c>
      <c r="L29" s="9" t="str">
        <f>$A$14</f>
        <v>Merkezi Redresor Toprak Kacak</v>
      </c>
      <c r="M29" s="10" t="str" cm="1">
        <f t="array" ref="M29">INDEX($I$11:$J$50,MATCH($L$29,$I$11:$I$50,0)+3,1)</f>
        <v>5930 GATA</v>
      </c>
      <c r="N29" s="10" t="str" cm="1">
        <f t="array" ref="N29">INDEX($I$11:$J$50,MATCH($L$29,$I$11:$I$50,0)+2,1)</f>
        <v>2518</v>
      </c>
      <c r="O29" s="10" t="str" cm="1">
        <f t="array" ref="O29">INDEX($I$11:$J$50,MATCH($L$29,$I$11:$I$50,0)+1,1)</f>
        <v>16140 Karlitepe Kok</v>
      </c>
      <c r="P29" s="11" t="s">
        <v>13</v>
      </c>
      <c r="Q29" s="11"/>
    </row>
    <row r="30" spans="1:17" x14ac:dyDescent="0.25">
      <c r="A30" s="7" t="s">
        <v>34</v>
      </c>
      <c r="B30" s="1">
        <v>24797</v>
      </c>
      <c r="D30" t="str">
        <f t="shared" si="5"/>
        <v>5070 IM</v>
      </c>
      <c r="E30">
        <f t="shared" si="7"/>
        <v>24797</v>
      </c>
      <c r="F30" s="8">
        <f t="shared" si="6"/>
        <v>3.3975567515427872E-2</v>
      </c>
      <c r="I30" s="12" t="s">
        <v>28</v>
      </c>
      <c r="J30" s="1">
        <v>12801</v>
      </c>
      <c r="L30" s="9" t="str">
        <f>$A$14</f>
        <v>Merkezi Redresor Toprak Kacak</v>
      </c>
      <c r="M30" s="10" cm="1">
        <f t="array" ref="M30">INDEX($I$11:$J$50,MATCH($L$29,$I$11:$I$50,0)+3,2)</f>
        <v>12801</v>
      </c>
      <c r="N30" s="10" cm="1">
        <f t="array" ref="N30">INDEX($I$11:$J$50,MATCH($L$29,$I$11:$I$50,0)+2,2)</f>
        <v>246</v>
      </c>
      <c r="O30" s="10" cm="1">
        <f t="array" ref="O30">INDEX($I$11:$J$50,MATCH($L$29,$I$11:$I$50,0)+1,2)</f>
        <v>14885</v>
      </c>
      <c r="P30" s="11">
        <f>VLOOKUP($L$29,$A$11:$B$20,2,FALSE)-(M30+N30+O30)</f>
        <v>3</v>
      </c>
      <c r="Q30" s="11"/>
    </row>
    <row r="31" spans="1:17" x14ac:dyDescent="0.25">
      <c r="A31" s="7" t="s">
        <v>90</v>
      </c>
      <c r="B31" s="1">
        <v>31409</v>
      </c>
      <c r="D31" t="str">
        <f t="shared" si="5"/>
        <v>T-5502</v>
      </c>
      <c r="E31">
        <f t="shared" si="7"/>
        <v>31409</v>
      </c>
      <c r="F31" s="8">
        <f t="shared" si="6"/>
        <v>4.3034988107112711E-2</v>
      </c>
      <c r="I31" s="7" t="s">
        <v>18</v>
      </c>
      <c r="J31" s="1">
        <v>28772</v>
      </c>
      <c r="L31" s="9" t="str">
        <f>$A$14</f>
        <v>Merkezi Redresor Toprak Kacak</v>
      </c>
      <c r="M31" s="13">
        <f>M30/SUM($M30:$P30)</f>
        <v>0.45824234830857347</v>
      </c>
      <c r="N31" s="13">
        <f t="shared" ref="N31" si="10">N30/SUM($M30:$P30)</f>
        <v>8.8061571505280122E-3</v>
      </c>
      <c r="O31" s="13">
        <f t="shared" ref="O31:P31" si="11">O30/SUM($M30:$P30)</f>
        <v>0.53284410238052626</v>
      </c>
      <c r="P31" s="13">
        <f t="shared" si="11"/>
        <v>1.0739216037229283E-4</v>
      </c>
      <c r="Q31" s="13"/>
    </row>
    <row r="32" spans="1:17" x14ac:dyDescent="0.25">
      <c r="A32" s="7" t="s">
        <v>89</v>
      </c>
      <c r="B32" s="1">
        <v>33052</v>
      </c>
      <c r="D32" t="str">
        <f t="shared" si="5"/>
        <v>T-10290</v>
      </c>
      <c r="E32">
        <f t="shared" si="7"/>
        <v>33052</v>
      </c>
      <c r="F32" s="8">
        <f t="shared" si="6"/>
        <v>4.5286141771985401E-2</v>
      </c>
      <c r="I32" s="12" t="s">
        <v>84</v>
      </c>
      <c r="J32" s="1">
        <v>9732</v>
      </c>
      <c r="L32" s="9" t="str">
        <f>$A$13</f>
        <v>Trafo Kosk Kapi</v>
      </c>
      <c r="M32" s="10" t="str" cm="1">
        <f t="array" ref="M32">INDEX($I$11:$J$50,MATCH($L$32,$I$11:$I$50,0)+3,1)</f>
        <v>T-7677</v>
      </c>
      <c r="N32" s="10" t="str" cm="1">
        <f t="array" ref="N32">INDEX($I$11:$J$50,MATCH($L$32,$I$11:$I$50,0)+2,1)</f>
        <v>T-7061</v>
      </c>
      <c r="O32" s="10" t="str" cm="1">
        <f t="array" ref="O32">INDEX($I$11:$J$50,MATCH($L$32,$I$11:$I$50,0)+1,1)</f>
        <v>T-2252</v>
      </c>
      <c r="P32" s="11" t="s">
        <v>13</v>
      </c>
      <c r="Q32" s="11"/>
    </row>
    <row r="33" spans="1:17" x14ac:dyDescent="0.25">
      <c r="A33" s="7" t="s">
        <v>36</v>
      </c>
      <c r="B33" s="1">
        <v>34714</v>
      </c>
      <c r="D33" t="str">
        <f t="shared" si="5"/>
        <v>3307 DM</v>
      </c>
      <c r="E33">
        <f t="shared" si="7"/>
        <v>34714</v>
      </c>
      <c r="F33" s="8">
        <f t="shared" si="6"/>
        <v>4.7563328254650282E-2</v>
      </c>
      <c r="I33" s="12" t="s">
        <v>42</v>
      </c>
      <c r="J33" s="1">
        <v>9741</v>
      </c>
      <c r="L33" s="9" t="str">
        <f>$A$13</f>
        <v>Trafo Kosk Kapi</v>
      </c>
      <c r="M33" s="10" cm="1">
        <f t="array" ref="M33">INDEX($I$11:$J$50,MATCH($L$32,$I$11:$I$50,0)+3,2)</f>
        <v>1904</v>
      </c>
      <c r="N33" s="10" cm="1">
        <f t="array" ref="N33">INDEX($I$11:$J$50,MATCH($L$32,$I$11:$I$50,0)+2,2)</f>
        <v>1082</v>
      </c>
      <c r="O33" s="10" cm="1">
        <f t="array" ref="O33">INDEX($I$11:$J$50,MATCH($L$32,$I$11:$I$50,0)+1,2)</f>
        <v>1107</v>
      </c>
      <c r="P33" s="11">
        <f>VLOOKUP($L$32,$A$11:$B$20,2,FALSE)-(M33+N33+O33)</f>
        <v>13407</v>
      </c>
      <c r="Q33" s="11"/>
    </row>
    <row r="34" spans="1:17" x14ac:dyDescent="0.25">
      <c r="A34" s="7" t="s">
        <v>29</v>
      </c>
      <c r="B34" s="1">
        <v>79220</v>
      </c>
      <c r="D34" t="str">
        <f t="shared" si="5"/>
        <v>T-2739</v>
      </c>
      <c r="E34">
        <f t="shared" si="7"/>
        <v>79220</v>
      </c>
      <c r="F34" s="8">
        <f t="shared" si="6"/>
        <v>0.10854314871041641</v>
      </c>
      <c r="I34" s="12" t="s">
        <v>85</v>
      </c>
      <c r="J34" s="1">
        <v>9299</v>
      </c>
      <c r="L34" s="9" t="str">
        <f>$A$13</f>
        <v>Trafo Kosk Kapi</v>
      </c>
      <c r="M34" s="13">
        <f>M33/SUM($M33:$P33)</f>
        <v>0.10879999999999999</v>
      </c>
      <c r="N34" s="13">
        <f t="shared" ref="N34" si="12">N33/SUM($M33:$P33)</f>
        <v>6.1828571428571427E-2</v>
      </c>
      <c r="O34" s="13">
        <f t="shared" ref="O34:P34" si="13">O33/SUM($M33:$P33)</f>
        <v>6.3257142857142859E-2</v>
      </c>
      <c r="P34" s="13">
        <f t="shared" si="13"/>
        <v>0.76611428571428575</v>
      </c>
      <c r="Q34" s="13"/>
    </row>
    <row r="35" spans="1:17" x14ac:dyDescent="0.25">
      <c r="A35" s="7" t="s">
        <v>91</v>
      </c>
      <c r="B35" s="1">
        <v>182590</v>
      </c>
      <c r="D35" t="str">
        <f t="shared" si="5"/>
        <v>RP_15540 IM</v>
      </c>
      <c r="E35">
        <f t="shared" si="7"/>
        <v>182590</v>
      </c>
      <c r="F35" s="8">
        <f t="shared" si="6"/>
        <v>0.25017537898302111</v>
      </c>
      <c r="I35" s="7" t="s">
        <v>86</v>
      </c>
      <c r="J35" s="1">
        <v>73467</v>
      </c>
      <c r="L35" s="9" t="str">
        <f>$A$12</f>
        <v>RTU Redresor Genel Alarm</v>
      </c>
      <c r="M35" s="10" t="str" cm="1">
        <f t="array" ref="M35">INDEX($I$11:$J$50,MATCH($L$35,$I$11:$I$50,0)+3,1)</f>
        <v>2500</v>
      </c>
      <c r="N35" s="10" t="str" cm="1">
        <f t="array" ref="N35">INDEX($I$11:$J$50,MATCH($L$35,$I$11:$I$50,0)+2,1)</f>
        <v>13334 Arcelik Kok</v>
      </c>
      <c r="O35" s="10" t="str" cm="1">
        <f t="array" ref="O35">INDEX($I$11:$J$50,MATCH($L$35,$I$11:$I$50,0)+1,1)</f>
        <v>13315 Fiskobirlik DM</v>
      </c>
      <c r="P35" s="11" t="s">
        <v>13</v>
      </c>
      <c r="Q35" s="11"/>
    </row>
    <row r="36" spans="1:17" x14ac:dyDescent="0.25">
      <c r="A36" s="7" t="s">
        <v>23</v>
      </c>
      <c r="B36" s="1">
        <v>449289</v>
      </c>
      <c r="D36" t="str">
        <f t="shared" si="5"/>
        <v>Grand Total</v>
      </c>
      <c r="E36">
        <f t="shared" si="7"/>
        <v>449289</v>
      </c>
      <c r="F36" s="8">
        <f t="shared" si="6"/>
        <v>0.61559256173888266</v>
      </c>
      <c r="I36" s="12" t="s">
        <v>87</v>
      </c>
      <c r="J36" s="1">
        <v>8742</v>
      </c>
      <c r="L36" s="9" t="str">
        <f>$A$12</f>
        <v>RTU Redresor Genel Alarm</v>
      </c>
      <c r="M36" s="10" cm="1">
        <f t="array" ref="M36">INDEX($I$11:$J$50,MATCH($L$35,$I$11:$I$50,0)+3,2)</f>
        <v>4016</v>
      </c>
      <c r="N36" s="10" cm="1">
        <f t="array" ref="N36">INDEX($I$11:$J$50,MATCH($L$35,$I$11:$I$50,0)+2,2)</f>
        <v>9290</v>
      </c>
      <c r="O36" s="10" cm="1">
        <f t="array" ref="O36">INDEX($I$11:$J$50,MATCH($L$35,$I$11:$I$50,0)+1,2)</f>
        <v>1717</v>
      </c>
      <c r="P36" s="11">
        <f>VLOOKUP($L$35,$A$11:$B$20,2,FALSE)-(M36+N36+O36)</f>
        <v>556</v>
      </c>
      <c r="Q36" s="11"/>
    </row>
    <row r="37" spans="1:17" x14ac:dyDescent="0.25">
      <c r="I37" s="12" t="s">
        <v>88</v>
      </c>
      <c r="J37" s="1">
        <v>604</v>
      </c>
      <c r="L37" s="9" t="str">
        <f>$A$12</f>
        <v>RTU Redresor Genel Alarm</v>
      </c>
      <c r="M37" s="13">
        <f>M36/SUM($M36:$P36)</f>
        <v>0.25778291289556454</v>
      </c>
      <c r="N37" s="13">
        <f t="shared" ref="N37" si="14">N36/SUM($M36:$P36)</f>
        <v>0.59631555298799666</v>
      </c>
      <c r="O37" s="13">
        <f t="shared" ref="O37:P37" si="15">O36/SUM($M36:$P36)</f>
        <v>0.11021246549842736</v>
      </c>
      <c r="P37" s="13">
        <f t="shared" si="15"/>
        <v>3.5689068618011424E-2</v>
      </c>
      <c r="Q37" s="13"/>
    </row>
    <row r="38" spans="1:17" x14ac:dyDescent="0.25">
      <c r="A38" s="35" t="s">
        <v>38</v>
      </c>
      <c r="B38" s="35"/>
      <c r="C38" s="35"/>
      <c r="D38" s="35"/>
      <c r="E38" s="35"/>
      <c r="F38" s="35"/>
      <c r="I38" s="12" t="s">
        <v>29</v>
      </c>
      <c r="J38" s="1">
        <v>64121</v>
      </c>
      <c r="L38" s="9" t="str">
        <f>$A$11</f>
        <v>RTU Redresor DC Dusuk</v>
      </c>
      <c r="M38" s="10" t="str" cm="1">
        <f t="array" ref="M38">INDEX($I$11:$J$50,MATCH($L$38,$I$11:$I$50,0)+3,1)</f>
        <v>RP_12710 DM</v>
      </c>
      <c r="N38" s="10" t="str" cm="1">
        <f t="array" ref="N38">INDEX($I$11:$J$50,MATCH($L$38,$I$11:$I$50,0)+2,1)</f>
        <v>7093 Circir Belediye DM</v>
      </c>
      <c r="O38" s="10" t="str" cm="1">
        <f t="array" ref="O38">INDEX($I$11:$J$50,MATCH($L$38,$I$11:$I$50,0)+1,1)</f>
        <v>13315 Fiskobirlik DM</v>
      </c>
      <c r="P38" s="11" t="s">
        <v>13</v>
      </c>
      <c r="Q38" s="11"/>
    </row>
    <row r="39" spans="1:17" x14ac:dyDescent="0.25">
      <c r="A39" s="35" t="s">
        <v>4</v>
      </c>
      <c r="B39" s="35"/>
      <c r="C39" s="5"/>
      <c r="D39" s="35" t="s">
        <v>5</v>
      </c>
      <c r="E39" s="35"/>
      <c r="F39" s="35"/>
      <c r="I39" s="7" t="s">
        <v>21</v>
      </c>
      <c r="J39" s="1">
        <v>79080</v>
      </c>
      <c r="L39" s="9" t="str">
        <f>$A$11</f>
        <v>RTU Redresor DC Dusuk</v>
      </c>
      <c r="M39" s="10" cm="1">
        <f t="array" ref="M39">INDEX($I$11:$J$50,MATCH($L$38,$I$11:$I$50,0)+3,2)</f>
        <v>2</v>
      </c>
      <c r="N39" s="10" cm="1">
        <f t="array" ref="N39">INDEX($I$11:$J$50,MATCH($L$38,$I$11:$I$50,0)+2,2)</f>
        <v>9302</v>
      </c>
      <c r="O39" s="10" cm="1">
        <f t="array" ref="O39">INDEX($I$11:$J$50,MATCH($L$38,$I$11:$I$50,0)+1,2)</f>
        <v>6</v>
      </c>
      <c r="P39" s="11">
        <f>VLOOKUP($L$38,$A$11:$B$20,2,FALSE)-(M39+N39+O39)</f>
        <v>3</v>
      </c>
      <c r="Q39" s="11"/>
    </row>
    <row r="40" spans="1:17" x14ac:dyDescent="0.25">
      <c r="A40" s="34" t="s">
        <v>6</v>
      </c>
      <c r="B40" t="s">
        <v>7</v>
      </c>
      <c r="D40" s="4" t="s">
        <v>39</v>
      </c>
      <c r="E40" s="4" t="s">
        <v>7</v>
      </c>
      <c r="F40" s="4" t="s">
        <v>9</v>
      </c>
      <c r="I40" s="12" t="s">
        <v>89</v>
      </c>
      <c r="J40" s="1">
        <v>33046</v>
      </c>
      <c r="L40" s="9" t="str">
        <f>$A$11</f>
        <v>RTU Redresor DC Dusuk</v>
      </c>
      <c r="M40" s="13">
        <f>M39/SUM($M39:$P39)</f>
        <v>2.1475357027810586E-4</v>
      </c>
      <c r="N40" s="13">
        <f t="shared" ref="N40" si="16">N39/SUM($M39:$P39)</f>
        <v>0.99881885536347037</v>
      </c>
      <c r="O40" s="13">
        <f t="shared" ref="O40:P40" si="17">O39/SUM($M39:$P39)</f>
        <v>6.4426071083431764E-4</v>
      </c>
      <c r="P40" s="13">
        <f t="shared" si="17"/>
        <v>3.2213035541715882E-4</v>
      </c>
      <c r="Q40" s="13"/>
    </row>
    <row r="41" spans="1:17" x14ac:dyDescent="0.25">
      <c r="A41" s="7" t="s">
        <v>40</v>
      </c>
      <c r="B41" s="1">
        <v>20407</v>
      </c>
      <c r="D41" t="str">
        <f t="shared" ref="D41:D51" si="18">A41</f>
        <v>TUZLA OM</v>
      </c>
      <c r="E41">
        <f t="shared" ref="E41:E51" si="19">B41</f>
        <v>20407</v>
      </c>
      <c r="F41" s="8">
        <f t="shared" ref="F41:F51" si="20">$E41/$B$2</f>
        <v>2.7960616457125321E-2</v>
      </c>
      <c r="I41" s="12" t="s">
        <v>29</v>
      </c>
      <c r="J41" s="1">
        <v>14626</v>
      </c>
      <c r="M41" s="10"/>
      <c r="N41" s="10"/>
      <c r="O41" s="10"/>
    </row>
    <row r="42" spans="1:17" x14ac:dyDescent="0.25">
      <c r="A42" s="7" t="s">
        <v>41</v>
      </c>
      <c r="B42" s="1">
        <v>24058</v>
      </c>
      <c r="D42" t="str">
        <f t="shared" si="18"/>
        <v>KARTAL OM DTM</v>
      </c>
      <c r="E42">
        <f t="shared" si="19"/>
        <v>24058</v>
      </c>
      <c r="F42" s="8">
        <f t="shared" si="20"/>
        <v>3.296302791814186E-2</v>
      </c>
      <c r="I42" s="12" t="s">
        <v>90</v>
      </c>
      <c r="J42" s="1">
        <v>31408</v>
      </c>
    </row>
    <row r="43" spans="1:17" x14ac:dyDescent="0.25">
      <c r="A43" s="7" t="s">
        <v>44</v>
      </c>
      <c r="B43" s="1">
        <v>30598</v>
      </c>
      <c r="D43" t="str">
        <f t="shared" si="18"/>
        <v>UMRANIYE OM</v>
      </c>
      <c r="E43">
        <f t="shared" si="19"/>
        <v>30598</v>
      </c>
      <c r="F43" s="8">
        <f t="shared" si="20"/>
        <v>4.1923797831877323E-2</v>
      </c>
      <c r="I43" s="7" t="s">
        <v>22</v>
      </c>
      <c r="J43" s="1">
        <v>80206</v>
      </c>
    </row>
    <row r="44" spans="1:17" x14ac:dyDescent="0.25">
      <c r="A44" s="7" t="s">
        <v>47</v>
      </c>
      <c r="B44" s="1">
        <v>32172</v>
      </c>
      <c r="D44" t="str">
        <f t="shared" si="18"/>
        <v>TEIAS</v>
      </c>
      <c r="E44">
        <f t="shared" si="19"/>
        <v>32172</v>
      </c>
      <c r="F44" s="8">
        <f t="shared" si="20"/>
        <v>4.4080411263715182E-2</v>
      </c>
      <c r="I44" s="12" t="s">
        <v>36</v>
      </c>
      <c r="J44" s="1">
        <v>34693</v>
      </c>
    </row>
    <row r="45" spans="1:17" x14ac:dyDescent="0.25">
      <c r="A45" s="7" t="s">
        <v>97</v>
      </c>
      <c r="B45" s="1">
        <v>37584</v>
      </c>
      <c r="D45" t="str">
        <f t="shared" si="18"/>
        <v>KADIKOY OM DTM</v>
      </c>
      <c r="E45">
        <f t="shared" si="19"/>
        <v>37584</v>
      </c>
      <c r="F45" s="8">
        <f t="shared" si="20"/>
        <v>5.1495653889577005E-2</v>
      </c>
      <c r="I45" s="12" t="s">
        <v>34</v>
      </c>
      <c r="J45" s="1">
        <v>24758</v>
      </c>
    </row>
    <row r="46" spans="1:17" x14ac:dyDescent="0.25">
      <c r="A46" s="7" t="s">
        <v>46</v>
      </c>
      <c r="B46" s="1">
        <v>39291</v>
      </c>
      <c r="D46" t="str">
        <f t="shared" si="18"/>
        <v>PENDIK OM</v>
      </c>
      <c r="E46">
        <f t="shared" si="19"/>
        <v>39291</v>
      </c>
      <c r="F46" s="8">
        <f t="shared" si="20"/>
        <v>5.3834497045960251E-2</v>
      </c>
      <c r="I46" s="12" t="s">
        <v>35</v>
      </c>
      <c r="J46" s="1">
        <v>20755</v>
      </c>
    </row>
    <row r="47" spans="1:17" x14ac:dyDescent="0.25">
      <c r="A47" s="7" t="s">
        <v>45</v>
      </c>
      <c r="B47" s="1">
        <v>43991</v>
      </c>
      <c r="D47" t="str">
        <f t="shared" si="18"/>
        <v>KARTAL OM</v>
      </c>
      <c r="E47">
        <f t="shared" si="19"/>
        <v>43991</v>
      </c>
      <c r="F47" s="8">
        <f t="shared" si="20"/>
        <v>6.0274194078767086E-2</v>
      </c>
      <c r="I47" s="7" t="s">
        <v>17</v>
      </c>
      <c r="J47" s="1">
        <v>187842</v>
      </c>
    </row>
    <row r="48" spans="1:17" x14ac:dyDescent="0.25">
      <c r="A48" s="7" t="s">
        <v>43</v>
      </c>
      <c r="B48" s="1">
        <v>66914</v>
      </c>
      <c r="D48" t="str">
        <f t="shared" si="18"/>
        <v>USKUDAR OM DTM</v>
      </c>
      <c r="E48">
        <f t="shared" si="19"/>
        <v>66914</v>
      </c>
      <c r="F48" s="8">
        <f t="shared" si="20"/>
        <v>9.1682103670901335E-2</v>
      </c>
      <c r="I48" s="12" t="s">
        <v>19</v>
      </c>
      <c r="J48" s="1">
        <v>2437</v>
      </c>
    </row>
    <row r="49" spans="1:28" x14ac:dyDescent="0.25">
      <c r="A49" s="7" t="s">
        <v>48</v>
      </c>
      <c r="B49" s="1">
        <v>104904</v>
      </c>
      <c r="D49" t="str">
        <f t="shared" si="18"/>
        <v>UMRANIYE OM DTM</v>
      </c>
      <c r="E49">
        <f t="shared" si="19"/>
        <v>104904</v>
      </c>
      <c r="F49" s="8">
        <f t="shared" si="20"/>
        <v>0.14373403777224847</v>
      </c>
      <c r="I49" s="12" t="s">
        <v>91</v>
      </c>
      <c r="J49" s="1">
        <v>182544</v>
      </c>
    </row>
    <row r="50" spans="1:28" x14ac:dyDescent="0.25">
      <c r="A50" s="7" t="s">
        <v>98</v>
      </c>
      <c r="B50" s="1">
        <v>182801</v>
      </c>
      <c r="D50" t="str">
        <f t="shared" si="18"/>
        <v>ERENKOY OM</v>
      </c>
      <c r="E50">
        <f t="shared" si="19"/>
        <v>182801</v>
      </c>
      <c r="F50" s="8">
        <f t="shared" si="20"/>
        <v>0.25046448027534501</v>
      </c>
      <c r="I50" s="12" t="s">
        <v>31</v>
      </c>
      <c r="J50" s="1">
        <v>2861</v>
      </c>
    </row>
    <row r="51" spans="1:28" x14ac:dyDescent="0.25">
      <c r="A51" s="7" t="s">
        <v>23</v>
      </c>
      <c r="B51" s="1">
        <v>582720</v>
      </c>
      <c r="D51" t="str">
        <f t="shared" si="18"/>
        <v>Grand Total</v>
      </c>
      <c r="E51">
        <f t="shared" si="19"/>
        <v>582720</v>
      </c>
      <c r="F51" s="8">
        <f t="shared" si="20"/>
        <v>0.79841282020365889</v>
      </c>
      <c r="I51" s="7" t="s">
        <v>23</v>
      </c>
      <c r="J51" s="1">
        <v>522232</v>
      </c>
    </row>
    <row r="52" spans="1:28" x14ac:dyDescent="0.25">
      <c r="R52" s="4"/>
      <c r="S52" s="4" t="str">
        <f>$L$11</f>
        <v>IED Ariza</v>
      </c>
      <c r="T52" s="4" t="str">
        <f>$L$14</f>
        <v>Redresor AC Ariza</v>
      </c>
      <c r="U52" s="4" t="str">
        <f>$L$17</f>
        <v>Hareket Dedektoru</v>
      </c>
      <c r="V52" s="4" t="str">
        <f>$L$20</f>
        <v>Redresor DC Ariza</v>
      </c>
      <c r="W52" s="4" t="str">
        <f>$L$23</f>
        <v>Saha Donanim Haberlesme Hatasi</v>
      </c>
      <c r="X52" s="4" t="str">
        <f>$L$26</f>
        <v>Zaman Sinyali Ariza</v>
      </c>
      <c r="Y52" s="4" t="str">
        <f>$L$29</f>
        <v>Merkezi Redresor Toprak Kacak</v>
      </c>
      <c r="Z52" s="4" t="str">
        <f>$L$32</f>
        <v>Trafo Kosk Kapi</v>
      </c>
      <c r="AA52" s="4" t="str">
        <f>$L$35</f>
        <v>RTU Redresor Genel Alarm</v>
      </c>
      <c r="AB52" s="4" t="str">
        <f>$L$38</f>
        <v>RTU Redresor DC Dusuk</v>
      </c>
    </row>
    <row r="53" spans="1:28" ht="30" x14ac:dyDescent="0.25">
      <c r="A53" s="35" t="s">
        <v>73</v>
      </c>
      <c r="B53" s="35"/>
      <c r="C53" s="35"/>
      <c r="D53" s="35"/>
      <c r="E53" s="35"/>
      <c r="F53" s="35"/>
      <c r="R53" s="14">
        <v>1</v>
      </c>
      <c r="S53" s="15" t="str" cm="1">
        <f t="array" ref="S53">INDEX($L$10:$P$40,(MATCH(S$52,$L$10:$L$40,0)),2)&amp;CHAR(10)&amp;TEXT(INDEX($L$10:$P$40,(MATCH(S$52,$L$10:$L$40,0)+2),2),"0.00%")</f>
        <v>RP_3094 DM
1.46%</v>
      </c>
      <c r="T53" s="15" t="str" cm="1">
        <f t="array" ref="T53">INDEX($L$10:$P$40,(MATCH(T$52,$L$10:$L$40,0)),2)&amp;CHAR(10)&amp;TEXT(INDEX($L$10:$P$40,(MATCH(T$52,$L$10:$L$40,0)+2),2),"0.00%")</f>
        <v>T-5502
22.67%</v>
      </c>
      <c r="U53" s="15" t="str" cm="1">
        <f t="array" ref="U53">INDEX($L$10:$P$40,(MATCH(U$52,$L$10:$L$40,0)),2)&amp;CHAR(10)&amp;TEXT(INDEX($L$10:$P$40,(MATCH(U$52,$L$10:$L$40,0)+2),2),"0.00%")</f>
        <v>7054 DM
16.06%</v>
      </c>
      <c r="V53" s="15" t="str" cm="1">
        <f t="array" ref="V53">INDEX($L$10:$P$40,(MATCH(V$52,$L$10:$L$40,0)),2)&amp;CHAR(10)&amp;TEXT(INDEX($L$10:$P$40,(MATCH(V$52,$L$10:$L$40,0)+2),2),"0.00%")</f>
        <v>T-2739
86.46%</v>
      </c>
      <c r="W53" s="15" t="str" cm="1">
        <f t="array" ref="W53">INDEX($L$10:$P$40,(MATCH(W$52,$L$10:$L$40,0)),2)&amp;CHAR(10)&amp;TEXT(INDEX($L$10:$P$40,(MATCH(W$52,$L$10:$L$40,0)+2),2),"0.00%")</f>
        <v>T-9017
33.67%</v>
      </c>
      <c r="X53" s="15" t="str" cm="1">
        <f t="array" ref="X53">INDEX($L$10:$P$40,(MATCH(X$52,$L$10:$L$40,0)),2)&amp;CHAR(10)&amp;TEXT(INDEX($L$10:$P$40,(MATCH(X$52,$L$10:$L$40,0)+2),2),"0.00%")</f>
        <v>Isakoy TM
32.26%</v>
      </c>
      <c r="Y53" s="15" t="str" cm="1">
        <f t="array" ref="Y53">INDEX($L$10:$P$40,(MATCH(Y$52,$L$10:$L$40,0)),2)&amp;CHAR(10)&amp;TEXT(INDEX($L$10:$P$40,(MATCH(Y$52,$L$10:$L$40,0)+2),2),"0.00%")</f>
        <v>5930 GATA
45.82%</v>
      </c>
      <c r="Z53" s="15" t="str" cm="1">
        <f t="array" ref="Z53">INDEX($L$10:$P$40,(MATCH(Z$52,$L$10:$L$40,0)),2)&amp;CHAR(10)&amp;TEXT(INDEX($L$10:$P$40,(MATCH(Z$52,$L$10:$L$40,0)+2),2),"0.00%")</f>
        <v>T-7677
10.88%</v>
      </c>
      <c r="AA53" s="15" t="str" cm="1">
        <f t="array" ref="AA53">INDEX($L$10:$P$40,(MATCH(AA$52,$L$10:$L$40,0)),2)&amp;CHAR(10)&amp;TEXT(INDEX($L$10:$P$40,(MATCH(AA$52,$L$10:$L$40,0)+2),2),"0.00%")</f>
        <v>2500
25.78%</v>
      </c>
      <c r="AB53" s="15" t="str" cm="1">
        <f t="array" ref="AB53">INDEX($L$10:$P$40,(MATCH(AB$52,$L$10:$L$40,0)),2)&amp;CHAR(10)&amp;TEXT(INDEX($L$10:$P$40,(MATCH(AB$52,$L$10:$L$40,0)+2),2),"0.00%")</f>
        <v>RP_12710 DM
0.02%</v>
      </c>
    </row>
    <row r="54" spans="1:28" ht="60" x14ac:dyDescent="0.25">
      <c r="A54" s="35" t="s">
        <v>4</v>
      </c>
      <c r="B54" s="35"/>
      <c r="C54" s="5"/>
      <c r="D54" s="35" t="s">
        <v>5</v>
      </c>
      <c r="E54" s="35"/>
      <c r="F54" s="35"/>
      <c r="R54" s="14">
        <v>2</v>
      </c>
      <c r="S54" s="15" t="str" cm="1">
        <f t="array" ref="S54">INDEX($L$10:$P$40,(MATCH(S$52,$L$10:$L$40,0)),3)&amp;CHAR(10)&amp;TEXT(INDEX($L$10:$P$40,(MATCH(S$52,$L$10:$L$40,0)+2),3),"0.00%")</f>
        <v>RP_15540 IM
92.84%</v>
      </c>
      <c r="T54" s="15" t="str" cm="1">
        <f t="array" ref="T54">INDEX($L$10:$P$40,(MATCH(T$52,$L$10:$L$40,0)),3)&amp;CHAR(10)&amp;TEXT(INDEX($L$10:$P$40,(MATCH(T$52,$L$10:$L$40,0)+2),3),"0.00%")</f>
        <v>T-2739
10.56%</v>
      </c>
      <c r="U54" s="15" t="str" cm="1">
        <f t="array" ref="U54">INDEX($L$10:$P$40,(MATCH(U$52,$L$10:$L$40,0)),3)&amp;CHAR(10)&amp;TEXT(INDEX($L$10:$P$40,(MATCH(U$52,$L$10:$L$40,0)+2),3),"0.00%")</f>
        <v>5070 IM
19.16%</v>
      </c>
      <c r="V54" s="15" t="str" cm="1">
        <f t="array" ref="V54">INDEX($L$10:$P$40,(MATCH(V$52,$L$10:$L$40,0)),3)&amp;CHAR(10)&amp;TEXT(INDEX($L$10:$P$40,(MATCH(V$52,$L$10:$L$40,0)+2),3),"0.00%")</f>
        <v>T-15162
0.81%</v>
      </c>
      <c r="W54" s="15" t="str" cm="1">
        <f t="array" ref="W54">INDEX($L$10:$P$40,(MATCH(W$52,$L$10:$L$40,0)),3)&amp;CHAR(10)&amp;TEXT(INDEX($L$10:$P$40,(MATCH(W$52,$L$10:$L$40,0)+2),3),"0.00%")</f>
        <v>T-6250
3.76%</v>
      </c>
      <c r="X54" s="15" t="str" cm="1">
        <f t="array" ref="X54">INDEX($L$10:$P$40,(MATCH(X$52,$L$10:$L$40,0)),3)&amp;CHAR(10)&amp;TEXT(INDEX($L$10:$P$40,(MATCH(X$52,$L$10:$L$40,0)+2),3),"0.00%")</f>
        <v>Dudullu TM
33.80%</v>
      </c>
      <c r="Y54" s="15" t="str" cm="1">
        <f t="array" ref="Y54">INDEX($L$10:$P$40,(MATCH(Y$52,$L$10:$L$40,0)),3)&amp;CHAR(10)&amp;TEXT(INDEX($L$10:$P$40,(MATCH(Y$52,$L$10:$L$40,0)+2),3),"0.00%")</f>
        <v>2518
0.88%</v>
      </c>
      <c r="Z54" s="15" t="str" cm="1">
        <f t="array" ref="Z54">INDEX($L$10:$P$40,(MATCH(Z$52,$L$10:$L$40,0)),3)&amp;CHAR(10)&amp;TEXT(INDEX($L$10:$P$40,(MATCH(Z$52,$L$10:$L$40,0)+2),3),"0.00%")</f>
        <v>T-7061
6.18%</v>
      </c>
      <c r="AA54" s="15" t="str" cm="1">
        <f t="array" ref="AA54">INDEX($L$10:$P$40,(MATCH(AA$52,$L$10:$L$40,0)),3)&amp;CHAR(10)&amp;TEXT(INDEX($L$10:$P$40,(MATCH(AA$52,$L$10:$L$40,0)+2),3),"0.00%")</f>
        <v>13334 Arcelik Kok
59.63%</v>
      </c>
      <c r="AB54" s="15" t="str" cm="1">
        <f t="array" ref="AB54">INDEX($L$10:$P$40,(MATCH(AB$52,$L$10:$L$40,0)),3)&amp;CHAR(10)&amp;TEXT(INDEX($L$10:$P$40,(MATCH(AB$52,$L$10:$L$40,0)+2),3),"0.00%")</f>
        <v>7093 Circir Belediye DM
99.88%</v>
      </c>
    </row>
    <row r="55" spans="1:28" ht="60" x14ac:dyDescent="0.25">
      <c r="A55" s="34" t="s">
        <v>6</v>
      </c>
      <c r="B55" t="s">
        <v>7</v>
      </c>
      <c r="D55" s="4" t="s">
        <v>49</v>
      </c>
      <c r="E55" s="4" t="s">
        <v>7</v>
      </c>
      <c r="F55" s="4" t="s">
        <v>9</v>
      </c>
      <c r="R55" s="14">
        <v>3</v>
      </c>
      <c r="S55" s="15" t="str" cm="1">
        <f t="array" ref="S55">INDEX($L$10:$P$40,(MATCH(S$52,$L$10:$L$40,0)),4)&amp;CHAR(10)&amp;TEXT(INDEX($L$10:$P$40,(MATCH(S$52,$L$10:$L$40,0)+2),4),"0.00%")</f>
        <v>RP_12856 DM
1.24%</v>
      </c>
      <c r="T55" s="15" t="str" cm="1">
        <f t="array" ref="T55">INDEX($L$10:$P$40,(MATCH(T$52,$L$10:$L$40,0)),4)&amp;CHAR(10)&amp;TEXT(INDEX($L$10:$P$40,(MATCH(T$52,$L$10:$L$40,0)+2),4),"0.00%")</f>
        <v>T-10290
23.86%</v>
      </c>
      <c r="U55" s="15" t="str" cm="1">
        <f t="array" ref="U55">INDEX($L$10:$P$40,(MATCH(U$52,$L$10:$L$40,0)),4)&amp;CHAR(10)&amp;TEXT(INDEX($L$10:$P$40,(MATCH(U$52,$L$10:$L$40,0)+2),4),"0.00%")</f>
        <v>3307 DM
26.84%</v>
      </c>
      <c r="V55" s="15" t="str" cm="1">
        <f t="array" ref="V55">INDEX($L$10:$P$40,(MATCH(V$52,$L$10:$L$40,0)),4)&amp;CHAR(10)&amp;TEXT(INDEX($L$10:$P$40,(MATCH(V$52,$L$10:$L$40,0)+2),4),"0.00%")</f>
        <v>T-10415
11.79%</v>
      </c>
      <c r="W55" s="15" t="str" cm="1">
        <f t="array" ref="W55">INDEX($L$10:$P$40,(MATCH(W$52,$L$10:$L$40,0)),4)&amp;CHAR(10)&amp;TEXT(INDEX($L$10:$P$40,(MATCH(W$52,$L$10:$L$40,0)+2),4),"0.00%")</f>
        <v>T-14575
4.26%</v>
      </c>
      <c r="X55" s="15" t="str" cm="1">
        <f t="array" ref="X55">INDEX($L$10:$P$40,(MATCH(X$52,$L$10:$L$40,0)),4)&amp;CHAR(10)&amp;TEXT(INDEX($L$10:$P$40,(MATCH(X$52,$L$10:$L$40,0)+2),4),"0.00%")</f>
        <v>Dudullu Metro GIS TM
33.77%</v>
      </c>
      <c r="Y55" s="15" t="str" cm="1">
        <f t="array" ref="Y55">INDEX($L$10:$P$40,(MATCH(Y$52,$L$10:$L$40,0)),4)&amp;CHAR(10)&amp;TEXT(INDEX($L$10:$P$40,(MATCH(Y$52,$L$10:$L$40,0)+2),4),"0.00%")</f>
        <v>16140 Karlitepe Kok
53.28%</v>
      </c>
      <c r="Z55" s="15" t="str" cm="1">
        <f t="array" ref="Z55">INDEX($L$10:$P$40,(MATCH(Z$52,$L$10:$L$40,0)),4)&amp;CHAR(10)&amp;TEXT(INDEX($L$10:$P$40,(MATCH(Z$52,$L$10:$L$40,0)+2),4),"0.00%")</f>
        <v>T-2252
6.33%</v>
      </c>
      <c r="AA55" s="15" t="str" cm="1">
        <f t="array" ref="AA55">INDEX($L$10:$P$40,(MATCH(AA$52,$L$10:$L$40,0)),4)&amp;CHAR(10)&amp;TEXT(INDEX($L$10:$P$40,(MATCH(AA$52,$L$10:$L$40,0)+2),4),"0.00%")</f>
        <v>13315 Fiskobirlik DM
11.02%</v>
      </c>
      <c r="AB55" s="15" t="str" cm="1">
        <f t="array" ref="AB55">INDEX($L$10:$P$40,(MATCH(AB$52,$L$10:$L$40,0)),4)&amp;CHAR(10)&amp;TEXT(INDEX($L$10:$P$40,(MATCH(AB$52,$L$10:$L$40,0)+2),4),"0.00%")</f>
        <v>13315 Fiskobirlik DM
0.06%</v>
      </c>
    </row>
    <row r="56" spans="1:28" ht="30" x14ac:dyDescent="0.25">
      <c r="A56" s="7" t="s">
        <v>96</v>
      </c>
      <c r="B56" s="1">
        <v>65378</v>
      </c>
      <c r="D56" t="str">
        <f t="shared" ref="D56:E61" si="21">A56</f>
        <v>TRAFO SCADA 1.FAZ_ENDOKS</v>
      </c>
      <c r="E56">
        <f t="shared" si="21"/>
        <v>65378</v>
      </c>
      <c r="F56" s="8">
        <f t="shared" ref="F56:F61" si="22">$E56/$B$2</f>
        <v>8.9577555874647871E-2</v>
      </c>
      <c r="R56" s="14" t="s">
        <v>13</v>
      </c>
      <c r="S56" s="15" t="str" cm="1">
        <f t="array" ref="S56">INDEX($L$10:$P$40,(MATCH(S$52,$L$10:$L$40,0)),5)&amp;CHAR(10)&amp;TEXT(INDEX($L$10:$P$40,(MATCH(S$52,$L$10:$L$40,0)+2),5),"0.00%")</f>
        <v>Others
4.46%</v>
      </c>
      <c r="T56" s="15" t="str" cm="1">
        <f t="array" ref="T56">INDEX($L$10:$P$40,(MATCH(T$52,$L$10:$L$40,0)),5)&amp;CHAR(10)&amp;TEXT(INDEX($L$10:$P$40,(MATCH(T$52,$L$10:$L$40,0)+2),5),"0.00%")</f>
        <v>Others
42.91%</v>
      </c>
      <c r="U56" s="15" t="str" cm="1">
        <f t="array" ref="U56">INDEX($L$10:$P$40,(MATCH(U$52,$L$10:$L$40,0)),5)&amp;CHAR(10)&amp;TEXT(INDEX($L$10:$P$40,(MATCH(U$52,$L$10:$L$40,0)+2),5),"0.00%")</f>
        <v>Others
37.94%</v>
      </c>
      <c r="V56" s="15" t="str" cm="1">
        <f t="array" ref="V56">INDEX($L$10:$P$40,(MATCH(V$52,$L$10:$L$40,0)),5)&amp;CHAR(10)&amp;TEXT(INDEX($L$10:$P$40,(MATCH(V$52,$L$10:$L$40,0)+2),5),"0.00%")</f>
        <v>Others
0.93%</v>
      </c>
      <c r="W56" s="15" t="str" cm="1">
        <f t="array" ref="W56">INDEX($L$10:$P$40,(MATCH(W$52,$L$10:$L$40,0)),5)&amp;CHAR(10)&amp;TEXT(INDEX($L$10:$P$40,(MATCH(W$52,$L$10:$L$40,0)+2),5),"0.00%")</f>
        <v>Others
58.31%</v>
      </c>
      <c r="X56" s="15" t="str" cm="1">
        <f t="array" ref="X56">INDEX($L$10:$P$40,(MATCH(X$52,$L$10:$L$40,0)),5)&amp;CHAR(10)&amp;TEXT(INDEX($L$10:$P$40,(MATCH(X$52,$L$10:$L$40,0)+2),5),"0.00%")</f>
        <v>Others
0.17%</v>
      </c>
      <c r="Y56" s="15" t="str" cm="1">
        <f t="array" ref="Y56">INDEX($L$10:$P$40,(MATCH(Y$52,$L$10:$L$40,0)),5)&amp;CHAR(10)&amp;TEXT(INDEX($L$10:$P$40,(MATCH(Y$52,$L$10:$L$40,0)+2),5),"0.00%")</f>
        <v>Others
0.01%</v>
      </c>
      <c r="Z56" s="15" t="str" cm="1">
        <f t="array" ref="Z56">INDEX($L$10:$P$40,(MATCH(Z$52,$L$10:$L$40,0)),5)&amp;CHAR(10)&amp;TEXT(INDEX($L$10:$P$40,(MATCH(Z$52,$L$10:$L$40,0)+2),5),"0.00%")</f>
        <v>Others
76.61%</v>
      </c>
      <c r="AA56" s="15" t="str" cm="1">
        <f t="array" ref="AA56">INDEX($L$10:$P$40,(MATCH(AA$52,$L$10:$L$40,0)),5)&amp;CHAR(10)&amp;TEXT(INDEX($L$10:$P$40,(MATCH(AA$52,$L$10:$L$40,0)+2),5),"0.00%")</f>
        <v>Others
3.57%</v>
      </c>
      <c r="AB56" s="15" t="str" cm="1">
        <f t="array" ref="AB56">INDEX($L$10:$P$40,(MATCH(AB$52,$L$10:$L$40,0)),5)&amp;CHAR(10)&amp;TEXT(INDEX($L$10:$P$40,(MATCH(AB$52,$L$10:$L$40,0)+2),5),"0.00%")</f>
        <v>Others
0.03%</v>
      </c>
    </row>
    <row r="57" spans="1:28" x14ac:dyDescent="0.25">
      <c r="A57" s="7" t="s">
        <v>51</v>
      </c>
      <c r="B57" s="1">
        <v>67575</v>
      </c>
      <c r="D57" t="str">
        <f t="shared" si="21"/>
        <v>1.ALTYAPI ADAPTASYON_SIEMENS</v>
      </c>
      <c r="E57">
        <f t="shared" si="21"/>
        <v>67575</v>
      </c>
      <c r="F57" s="8">
        <f t="shared" si="22"/>
        <v>9.2587771700408855E-2</v>
      </c>
    </row>
    <row r="58" spans="1:28" x14ac:dyDescent="0.25">
      <c r="A58" s="7" t="s">
        <v>52</v>
      </c>
      <c r="B58" s="1">
        <v>104582</v>
      </c>
      <c r="D58" t="str">
        <f t="shared" si="21"/>
        <v>2.ALTYAPI ADAPTASYON_KESIR</v>
      </c>
      <c r="E58">
        <f t="shared" si="21"/>
        <v>104582</v>
      </c>
      <c r="F58" s="8">
        <f t="shared" si="22"/>
        <v>0.14329285001808595</v>
      </c>
    </row>
    <row r="59" spans="1:28" x14ac:dyDescent="0.25">
      <c r="A59" s="7" t="s">
        <v>50</v>
      </c>
      <c r="B59" s="1">
        <v>204083</v>
      </c>
      <c r="D59" t="str">
        <f t="shared" si="21"/>
        <v>3.ALTYAPI ADAPTASYON_RENPRO</v>
      </c>
      <c r="E59">
        <f t="shared" si="21"/>
        <v>204083</v>
      </c>
      <c r="F59" s="8">
        <f t="shared" si="22"/>
        <v>0.27962397649921628</v>
      </c>
    </row>
    <row r="60" spans="1:28" x14ac:dyDescent="0.25">
      <c r="A60" s="7" t="s">
        <v>53</v>
      </c>
      <c r="B60" s="1">
        <v>253773</v>
      </c>
      <c r="D60" t="str">
        <f t="shared" si="21"/>
        <v>TRAFO SCADA 2.FAZ_ENDOKS</v>
      </c>
      <c r="E60">
        <f t="shared" si="21"/>
        <v>253773</v>
      </c>
      <c r="F60" s="8">
        <f t="shared" si="22"/>
        <v>0.34770664576733784</v>
      </c>
    </row>
    <row r="61" spans="1:28" x14ac:dyDescent="0.25">
      <c r="A61" s="7" t="s">
        <v>23</v>
      </c>
      <c r="B61" s="1">
        <v>695391</v>
      </c>
      <c r="D61" t="str">
        <f t="shared" si="21"/>
        <v>Grand Total</v>
      </c>
      <c r="E61">
        <f t="shared" si="21"/>
        <v>695391</v>
      </c>
      <c r="F61" s="8">
        <f t="shared" si="22"/>
        <v>0.95278879985969678</v>
      </c>
    </row>
    <row r="64" spans="1:28" x14ac:dyDescent="0.25">
      <c r="A64" s="35" t="s">
        <v>54</v>
      </c>
      <c r="B64" s="35"/>
      <c r="C64" s="35"/>
      <c r="D64" s="35"/>
      <c r="E64" s="35"/>
      <c r="F64" s="35"/>
    </row>
    <row r="65" spans="1:6" x14ac:dyDescent="0.25">
      <c r="A65" s="35" t="s">
        <v>4</v>
      </c>
      <c r="B65" s="35"/>
      <c r="C65" s="5"/>
      <c r="D65" s="35" t="s">
        <v>5</v>
      </c>
      <c r="E65" s="35"/>
      <c r="F65" s="35"/>
    </row>
    <row r="66" spans="1:6" x14ac:dyDescent="0.25">
      <c r="A66" s="34" t="s">
        <v>6</v>
      </c>
      <c r="B66" t="s">
        <v>7</v>
      </c>
    </row>
    <row r="67" spans="1:6" x14ac:dyDescent="0.25">
      <c r="A67" s="7" t="s">
        <v>89</v>
      </c>
      <c r="B67" s="1">
        <v>13910</v>
      </c>
      <c r="D67" t="str">
        <f t="shared" ref="D67:D76" si="23">A67</f>
        <v>T-10290</v>
      </c>
      <c r="E67">
        <f t="shared" ref="E67:E76" si="24">B67</f>
        <v>13910</v>
      </c>
      <c r="F67" s="8">
        <f>E67/$B$4</f>
        <v>0.10350010416976696</v>
      </c>
    </row>
    <row r="68" spans="1:6" x14ac:dyDescent="0.25">
      <c r="A68" s="7" t="s">
        <v>55</v>
      </c>
      <c r="B68" s="1">
        <v>13098</v>
      </c>
      <c r="D68" t="str">
        <f t="shared" si="23"/>
        <v>T-6053</v>
      </c>
      <c r="E68">
        <f t="shared" si="24"/>
        <v>13098</v>
      </c>
      <c r="F68" s="8">
        <f t="shared" ref="F68:F77" si="25">E68/$B$4</f>
        <v>9.7458257686240668E-2</v>
      </c>
    </row>
    <row r="69" spans="1:6" x14ac:dyDescent="0.25">
      <c r="A69" s="7" t="s">
        <v>56</v>
      </c>
      <c r="B69" s="1">
        <v>12779</v>
      </c>
      <c r="D69" t="str">
        <f t="shared" si="23"/>
        <v>T-8335</v>
      </c>
      <c r="E69">
        <f t="shared" si="24"/>
        <v>12779</v>
      </c>
      <c r="F69" s="8">
        <f t="shared" si="25"/>
        <v>9.5084675139141039E-2</v>
      </c>
    </row>
    <row r="70" spans="1:6" x14ac:dyDescent="0.25">
      <c r="A70" s="7" t="s">
        <v>90</v>
      </c>
      <c r="B70" s="1">
        <v>11431</v>
      </c>
      <c r="D70" t="str">
        <f t="shared" si="23"/>
        <v>T-5502</v>
      </c>
      <c r="E70">
        <f t="shared" si="24"/>
        <v>11431</v>
      </c>
      <c r="F70" s="8">
        <f t="shared" si="25"/>
        <v>8.5054614720676214E-2</v>
      </c>
    </row>
    <row r="71" spans="1:6" x14ac:dyDescent="0.25">
      <c r="A71" s="7" t="s">
        <v>27</v>
      </c>
      <c r="B71" s="1">
        <v>6994</v>
      </c>
      <c r="D71" t="str">
        <f t="shared" si="23"/>
        <v>T-7470</v>
      </c>
      <c r="E71">
        <f t="shared" si="24"/>
        <v>6994</v>
      </c>
      <c r="F71" s="8">
        <f t="shared" si="25"/>
        <v>5.2040239292836098E-2</v>
      </c>
    </row>
    <row r="72" spans="1:6" x14ac:dyDescent="0.25">
      <c r="A72" s="7" t="s">
        <v>57</v>
      </c>
      <c r="B72" s="1">
        <v>4569</v>
      </c>
      <c r="D72" t="str">
        <f t="shared" si="23"/>
        <v>T-4821</v>
      </c>
      <c r="E72">
        <f t="shared" si="24"/>
        <v>4569</v>
      </c>
      <c r="F72" s="8">
        <f t="shared" si="25"/>
        <v>3.3996547516295127E-2</v>
      </c>
    </row>
    <row r="73" spans="1:6" x14ac:dyDescent="0.25">
      <c r="A73" s="7" t="s">
        <v>58</v>
      </c>
      <c r="B73" s="1">
        <v>3604</v>
      </c>
      <c r="D73" t="str">
        <f t="shared" si="23"/>
        <v>Kadikoy Yeditepe KOJEN</v>
      </c>
      <c r="E73">
        <f t="shared" si="24"/>
        <v>3604</v>
      </c>
      <c r="F73" s="8">
        <f t="shared" si="25"/>
        <v>2.6816274293877795E-2</v>
      </c>
    </row>
    <row r="74" spans="1:6" x14ac:dyDescent="0.25">
      <c r="A74" s="7" t="s">
        <v>94</v>
      </c>
      <c r="B74" s="1">
        <v>3077</v>
      </c>
      <c r="D74" t="str">
        <f t="shared" si="23"/>
        <v>T-16599</v>
      </c>
      <c r="E74">
        <f t="shared" si="24"/>
        <v>3077</v>
      </c>
      <c r="F74" s="8">
        <f t="shared" si="25"/>
        <v>2.289502663769755E-2</v>
      </c>
    </row>
    <row r="75" spans="1:6" x14ac:dyDescent="0.25">
      <c r="A75" s="7" t="s">
        <v>95</v>
      </c>
      <c r="B75" s="1">
        <v>2215</v>
      </c>
      <c r="D75" t="str">
        <f t="shared" si="23"/>
        <v>RP_2590 10kV</v>
      </c>
      <c r="E75">
        <f t="shared" si="24"/>
        <v>2215</v>
      </c>
      <c r="F75" s="8">
        <f t="shared" si="25"/>
        <v>1.6481145272180718E-2</v>
      </c>
    </row>
    <row r="76" spans="1:6" x14ac:dyDescent="0.25">
      <c r="A76" s="7" t="s">
        <v>59</v>
      </c>
      <c r="B76" s="1">
        <v>2203</v>
      </c>
      <c r="D76" t="str">
        <f t="shared" si="23"/>
        <v>T-16456</v>
      </c>
      <c r="E76">
        <f t="shared" si="24"/>
        <v>2203</v>
      </c>
      <c r="F76" s="8">
        <f t="shared" si="25"/>
        <v>1.6391856900502991E-2</v>
      </c>
    </row>
    <row r="77" spans="1:6" x14ac:dyDescent="0.25">
      <c r="A77" s="7" t="s">
        <v>23</v>
      </c>
      <c r="B77" s="1">
        <v>73880</v>
      </c>
      <c r="D77" t="s">
        <v>13</v>
      </c>
      <c r="E77">
        <f>$B$4-SUM($E$67:$E$76)</f>
        <v>60516</v>
      </c>
      <c r="F77" s="8">
        <f t="shared" si="25"/>
        <v>0.45028125837078486</v>
      </c>
    </row>
    <row r="78" spans="1:6" x14ac:dyDescent="0.25">
      <c r="F78" s="8"/>
    </row>
    <row r="79" spans="1:6" x14ac:dyDescent="0.25">
      <c r="A79" s="35" t="s">
        <v>60</v>
      </c>
      <c r="B79" s="35"/>
      <c r="C79" s="35"/>
      <c r="D79" s="35"/>
      <c r="E79" s="35"/>
      <c r="F79" s="35"/>
    </row>
    <row r="80" spans="1:6" x14ac:dyDescent="0.25">
      <c r="A80" s="35" t="s">
        <v>4</v>
      </c>
      <c r="B80" s="35"/>
      <c r="C80" s="5"/>
      <c r="D80" s="35" t="s">
        <v>5</v>
      </c>
      <c r="E80" s="35"/>
      <c r="F80" s="35"/>
    </row>
    <row r="81" spans="1:43" x14ac:dyDescent="0.25">
      <c r="A81" s="34" t="s">
        <v>6</v>
      </c>
      <c r="B81" t="s">
        <v>7</v>
      </c>
    </row>
    <row r="82" spans="1:43" x14ac:dyDescent="0.25">
      <c r="A82" s="7" t="s">
        <v>64</v>
      </c>
      <c r="B82" s="1">
        <v>28697</v>
      </c>
      <c r="D82" t="str">
        <f t="shared" ref="D82:E91" si="26">A82</f>
        <v>3G AG_3</v>
      </c>
      <c r="E82">
        <f t="shared" si="26"/>
        <v>28697</v>
      </c>
      <c r="F82" s="8">
        <f>E82/$B$3</f>
        <v>0.19062707586023647</v>
      </c>
    </row>
    <row r="83" spans="1:43" x14ac:dyDescent="0.25">
      <c r="A83" s="7" t="s">
        <v>68</v>
      </c>
      <c r="B83" s="1">
        <v>26290</v>
      </c>
      <c r="D83" t="str">
        <f t="shared" si="26"/>
        <v>3G AG_1</v>
      </c>
      <c r="E83">
        <f t="shared" si="26"/>
        <v>26290</v>
      </c>
      <c r="F83" s="8">
        <f t="shared" ref="F83:F92" si="27">E83/$B$3</f>
        <v>0.17463796997475753</v>
      </c>
    </row>
    <row r="84" spans="1:43" x14ac:dyDescent="0.25">
      <c r="A84" s="7" t="s">
        <v>63</v>
      </c>
      <c r="B84" s="1">
        <v>21394</v>
      </c>
      <c r="D84" t="str">
        <f t="shared" si="26"/>
        <v>3G AG_2</v>
      </c>
      <c r="E84">
        <f t="shared" si="26"/>
        <v>21394</v>
      </c>
      <c r="F84" s="8">
        <f t="shared" si="27"/>
        <v>0.14211505247774678</v>
      </c>
    </row>
    <row r="85" spans="1:43" x14ac:dyDescent="0.25">
      <c r="A85" s="7" t="s">
        <v>62</v>
      </c>
      <c r="B85" s="1">
        <v>17998</v>
      </c>
      <c r="D85" t="str">
        <f t="shared" si="26"/>
        <v>3G AG_6</v>
      </c>
      <c r="E85">
        <f t="shared" si="26"/>
        <v>17998</v>
      </c>
      <c r="F85" s="8">
        <f t="shared" si="27"/>
        <v>0.1195562641158496</v>
      </c>
    </row>
    <row r="86" spans="1:43" x14ac:dyDescent="0.25">
      <c r="A86" s="7" t="s">
        <v>66</v>
      </c>
      <c r="B86" s="1">
        <v>10903</v>
      </c>
      <c r="D86" t="str">
        <f t="shared" si="26"/>
        <v>3G_Santraller</v>
      </c>
      <c r="E86">
        <f t="shared" si="26"/>
        <v>10903</v>
      </c>
      <c r="F86" s="8">
        <f t="shared" si="27"/>
        <v>7.2425933306762322E-2</v>
      </c>
    </row>
    <row r="87" spans="1:43" x14ac:dyDescent="0.25">
      <c r="A87" s="7" t="s">
        <v>67</v>
      </c>
      <c r="B87" s="1">
        <v>9719</v>
      </c>
      <c r="D87" t="str">
        <f t="shared" si="26"/>
        <v>3G AG_4</v>
      </c>
      <c r="E87">
        <f t="shared" si="26"/>
        <v>9719</v>
      </c>
      <c r="F87" s="8">
        <f t="shared" si="27"/>
        <v>6.4560914042779333E-2</v>
      </c>
    </row>
    <row r="88" spans="1:43" x14ac:dyDescent="0.25">
      <c r="A88" s="7" t="s">
        <v>65</v>
      </c>
      <c r="B88" s="1">
        <v>9601</v>
      </c>
      <c r="D88" t="str">
        <f t="shared" si="26"/>
        <v>3G AG_7</v>
      </c>
      <c r="E88">
        <f t="shared" si="26"/>
        <v>9601</v>
      </c>
      <c r="F88" s="8">
        <f t="shared" si="27"/>
        <v>6.3777069217483731E-2</v>
      </c>
    </row>
    <row r="89" spans="1:43" x14ac:dyDescent="0.25">
      <c r="A89" s="7" t="s">
        <v>61</v>
      </c>
      <c r="B89" s="1">
        <v>8934</v>
      </c>
      <c r="D89" t="str">
        <f t="shared" si="26"/>
        <v>3G AG_5</v>
      </c>
      <c r="E89">
        <f t="shared" si="26"/>
        <v>8934</v>
      </c>
      <c r="F89" s="8">
        <f t="shared" si="27"/>
        <v>5.9346353128736547E-2</v>
      </c>
    </row>
    <row r="90" spans="1:43" x14ac:dyDescent="0.25">
      <c r="A90" s="7" t="s">
        <v>92</v>
      </c>
      <c r="B90" s="1">
        <v>4508</v>
      </c>
      <c r="D90" t="str">
        <f t="shared" si="26"/>
        <v>Gulsuyu BS-3</v>
      </c>
      <c r="E90">
        <f t="shared" si="26"/>
        <v>4508</v>
      </c>
      <c r="F90" s="8">
        <f t="shared" si="27"/>
        <v>2.9945529427394712E-2</v>
      </c>
    </row>
    <row r="91" spans="1:43" x14ac:dyDescent="0.25">
      <c r="A91" s="7" t="s">
        <v>93</v>
      </c>
      <c r="B91" s="1">
        <v>4106</v>
      </c>
      <c r="D91" t="str">
        <f t="shared" si="26"/>
        <v>3G_4</v>
      </c>
      <c r="E91">
        <f t="shared" si="26"/>
        <v>4106</v>
      </c>
      <c r="F91" s="8">
        <f t="shared" si="27"/>
        <v>2.7275142819184271E-2</v>
      </c>
    </row>
    <row r="92" spans="1:43" x14ac:dyDescent="0.25">
      <c r="A92" s="7" t="s">
        <v>23</v>
      </c>
      <c r="B92" s="1">
        <v>142150</v>
      </c>
      <c r="D92" t="s">
        <v>13</v>
      </c>
      <c r="E92">
        <f>$B$3-SUM($E$82:$E$91)</f>
        <v>8390</v>
      </c>
      <c r="F92" s="8">
        <f t="shared" si="27"/>
        <v>5.5732695629068685E-2</v>
      </c>
    </row>
    <row r="94" spans="1:43" ht="21" x14ac:dyDescent="0.35">
      <c r="AH94" s="16">
        <f>VLOOKUP(AH95,$A$11:$B$20,2,FALSE)</f>
        <v>196614</v>
      </c>
      <c r="AI94" s="16">
        <f t="shared" ref="AI94:AQ94" si="28">VLOOKUP(AI95,$A$11:$B$20,2,FALSE)</f>
        <v>138522</v>
      </c>
      <c r="AJ94" s="16">
        <f t="shared" si="28"/>
        <v>129247</v>
      </c>
      <c r="AK94" s="16">
        <f t="shared" si="28"/>
        <v>74160</v>
      </c>
      <c r="AL94" s="16">
        <f t="shared" si="28"/>
        <v>39590</v>
      </c>
      <c r="AM94" s="16">
        <f t="shared" si="28"/>
        <v>28821</v>
      </c>
      <c r="AN94" s="16">
        <f t="shared" si="28"/>
        <v>27935</v>
      </c>
      <c r="AO94" s="16">
        <f t="shared" si="28"/>
        <v>17500</v>
      </c>
      <c r="AP94" s="16">
        <f t="shared" si="28"/>
        <v>15579</v>
      </c>
      <c r="AQ94" s="16">
        <f t="shared" si="28"/>
        <v>9313</v>
      </c>
    </row>
    <row r="95" spans="1:43" ht="0.75" customHeight="1" thickBot="1" x14ac:dyDescent="0.3">
      <c r="AG95" s="4"/>
      <c r="AH95" s="17" t="str">
        <f>$L$11</f>
        <v>IED Ariza</v>
      </c>
      <c r="AI95" s="17" t="str">
        <f>$L$14</f>
        <v>Redresor AC Ariza</v>
      </c>
      <c r="AJ95" s="17" t="str">
        <f>$L$17</f>
        <v>Hareket Dedektoru</v>
      </c>
      <c r="AK95" s="17" t="str">
        <f>$L$20</f>
        <v>Redresor DC Ariza</v>
      </c>
      <c r="AL95" s="17" t="str">
        <f>$L$23</f>
        <v>Saha Donanim Haberlesme Hatasi</v>
      </c>
      <c r="AM95" s="17" t="str">
        <f>$L$26</f>
        <v>Zaman Sinyali Ariza</v>
      </c>
      <c r="AN95" s="17" t="str">
        <f>$L$29</f>
        <v>Merkezi Redresor Toprak Kacak</v>
      </c>
      <c r="AO95" s="17" t="str">
        <f>$L$32</f>
        <v>Trafo Kosk Kapi</v>
      </c>
      <c r="AP95" s="17" t="str">
        <f>$L$35</f>
        <v>RTU Redresor Genel Alarm</v>
      </c>
      <c r="AQ95" s="17" t="str">
        <f>$L$38</f>
        <v>RTU Redresor DC Dusuk</v>
      </c>
    </row>
    <row r="96" spans="1:43" ht="37.5" x14ac:dyDescent="0.25">
      <c r="AG96" s="18">
        <v>1</v>
      </c>
      <c r="AH96" s="19" t="str" cm="1">
        <f t="array" ref="AH96">INDEX($L$10:$P$40,(MATCH(AH$95,$L$10:$L$40,0)),2)&amp;CHAR(10)&amp;TEXT(INDEX($L$10:$P$40,(MATCH(AH$95,$L$10:$L$40,0)+2),2),"0.00%")</f>
        <v>RP_3094 DM
1.46%</v>
      </c>
      <c r="AI96" s="20" t="str" cm="1">
        <f t="array" ref="AI96">INDEX($L$10:$P$40,(MATCH(AI$95,$L$10:$L$40,0)),2)&amp;CHAR(10)&amp;TEXT(INDEX($L$10:$P$40,(MATCH(AI$95,$L$10:$L$40,0)+2),2),"0.00%")</f>
        <v>T-5502
22.67%</v>
      </c>
      <c r="AJ96" s="20" t="str" cm="1">
        <f t="array" ref="AJ96">INDEX($L$10:$P$40,(MATCH(AJ$95,$L$10:$L$40,0)),2)&amp;CHAR(10)&amp;TEXT(INDEX($L$10:$P$40,(MATCH(AJ$95,$L$10:$L$40,0)+2),2),"0.00%")</f>
        <v>7054 DM
16.06%</v>
      </c>
      <c r="AK96" s="20" t="str" cm="1">
        <f t="array" ref="AK96">INDEX($L$10:$P$40,(MATCH(AK$95,$L$10:$L$40,0)),2)&amp;CHAR(10)&amp;TEXT(INDEX($L$10:$P$40,(MATCH(AK$95,$L$10:$L$40,0)+2),2),"0.00%")</f>
        <v>T-2739
86.46%</v>
      </c>
      <c r="AL96" s="20" t="str" cm="1">
        <f t="array" ref="AL96">INDEX($L$10:$P$40,(MATCH(AL$95,$L$10:$L$40,0)),2)&amp;CHAR(10)&amp;TEXT(INDEX($L$10:$P$40,(MATCH(AL$95,$L$10:$L$40,0)+2),2),"0.00%")</f>
        <v>T-9017
33.67%</v>
      </c>
      <c r="AM96" s="20" t="str" cm="1">
        <f t="array" ref="AM96">INDEX($L$10:$P$40,(MATCH(AM$95,$L$10:$L$40,0)),2)&amp;CHAR(10)&amp;TEXT(INDEX($L$10:$P$40,(MATCH(AM$95,$L$10:$L$40,0)+2),2),"0.00%")</f>
        <v>Isakoy TM
32.26%</v>
      </c>
      <c r="AN96" s="20" t="str" cm="1">
        <f t="array" ref="AN96">INDEX($L$10:$P$40,(MATCH(AN$95,$L$10:$L$40,0)),2)&amp;CHAR(10)&amp;TEXT(INDEX($L$10:$P$40,(MATCH(AN$95,$L$10:$L$40,0)+2),2),"0.00%")</f>
        <v>5930 GATA
45.82%</v>
      </c>
      <c r="AO96" s="20" t="str" cm="1">
        <f t="array" ref="AO96">INDEX($L$10:$P$40,(MATCH(AO$95,$L$10:$L$40,0)),2)&amp;CHAR(10)&amp;TEXT(INDEX($L$10:$P$40,(MATCH(AO$95,$L$10:$L$40,0)+2),2),"0.00%")</f>
        <v>T-7677
10.88%</v>
      </c>
      <c r="AP96" s="20" t="str" cm="1">
        <f t="array" ref="AP96">INDEX($L$10:$P$40,(MATCH(AP$95,$L$10:$L$40,0)),2)&amp;CHAR(10)&amp;TEXT(INDEX($L$10:$P$40,(MATCH(AP$95,$L$10:$L$40,0)+2),2),"0.00%")</f>
        <v>2500
25.78%</v>
      </c>
      <c r="AQ96" s="21" t="str" cm="1">
        <f t="array" ref="AQ96">INDEX($L$10:$P$40,(MATCH(AQ$95,$L$10:$L$40,0)),2)&amp;CHAR(10)&amp;TEXT(INDEX($L$10:$P$40,(MATCH(AQ$95,$L$10:$L$40,0)+2),2),"0.00%")</f>
        <v>RP_12710 DM
0.02%</v>
      </c>
    </row>
    <row r="97" spans="33:43" ht="37.5" x14ac:dyDescent="0.25">
      <c r="AG97" s="22">
        <v>2</v>
      </c>
      <c r="AH97" s="23" t="str" cm="1">
        <f t="array" ref="AH97">INDEX($L$10:$P$40,(MATCH(AH$95,$L$10:$L$40,0)),3)&amp;CHAR(10)&amp;TEXT(INDEX($L$10:$P$40,(MATCH(AH$95,$L$10:$L$40,0)+2),3),"0.00%")</f>
        <v>RP_15540 IM
92.84%</v>
      </c>
      <c r="AI97" s="24" t="str" cm="1">
        <f t="array" ref="AI97">INDEX($L$10:$P$40,(MATCH(AI$95,$L$10:$L$40,0)),3)&amp;CHAR(10)&amp;TEXT(INDEX($L$10:$P$40,(MATCH(AI$95,$L$10:$L$40,0)+2),3),"0.00%")</f>
        <v>T-2739
10.56%</v>
      </c>
      <c r="AJ97" s="24" t="str" cm="1">
        <f t="array" ref="AJ97">INDEX($L$10:$P$40,(MATCH(AJ$95,$L$10:$L$40,0)),3)&amp;CHAR(10)&amp;TEXT(INDEX($L$10:$P$40,(MATCH(AJ$95,$L$10:$L$40,0)+2),3),"0.00%")</f>
        <v>5070 IM
19.16%</v>
      </c>
      <c r="AK97" s="24" t="str" cm="1">
        <f t="array" ref="AK97">INDEX($L$10:$P$40,(MATCH(AK$95,$L$10:$L$40,0)),3)&amp;CHAR(10)&amp;TEXT(INDEX($L$10:$P$40,(MATCH(AK$95,$L$10:$L$40,0)+2),3),"0.00%")</f>
        <v>T-15162
0.81%</v>
      </c>
      <c r="AL97" s="24" t="str" cm="1">
        <f t="array" ref="AL97">INDEX($L$10:$P$40,(MATCH(AL$95,$L$10:$L$40,0)),3)&amp;CHAR(10)&amp;TEXT(INDEX($L$10:$P$40,(MATCH(AL$95,$L$10:$L$40,0)+2),3),"0.00%")</f>
        <v>T-6250
3.76%</v>
      </c>
      <c r="AM97" s="24" t="str" cm="1">
        <f t="array" ref="AM97">INDEX($L$10:$P$40,(MATCH(AM$95,$L$10:$L$40,0)),3)&amp;CHAR(10)&amp;TEXT(INDEX($L$10:$P$40,(MATCH(AM$95,$L$10:$L$40,0)+2),3),"0.00%")</f>
        <v>Dudullu TM
33.80%</v>
      </c>
      <c r="AN97" s="24" t="str" cm="1">
        <f t="array" ref="AN97">INDEX($L$10:$P$40,(MATCH(AN$95,$L$10:$L$40,0)),3)&amp;CHAR(10)&amp;TEXT(INDEX($L$10:$P$40,(MATCH(AN$95,$L$10:$L$40,0)+2),3),"0.00%")</f>
        <v>2518
0.88%</v>
      </c>
      <c r="AO97" s="24" t="str" cm="1">
        <f t="array" ref="AO97">INDEX($L$10:$P$40,(MATCH(AO$95,$L$10:$L$40,0)),3)&amp;CHAR(10)&amp;TEXT(INDEX($L$10:$P$40,(MATCH(AO$95,$L$10:$L$40,0)+2),3),"0.00%")</f>
        <v>T-7061
6.18%</v>
      </c>
      <c r="AP97" s="24" t="str" cm="1">
        <f t="array" ref="AP97">INDEX($L$10:$P$40,(MATCH(AP$95,$L$10:$L$40,0)),3)&amp;CHAR(10)&amp;TEXT(INDEX($L$10:$P$40,(MATCH(AP$95,$L$10:$L$40,0)+2),3),"0.00%")</f>
        <v>13334 Arcelik Kok
59.63%</v>
      </c>
      <c r="AQ97" s="25" t="str" cm="1">
        <f t="array" ref="AQ97">INDEX($L$10:$P$40,(MATCH(AQ$95,$L$10:$L$40,0)),3)&amp;CHAR(10)&amp;TEXT(INDEX($L$10:$P$40,(MATCH(AQ$95,$L$10:$L$40,0)+2),3),"0.00%")</f>
        <v>7093 Circir Belediye DM
99.88%</v>
      </c>
    </row>
    <row r="98" spans="33:43" ht="37.5" x14ac:dyDescent="0.25">
      <c r="AG98" s="26">
        <v>3</v>
      </c>
      <c r="AH98" s="27" t="str" cm="1">
        <f t="array" ref="AH98">INDEX($L$10:$P$40,(MATCH(AH$95,$L$10:$L$40,0)),4)&amp;CHAR(10)&amp;TEXT(INDEX($L$10:$P$40,(MATCH(AH$95,$L$10:$L$40,0)+2),4),"0.00%")</f>
        <v>RP_12856 DM
1.24%</v>
      </c>
      <c r="AI98" s="28" t="str" cm="1">
        <f t="array" ref="AI98">INDEX($L$10:$P$40,(MATCH(AI$95,$L$10:$L$40,0)),4)&amp;CHAR(10)&amp;TEXT(INDEX($L$10:$P$40,(MATCH(AI$95,$L$10:$L$40,0)+2),4),"0.00%")</f>
        <v>T-10290
23.86%</v>
      </c>
      <c r="AJ98" s="28" t="str" cm="1">
        <f t="array" ref="AJ98">INDEX($L$10:$P$40,(MATCH(AJ$95,$L$10:$L$40,0)),4)&amp;CHAR(10)&amp;TEXT(INDEX($L$10:$P$40,(MATCH(AJ$95,$L$10:$L$40,0)+2),4),"0.00%")</f>
        <v>3307 DM
26.84%</v>
      </c>
      <c r="AK98" s="28" t="str" cm="1">
        <f t="array" ref="AK98">INDEX($L$10:$P$40,(MATCH(AK$95,$L$10:$L$40,0)),4)&amp;CHAR(10)&amp;TEXT(INDEX($L$10:$P$40,(MATCH(AK$95,$L$10:$L$40,0)+2),4),"0.00%")</f>
        <v>T-10415
11.79%</v>
      </c>
      <c r="AL98" s="28" t="str" cm="1">
        <f t="array" ref="AL98">INDEX($L$10:$P$40,(MATCH(AL$95,$L$10:$L$40,0)),4)&amp;CHAR(10)&amp;TEXT(INDEX($L$10:$P$40,(MATCH(AL$95,$L$10:$L$40,0)+2),4),"0.00%")</f>
        <v>T-14575
4.26%</v>
      </c>
      <c r="AM98" s="28" t="str" cm="1">
        <f t="array" ref="AM98">INDEX($L$10:$P$40,(MATCH(AM$95,$L$10:$L$40,0)),4)&amp;CHAR(10)&amp;TEXT(INDEX($L$10:$P$40,(MATCH(AM$95,$L$10:$L$40,0)+2),4),"0.00%")</f>
        <v>Dudullu Metro GIS TM
33.77%</v>
      </c>
      <c r="AN98" s="28" t="str" cm="1">
        <f t="array" ref="AN98">INDEX($L$10:$P$40,(MATCH(AN$95,$L$10:$L$40,0)),4)&amp;CHAR(10)&amp;TEXT(INDEX($L$10:$P$40,(MATCH(AN$95,$L$10:$L$40,0)+2),4),"0.00%")</f>
        <v>16140 Karlitepe Kok
53.28%</v>
      </c>
      <c r="AO98" s="28" t="str" cm="1">
        <f t="array" ref="AO98">INDEX($L$10:$P$40,(MATCH(AO$95,$L$10:$L$40,0)),4)&amp;CHAR(10)&amp;TEXT(INDEX($L$10:$P$40,(MATCH(AO$95,$L$10:$L$40,0)+2),4),"0.00%")</f>
        <v>T-2252
6.33%</v>
      </c>
      <c r="AP98" s="28" t="str" cm="1">
        <f t="array" ref="AP98">INDEX($L$10:$P$40,(MATCH(AP$95,$L$10:$L$40,0)),4)&amp;CHAR(10)&amp;TEXT(INDEX($L$10:$P$40,(MATCH(AP$95,$L$10:$L$40,0)+2),4),"0.00%")</f>
        <v>13315 Fiskobirlik DM
11.02%</v>
      </c>
      <c r="AQ98" s="29" t="str" cm="1">
        <f t="array" ref="AQ98">INDEX($L$10:$P$40,(MATCH(AQ$95,$L$10:$L$40,0)),4)&amp;CHAR(10)&amp;TEXT(INDEX($L$10:$P$40,(MATCH(AQ$95,$L$10:$L$40,0)+2),4),"0.00%")</f>
        <v>13315 Fiskobirlik DM
0.06%</v>
      </c>
    </row>
    <row r="99" spans="33:43" ht="38.25" thickBot="1" x14ac:dyDescent="0.3">
      <c r="AG99" s="30" t="s">
        <v>13</v>
      </c>
      <c r="AH99" s="31" t="str" cm="1">
        <f t="array" ref="AH99">INDEX($L$10:$P$40,(MATCH(AH$95,$L$10:$L$40,0)),5)&amp;CHAR(10)&amp;TEXT(INDEX($L$10:$P$40,(MATCH(AH$95,$L$10:$L$40,0)+2),5),"0.00%")</f>
        <v>Others
4.46%</v>
      </c>
      <c r="AI99" s="32" t="str" cm="1">
        <f t="array" ref="AI99">INDEX($L$10:$P$40,(MATCH(AI$95,$L$10:$L$40,0)),5)&amp;CHAR(10)&amp;TEXT(INDEX($L$10:$P$40,(MATCH(AI$95,$L$10:$L$40,0)+2),5),"0.00%")</f>
        <v>Others
42.91%</v>
      </c>
      <c r="AJ99" s="32" t="str" cm="1">
        <f t="array" ref="AJ99">INDEX($L$10:$P$40,(MATCH(AJ$95,$L$10:$L$40,0)),5)&amp;CHAR(10)&amp;TEXT(INDEX($L$10:$P$40,(MATCH(AJ$95,$L$10:$L$40,0)+2),5),"0.00%")</f>
        <v>Others
37.94%</v>
      </c>
      <c r="AK99" s="32" t="str" cm="1">
        <f t="array" ref="AK99">INDEX($L$10:$P$40,(MATCH(AK$95,$L$10:$L$40,0)),5)&amp;CHAR(10)&amp;TEXT(INDEX($L$10:$P$40,(MATCH(AK$95,$L$10:$L$40,0)+2),5),"0.00%")</f>
        <v>Others
0.93%</v>
      </c>
      <c r="AL99" s="32" t="str" cm="1">
        <f t="array" ref="AL99">INDEX($L$10:$P$40,(MATCH(AL$95,$L$10:$L$40,0)),5)&amp;CHAR(10)&amp;TEXT(INDEX($L$10:$P$40,(MATCH(AL$95,$L$10:$L$40,0)+2),5),"0.00%")</f>
        <v>Others
58.31%</v>
      </c>
      <c r="AM99" s="32" t="str" cm="1">
        <f t="array" ref="AM99">INDEX($L$10:$P$40,(MATCH(AM$95,$L$10:$L$40,0)),5)&amp;CHAR(10)&amp;TEXT(INDEX($L$10:$P$40,(MATCH(AM$95,$L$10:$L$40,0)+2),5),"0.00%")</f>
        <v>Others
0.17%</v>
      </c>
      <c r="AN99" s="32" t="str" cm="1">
        <f t="array" ref="AN99">INDEX($L$10:$P$40,(MATCH(AN$95,$L$10:$L$40,0)),5)&amp;CHAR(10)&amp;TEXT(INDEX($L$10:$P$40,(MATCH(AN$95,$L$10:$L$40,0)+2),5),"0.00%")</f>
        <v>Others
0.01%</v>
      </c>
      <c r="AO99" s="32" t="str" cm="1">
        <f t="array" ref="AO99">INDEX($L$10:$P$40,(MATCH(AO$95,$L$10:$L$40,0)),5)&amp;CHAR(10)&amp;TEXT(INDEX($L$10:$P$40,(MATCH(AO$95,$L$10:$L$40,0)+2),5),"0.00%")</f>
        <v>Others
76.61%</v>
      </c>
      <c r="AP99" s="32" t="str" cm="1">
        <f t="array" ref="AP99">INDEX($L$10:$P$40,(MATCH(AP$95,$L$10:$L$40,0)),5)&amp;CHAR(10)&amp;TEXT(INDEX($L$10:$P$40,(MATCH(AP$95,$L$10:$L$40,0)+2),5),"0.00%")</f>
        <v>Others
3.57%</v>
      </c>
      <c r="AQ99" s="33" t="str" cm="1">
        <f t="array" ref="AQ99">INDEX($L$10:$P$40,(MATCH(AQ$95,$L$10:$L$40,0)),5)&amp;CHAR(10)&amp;TEXT(INDEX($L$10:$P$40,(MATCH(AQ$95,$L$10:$L$40,0)+2),5),"0.00%")</f>
        <v>Others
0.03%</v>
      </c>
    </row>
    <row r="100" spans="33:43" x14ac:dyDescent="0.25">
      <c r="AG100" s="14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</sheetData>
  <mergeCells count="18">
    <mergeCell ref="A64:F64"/>
    <mergeCell ref="A65:B65"/>
    <mergeCell ref="D65:F65"/>
    <mergeCell ref="A79:F79"/>
    <mergeCell ref="A80:B80"/>
    <mergeCell ref="D80:F80"/>
    <mergeCell ref="A38:F38"/>
    <mergeCell ref="A39:B39"/>
    <mergeCell ref="D39:F39"/>
    <mergeCell ref="A53:F53"/>
    <mergeCell ref="A54:B54"/>
    <mergeCell ref="D54:F54"/>
    <mergeCell ref="A8:F8"/>
    <mergeCell ref="A9:B9"/>
    <mergeCell ref="D9:F9"/>
    <mergeCell ref="A23:F23"/>
    <mergeCell ref="A24:B24"/>
    <mergeCell ref="D24:F24"/>
  </mergeCells>
  <pageMargins left="0.7" right="0.7" top="0.75" bottom="0.75" header="0.3" footer="0.3"/>
  <pageSetup orientation="portrait"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D4B8-0C78-4BB1-9C33-8BD041714B5C}">
  <dimension ref="A1:C3"/>
  <sheetViews>
    <sheetView workbookViewId="0">
      <selection activeCell="H7" sqref="H7"/>
    </sheetView>
  </sheetViews>
  <sheetFormatPr defaultRowHeight="15" x14ac:dyDescent="0.25"/>
  <cols>
    <col min="1" max="3" width="12.85546875" bestFit="1" customWidth="1"/>
  </cols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 t="s">
        <v>7</v>
      </c>
      <c r="B2" t="s">
        <v>7</v>
      </c>
      <c r="C2" t="s">
        <v>7</v>
      </c>
    </row>
    <row r="3" spans="1:3" x14ac:dyDescent="0.25">
      <c r="A3" s="1">
        <v>729848</v>
      </c>
      <c r="B3" s="1">
        <v>150540</v>
      </c>
      <c r="C3" s="1">
        <v>134396</v>
      </c>
    </row>
  </sheetData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7FEA74-4323-4470-9169-34D80DA4B5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Dashboard</vt:lpstr>
      <vt:lpstr>Calculation</vt:lpstr>
      <vt:lpstr>Table Sums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Ozyilmaz, Metehan (SI GSW SEE GC-HUB TR D SP5)</dc:creator>
  <cp:lastModifiedBy>Ozyilmaz, Metehan (SI GSW SEE GC-HUB TR D SP5)</cp:lastModifiedBy>
  <dcterms:created xsi:type="dcterms:W3CDTF">2015-06-05T18:17:20Z</dcterms:created>
  <dcterms:modified xsi:type="dcterms:W3CDTF">2023-01-06T10:52:26Z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2023-01-06T10:52:26Z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957ee0fd-b81f-444f-9dec-3c9fee6ed9ee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