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zzy\Downloads\"/>
    </mc:Choice>
  </mc:AlternateContent>
  <xr:revisionPtr revIDLastSave="0" documentId="13_ncr:1_{5CA52A11-D1AB-469F-958E-E58FD3934E15}" xr6:coauthVersionLast="47" xr6:coauthVersionMax="47" xr10:uidLastSave="{00000000-0000-0000-0000-000000000000}"/>
  <bookViews>
    <workbookView xWindow="-108" yWindow="-108" windowWidth="23256" windowHeight="12456" activeTab="1" xr2:uid="{7254571F-48BA-4724-903E-8EE1F999C5B9}"/>
  </bookViews>
  <sheets>
    <sheet name="temperature" sheetId="4" r:id="rId1"/>
    <sheet name="Data" sheetId="5" r:id="rId2"/>
    <sheet name="water_price" sheetId="2" r:id="rId3"/>
    <sheet name="grid_carbon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/>
  <c r="G6" i="5"/>
  <c r="G5" i="5"/>
  <c r="G2" i="5"/>
  <c r="D13" i="3"/>
  <c r="D14" i="3"/>
  <c r="D15" i="3"/>
  <c r="D16" i="3"/>
  <c r="D12" i="3"/>
  <c r="AB2" i="5" s="1"/>
  <c r="E9" i="3"/>
  <c r="AB3" i="5"/>
  <c r="AB4" i="5"/>
  <c r="AB5" i="5"/>
  <c r="AB6" i="5"/>
  <c r="AA6" i="5"/>
  <c r="AA5" i="5"/>
  <c r="AA4" i="5"/>
  <c r="AA3" i="5"/>
  <c r="AA2" i="5"/>
  <c r="X6" i="5"/>
  <c r="X5" i="5"/>
  <c r="X4" i="5"/>
  <c r="X3" i="5"/>
  <c r="X2" i="5"/>
  <c r="T6" i="5"/>
  <c r="T5" i="5"/>
  <c r="T4" i="5"/>
  <c r="T3" i="5"/>
  <c r="T2" i="5"/>
  <c r="H5" i="3"/>
  <c r="H6" i="3"/>
  <c r="H7" i="3"/>
  <c r="H8" i="3"/>
  <c r="H4" i="3"/>
  <c r="H8" i="4"/>
  <c r="H7" i="4"/>
  <c r="H6" i="4"/>
  <c r="H5" i="4"/>
  <c r="H4" i="4"/>
  <c r="F5" i="4"/>
  <c r="F6" i="4"/>
  <c r="F7" i="4"/>
  <c r="F8" i="4"/>
  <c r="F4" i="4"/>
  <c r="G5" i="3"/>
  <c r="G6" i="3"/>
  <c r="G7" i="3"/>
  <c r="G8" i="3"/>
  <c r="G4" i="3"/>
  <c r="M6" i="2"/>
  <c r="N6" i="2"/>
  <c r="M7" i="2"/>
  <c r="N7" i="2" s="1"/>
  <c r="M8" i="2"/>
  <c r="N8" i="2" s="1"/>
  <c r="M9" i="2"/>
  <c r="N9" i="2" s="1"/>
  <c r="J6" i="2"/>
  <c r="K6" i="2"/>
  <c r="J7" i="2"/>
  <c r="K7" i="2"/>
  <c r="J8" i="2"/>
  <c r="K8" i="2" s="1"/>
  <c r="J9" i="2"/>
  <c r="K9" i="2"/>
  <c r="G6" i="2"/>
  <c r="H6" i="2"/>
  <c r="G7" i="2"/>
  <c r="H7" i="2"/>
  <c r="G8" i="2"/>
  <c r="H8" i="2"/>
  <c r="G9" i="2"/>
  <c r="H9" i="2"/>
  <c r="M5" i="2"/>
  <c r="N5" i="2" s="1"/>
  <c r="J5" i="2"/>
  <c r="K5" i="2" s="1"/>
  <c r="G5" i="2"/>
  <c r="H5" i="2"/>
  <c r="E6" i="2"/>
  <c r="E7" i="2"/>
  <c r="E8" i="2"/>
  <c r="E9" i="2"/>
  <c r="E5" i="2"/>
  <c r="D6" i="2"/>
  <c r="D7" i="2"/>
  <c r="D8" i="2"/>
  <c r="D9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tc={5D9633A0-0714-4D33-940E-F4ED23B6A965}</author>
    <author>tc={3120E1CD-48FC-467F-9420-8239433F82CE}</author>
  </authors>
  <commentList>
    <comment ref="B5" authorId="0" shapeId="0" xr:uid="{5D9633A0-0714-4D33-940E-F4ED23B6A9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NoVA = Washington DC metro region
Baltimore was the option that is geographically closer to NoVA </t>
      </text>
    </comment>
    <comment ref="B7" authorId="1" shapeId="0" xr:uid="{3120E1CD-48FC-467F-9420-8239433F82CE}">
      <text>
        <t>[Threaded comment]
Your version of Excel allows you to read this threaded comment; however, any edits to it will get removed if the file is opened in a newer version of Excel. Learn more: https://go.microsoft.com/fwlink/?linkid=870924
Comment:
    Silicon Valley ≈ San Jose / Santa Clara region</t>
      </text>
    </comment>
  </commentList>
</comments>
</file>

<file path=xl/sharedStrings.xml><?xml version="1.0" encoding="utf-8"?>
<sst xmlns="http://schemas.openxmlformats.org/spreadsheetml/2006/main" count="166" uniqueCount="107">
  <si>
    <t>https://www.ncei.noaa.gov/access/monitoring/climate-at-a-glance/statewide/time-series</t>
  </si>
  <si>
    <t>All data</t>
  </si>
  <si>
    <t>City</t>
  </si>
  <si>
    <t>State</t>
  </si>
  <si>
    <t>Annual average temperature (°F)</t>
  </si>
  <si>
    <t>Annual average temperature (°C)</t>
  </si>
  <si>
    <t xml:space="preserve">   </t>
  </si>
  <si>
    <t>Northern Virginia (NoVA)</t>
  </si>
  <si>
    <t>Virginia</t>
  </si>
  <si>
    <t>VA</t>
  </si>
  <si>
    <t>Dallas–Fort Worth</t>
  </si>
  <si>
    <t>Texas</t>
  </si>
  <si>
    <t>TX</t>
  </si>
  <si>
    <t>Silicon Valley</t>
  </si>
  <si>
    <t>California</t>
  </si>
  <si>
    <t>CA</t>
  </si>
  <si>
    <t>Phoenix</t>
  </si>
  <si>
    <t>Arizona</t>
  </si>
  <si>
    <t>AZ</t>
  </si>
  <si>
    <t>Chicago</t>
  </si>
  <si>
    <t>Illinois</t>
  </si>
  <si>
    <t>IL</t>
  </si>
  <si>
    <t>https://www.circleofblue.org/waterpricing/</t>
  </si>
  <si>
    <t>General water price</t>
  </si>
  <si>
    <t>2010-2019 water rates data from 30 major U.S. cities</t>
  </si>
  <si>
    <t>Family of 4 using 50 gallons</t>
  </si>
  <si>
    <t>Family of 4 using 100 gallons</t>
  </si>
  <si>
    <t>Family of 4 using 150 gallons</t>
  </si>
  <si>
    <t>City Used</t>
  </si>
  <si>
    <t>gallons/
day</t>
  </si>
  <si>
    <t>gallons/
month</t>
  </si>
  <si>
    <t>Price 2018</t>
  </si>
  <si>
    <t>Unit Price</t>
  </si>
  <si>
    <t>Unit Price/ 1000 gallons</t>
  </si>
  <si>
    <t>Baltimore</t>
  </si>
  <si>
    <t>San Jose</t>
  </si>
  <si>
    <t>Family of 4 using 150 gallons per person per day</t>
  </si>
  <si>
    <t>Family of 4 using 100 gallons per person per day</t>
  </si>
  <si>
    <t>Family of 4 using 50 gallons per person per day</t>
  </si>
  <si>
    <t>https://www.eia.gov/environment/emissions/state/</t>
  </si>
  <si>
    <t>Total Electric Power Industry (million metric tons of carbon dioxide)</t>
  </si>
  <si>
    <t>Total Electric Power Industry/state (MWh)</t>
  </si>
  <si>
    <t>Carbon Intensity 
(kg CO2/ MWh)</t>
  </si>
  <si>
    <t>Carbon Intensity 
(g CO2/ MWh)</t>
  </si>
  <si>
    <t>https://www.eia.gov/electricity/data/state/</t>
  </si>
  <si>
    <t>city</t>
  </si>
  <si>
    <t>state</t>
  </si>
  <si>
    <t>state_ID</t>
  </si>
  <si>
    <t>city_ID</t>
  </si>
  <si>
    <t>latitude</t>
  </si>
  <si>
    <t>longitude</t>
  </si>
  <si>
    <t>Rain_Jan</t>
  </si>
  <si>
    <t>Rain_Feb</t>
  </si>
  <si>
    <t>Rain_Mar</t>
  </si>
  <si>
    <t>Rain_Apr</t>
  </si>
  <si>
    <t>Rain_May</t>
  </si>
  <si>
    <t>Rain_Jun</t>
  </si>
  <si>
    <t>Rain_Jul</t>
  </si>
  <si>
    <t>Rain_Aug</t>
  </si>
  <si>
    <t>Rain_Sep</t>
  </si>
  <si>
    <t>Rain_Oct</t>
  </si>
  <si>
    <t>Rain_Nov</t>
  </si>
  <si>
    <t>Rain_Dec</t>
  </si>
  <si>
    <t>Avg_Annual_Temp</t>
  </si>
  <si>
    <t>Avg_Summer_Temp</t>
  </si>
  <si>
    <t>Cooling_Degree_Days</t>
  </si>
  <si>
    <t>Heating_Degree_Days</t>
  </si>
  <si>
    <t>Water_Price</t>
  </si>
  <si>
    <t>Water_Stress_Index</t>
  </si>
  <si>
    <t>Drought_Risk</t>
  </si>
  <si>
    <t>Annual_Precipitation</t>
  </si>
  <si>
    <t>Grid_Carbon_Intensity</t>
  </si>
  <si>
    <t>Electricity_Price</t>
  </si>
  <si>
    <t>NoVA</t>
  </si>
  <si>
    <t>DFW</t>
  </si>
  <si>
    <t>SV</t>
  </si>
  <si>
    <t>PHX</t>
  </si>
  <si>
    <t>CHI</t>
  </si>
  <si>
    <t>MWh Value</t>
  </si>
  <si>
    <t>Total Price ($)</t>
  </si>
  <si>
    <t>Current Rate/MWh =</t>
  </si>
  <si>
    <t>https://www.eia.gov/electricity/monthly/epm_table_grapher.php?t=epmt_5_06_b</t>
  </si>
  <si>
    <t>track rates per year or day</t>
  </si>
  <si>
    <t>\</t>
  </si>
  <si>
    <t>https://www.eia.gov/todayinenergy/prices.php</t>
  </si>
  <si>
    <t>https://www.eia.gov/analysis/#:~:text=Table_title:%20Recent%20Data%20Table_content:%20header:%20%7C%20%7C,%7C%202024:%2016.48%20%7C%202026:%2017.94%20%7C</t>
  </si>
  <si>
    <t>https://www.eia.gov/electricity/monthly/update/end-use.php#:~:text=Total%20average%20revenues%20per%20kilowatt,with%20three%20sectors%20seeing%20increases.</t>
  </si>
  <si>
    <t>Current Rate/kWh =</t>
  </si>
  <si>
    <t>Industrial usage</t>
  </si>
  <si>
    <t>Region</t>
  </si>
  <si>
    <t>City, State</t>
  </si>
  <si>
    <t>Data Center Facility</t>
  </si>
  <si>
    <t>Latitude</t>
  </si>
  <si>
    <t>Longitude</t>
  </si>
  <si>
    <t>Ashburn, VA</t>
  </si>
  <si>
    <r>
      <t>Equinix Ashburn Campus</t>
    </r>
    <r>
      <rPr>
        <sz val="11"/>
        <color rgb="FF1F1F1F"/>
        <rFont val="Arial"/>
        <family val="2"/>
      </rPr>
      <t xml:space="preserve"> (Data Center Alley)</t>
    </r>
  </si>
  <si>
    <t>Digital Realty Ashburn Campus</t>
  </si>
  <si>
    <t>Fort Worth, TX</t>
  </si>
  <si>
    <t>Meta Fort Worth Data Center</t>
  </si>
  <si>
    <t>Dallas, TX</t>
  </si>
  <si>
    <t>Equinix Dallas (DA1)</t>
  </si>
  <si>
    <t>Santa Clara, CA</t>
  </si>
  <si>
    <r>
      <t>Vantage Data Centers</t>
    </r>
    <r>
      <rPr>
        <sz val="11"/>
        <color rgb="FF1F1F1F"/>
        <rFont val="Arial"/>
        <family val="2"/>
      </rPr>
      <t xml:space="preserve"> (Santa Clara Campus)</t>
    </r>
  </si>
  <si>
    <t>Mesa, AZ</t>
  </si>
  <si>
    <t>EdgeCore Mesa Data Center Campus</t>
  </si>
  <si>
    <t>Chicago, IL</t>
  </si>
  <si>
    <r>
      <t>Digital Realty ORD10</t>
    </r>
    <r>
      <rPr>
        <sz val="11"/>
        <color rgb="FF1F1F1F"/>
        <rFont val="Arial"/>
        <family val="2"/>
      </rPr>
      <t xml:space="preserve"> (350 E. Cermak)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</si>
</sst>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.00000_);_(&quot;$&quot;* \(#,##0.00000\);_(&quot;$&quot;* &quot;-&quot;??_);_(@_)"/>
    <numFmt numFmtId="165" formatCode="0.000"/>
    <numFmt numFmtId="166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1F1F1F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9" borderId="0" applyNumberFormat="0" applyBorder="0" applyAlignment="0" applyProtection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4" fontId="2" fillId="0" borderId="4" xfId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4" fontId="2" fillId="0" borderId="5" xfId="1" applyFont="1" applyBorder="1" applyAlignment="1">
      <alignment horizontal="center" vertical="center"/>
    </xf>
    <xf numFmtId="44" fontId="2" fillId="0" borderId="6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4" fontId="2" fillId="0" borderId="8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164" fontId="2" fillId="0" borderId="7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10" borderId="0" xfId="0" applyFill="1"/>
    <xf numFmtId="3" fontId="2" fillId="0" borderId="0" xfId="0" applyNumberFormat="1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8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3" applyAlignment="1">
      <alignment horizontal="center" vertical="center"/>
    </xf>
    <xf numFmtId="8" fontId="2" fillId="0" borderId="0" xfId="0" applyNumberFormat="1" applyFont="1" applyAlignment="1">
      <alignment vertical="center"/>
    </xf>
    <xf numFmtId="0" fontId="7" fillId="0" borderId="14" xfId="0" applyFont="1" applyBorder="1" applyAlignment="1">
      <alignment horizontal="left" vertical="center" wrapText="1" indent="1" readingOrder="1"/>
    </xf>
    <xf numFmtId="0" fontId="6" fillId="0" borderId="14" xfId="0" applyFont="1" applyBorder="1" applyAlignment="1">
      <alignment horizontal="left" vertical="center" wrapText="1" indent="1" readingOrder="1"/>
    </xf>
    <xf numFmtId="0" fontId="7" fillId="5" borderId="14" xfId="0" applyFont="1" applyFill="1" applyBorder="1" applyAlignment="1">
      <alignment horizontal="left" vertical="center" wrapText="1" indent="1" readingOrder="1"/>
    </xf>
    <xf numFmtId="0" fontId="10" fillId="0" borderId="15" xfId="0" applyFont="1" applyBorder="1" applyAlignment="1">
      <alignment horizontal="left" vertical="center" wrapText="1" indent="1" readingOrder="1"/>
    </xf>
    <xf numFmtId="0" fontId="9" fillId="0" borderId="15" xfId="0" applyFont="1" applyBorder="1" applyAlignment="1">
      <alignment horizontal="left"/>
    </xf>
    <xf numFmtId="0" fontId="10" fillId="0" borderId="15" xfId="0" applyFont="1" applyFill="1" applyBorder="1" applyAlignment="1">
      <alignment horizontal="left" vertical="center" wrapText="1" indent="1" readingOrder="1"/>
    </xf>
    <xf numFmtId="0" fontId="8" fillId="0" borderId="15" xfId="0" applyFont="1" applyBorder="1" applyAlignment="1">
      <alignment horizontal="left" vertical="center"/>
    </xf>
    <xf numFmtId="44" fontId="9" fillId="0" borderId="15" xfId="0" applyNumberFormat="1" applyFont="1" applyBorder="1" applyAlignment="1">
      <alignment horizontal="left"/>
    </xf>
    <xf numFmtId="8" fontId="9" fillId="0" borderId="15" xfId="0" applyNumberFormat="1" applyFont="1" applyBorder="1" applyAlignment="1">
      <alignment horizontal="left"/>
    </xf>
    <xf numFmtId="0" fontId="8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left"/>
    </xf>
    <xf numFmtId="0" fontId="10" fillId="0" borderId="11" xfId="0" applyFont="1" applyBorder="1" applyAlignment="1">
      <alignment horizontal="left" vertical="center" wrapText="1" indent="1" readingOrder="1"/>
    </xf>
    <xf numFmtId="0" fontId="10" fillId="0" borderId="11" xfId="0" applyFont="1" applyFill="1" applyBorder="1" applyAlignment="1">
      <alignment horizontal="left" vertical="center" wrapText="1" indent="1" readingOrder="1"/>
    </xf>
    <xf numFmtId="44" fontId="9" fillId="0" borderId="11" xfId="0" applyNumberFormat="1" applyFont="1" applyBorder="1" applyAlignment="1">
      <alignment horizontal="left"/>
    </xf>
    <xf numFmtId="8" fontId="9" fillId="0" borderId="11" xfId="0" applyNumberFormat="1" applyFont="1" applyBorder="1" applyAlignment="1">
      <alignment horizontal="left"/>
    </xf>
    <xf numFmtId="0" fontId="4" fillId="9" borderId="15" xfId="2" applyBorder="1" applyAlignment="1">
      <alignment horizontal="left"/>
    </xf>
  </cellXfs>
  <cellStyles count="4">
    <cellStyle name="Accent1" xfId="2" builtinId="29"/>
    <cellStyle name="Currency" xfId="1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4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104775</xdr:rowOff>
    </xdr:from>
    <xdr:to>
      <xdr:col>4</xdr:col>
      <xdr:colOff>266700</xdr:colOff>
      <xdr:row>23</xdr:row>
      <xdr:rowOff>112131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86A6D6-E527-661C-CB8E-65DAEF6EA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86375"/>
          <a:ext cx="4572000" cy="2274306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22</xdr:row>
      <xdr:rowOff>114301</xdr:rowOff>
    </xdr:from>
    <xdr:to>
      <xdr:col>4</xdr:col>
      <xdr:colOff>342900</xdr:colOff>
      <xdr:row>35</xdr:row>
      <xdr:rowOff>72745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18E85A4-376A-690C-90FC-AAD119641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7400926"/>
          <a:ext cx="4572000" cy="20634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76200</xdr:rowOff>
    </xdr:from>
    <xdr:to>
      <xdr:col>4</xdr:col>
      <xdr:colOff>266700</xdr:colOff>
      <xdr:row>53</xdr:row>
      <xdr:rowOff>126738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700EB4-25C5-24ED-34DE-3F0BE62CB472}"/>
            </a:ext>
            <a:ext uri="{147F2762-F138-4A5C-976F-8EAC2B608ADB}">
              <a16:predDERef xmlns:a16="http://schemas.microsoft.com/office/drawing/2014/main" pred="{518E85A4-376A-690C-90FC-AAD119641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905500"/>
          <a:ext cx="4572000" cy="2965188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9</xdr:row>
      <xdr:rowOff>28575</xdr:rowOff>
    </xdr:from>
    <xdr:to>
      <xdr:col>7</xdr:col>
      <xdr:colOff>1085850</xdr:colOff>
      <xdr:row>26</xdr:row>
      <xdr:rowOff>160356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E9027E-C084-5978-1988-CB6DD8CC8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05375" y="5210175"/>
          <a:ext cx="4572000" cy="2884506"/>
        </a:xfrm>
        <a:prstGeom prst="rect">
          <a:avLst/>
        </a:prstGeom>
      </xdr:spPr>
    </xdr:pic>
    <xdr:clientData/>
  </xdr:twoCellAnchor>
  <xdr:twoCellAnchor editAs="oneCell">
    <xdr:from>
      <xdr:col>4</xdr:col>
      <xdr:colOff>552450</xdr:colOff>
      <xdr:row>23</xdr:row>
      <xdr:rowOff>57150</xdr:rowOff>
    </xdr:from>
    <xdr:to>
      <xdr:col>7</xdr:col>
      <xdr:colOff>1038225</xdr:colOff>
      <xdr:row>35</xdr:row>
      <xdr:rowOff>151314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4D00949-17F6-D383-C5A7-E9FBB3E73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57750" y="7505700"/>
          <a:ext cx="4572000" cy="2037264"/>
        </a:xfrm>
        <a:prstGeom prst="rect">
          <a:avLst/>
        </a:prstGeom>
      </xdr:spPr>
    </xdr:pic>
    <xdr:clientData/>
  </xdr:twoCellAnchor>
  <xdr:twoCellAnchor editAs="oneCell">
    <xdr:from>
      <xdr:col>4</xdr:col>
      <xdr:colOff>638175</xdr:colOff>
      <xdr:row>35</xdr:row>
      <xdr:rowOff>152400</xdr:rowOff>
    </xdr:from>
    <xdr:to>
      <xdr:col>7</xdr:col>
      <xdr:colOff>1123950</xdr:colOff>
      <xdr:row>53</xdr:row>
      <xdr:rowOff>104936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A39598C-E67D-C6E1-2C28-2B162FB05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43475" y="9544050"/>
          <a:ext cx="4572000" cy="2867186"/>
        </a:xfrm>
        <a:prstGeom prst="rect">
          <a:avLst/>
        </a:prstGeom>
      </xdr:spPr>
    </xdr:pic>
    <xdr:clientData/>
  </xdr:twoCellAnchor>
  <xdr:twoCellAnchor editAs="oneCell">
    <xdr:from>
      <xdr:col>8</xdr:col>
      <xdr:colOff>257175</xdr:colOff>
      <xdr:row>9</xdr:row>
      <xdr:rowOff>152400</xdr:rowOff>
    </xdr:from>
    <xdr:to>
      <xdr:col>15</xdr:col>
      <xdr:colOff>561975</xdr:colOff>
      <xdr:row>23</xdr:row>
      <xdr:rowOff>111450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763CE6-0670-7F88-E6B9-90C9DCF51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10775" y="5334000"/>
          <a:ext cx="4572000" cy="222600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23</xdr:row>
      <xdr:rowOff>85725</xdr:rowOff>
    </xdr:from>
    <xdr:to>
      <xdr:col>15</xdr:col>
      <xdr:colOff>514350</xdr:colOff>
      <xdr:row>36</xdr:row>
      <xdr:rowOff>8212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436B1AA-8A59-4B93-5690-71A15D3D9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63150" y="7534275"/>
          <a:ext cx="4572000" cy="2027512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36</xdr:row>
      <xdr:rowOff>1</xdr:rowOff>
    </xdr:from>
    <xdr:to>
      <xdr:col>15</xdr:col>
      <xdr:colOff>504825</xdr:colOff>
      <xdr:row>54</xdr:row>
      <xdr:rowOff>140006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485E421-98D5-897A-D427-61B36F84F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53625" y="9553576"/>
          <a:ext cx="4572000" cy="3054655"/>
        </a:xfrm>
        <a:prstGeom prst="rect">
          <a:avLst/>
        </a:prstGeom>
      </xdr:spPr>
    </xdr:pic>
    <xdr:clientData/>
  </xdr:twoCellAnchor>
  <xdr:twoCellAnchor editAs="oneCell">
    <xdr:from>
      <xdr:col>16</xdr:col>
      <xdr:colOff>361950</xdr:colOff>
      <xdr:row>10</xdr:row>
      <xdr:rowOff>47625</xdr:rowOff>
    </xdr:from>
    <xdr:to>
      <xdr:col>24</xdr:col>
      <xdr:colOff>57150</xdr:colOff>
      <xdr:row>24</xdr:row>
      <xdr:rowOff>34145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1E91BD8-5D6B-B5C0-4B25-034317194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992350" y="5391150"/>
          <a:ext cx="4572000" cy="2253470"/>
        </a:xfrm>
        <a:prstGeom prst="rect">
          <a:avLst/>
        </a:prstGeom>
      </xdr:spPr>
    </xdr:pic>
    <xdr:clientData/>
  </xdr:twoCellAnchor>
  <xdr:twoCellAnchor editAs="oneCell">
    <xdr:from>
      <xdr:col>16</xdr:col>
      <xdr:colOff>390525</xdr:colOff>
      <xdr:row>24</xdr:row>
      <xdr:rowOff>114301</xdr:rowOff>
    </xdr:from>
    <xdr:to>
      <xdr:col>24</xdr:col>
      <xdr:colOff>85725</xdr:colOff>
      <xdr:row>37</xdr:row>
      <xdr:rowOff>32681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9842C0C-C0EE-57C4-A6F1-A5ED45CD3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020925" y="7724776"/>
          <a:ext cx="4572000" cy="2023405"/>
        </a:xfrm>
        <a:prstGeom prst="rect">
          <a:avLst/>
        </a:prstGeom>
      </xdr:spPr>
    </xdr:pic>
    <xdr:clientData/>
  </xdr:twoCellAnchor>
  <xdr:twoCellAnchor editAs="oneCell">
    <xdr:from>
      <xdr:col>16</xdr:col>
      <xdr:colOff>371475</xdr:colOff>
      <xdr:row>37</xdr:row>
      <xdr:rowOff>123826</xdr:rowOff>
    </xdr:from>
    <xdr:to>
      <xdr:col>24</xdr:col>
      <xdr:colOff>66675</xdr:colOff>
      <xdr:row>55</xdr:row>
      <xdr:rowOff>131733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62890A1-009D-BDBF-7430-21E70F0FB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001875" y="9839326"/>
          <a:ext cx="4572000" cy="2922557"/>
        </a:xfrm>
        <a:prstGeom prst="rect">
          <a:avLst/>
        </a:prstGeom>
      </xdr:spPr>
    </xdr:pic>
    <xdr:clientData/>
  </xdr:twoCellAnchor>
  <xdr:twoCellAnchor editAs="oneCell">
    <xdr:from>
      <xdr:col>24</xdr:col>
      <xdr:colOff>552450</xdr:colOff>
      <xdr:row>11</xdr:row>
      <xdr:rowOff>47626</xdr:rowOff>
    </xdr:from>
    <xdr:to>
      <xdr:col>32</xdr:col>
      <xdr:colOff>247650</xdr:colOff>
      <xdr:row>24</xdr:row>
      <xdr:rowOff>136916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BE70EC7-A553-0802-CBA2-D4911B2B4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0059650" y="5553076"/>
          <a:ext cx="4572000" cy="2194315"/>
        </a:xfrm>
        <a:prstGeom prst="rect">
          <a:avLst/>
        </a:prstGeom>
      </xdr:spPr>
    </xdr:pic>
    <xdr:clientData/>
  </xdr:twoCellAnchor>
  <xdr:twoCellAnchor editAs="oneCell">
    <xdr:from>
      <xdr:col>24</xdr:col>
      <xdr:colOff>581025</xdr:colOff>
      <xdr:row>24</xdr:row>
      <xdr:rowOff>47625</xdr:rowOff>
    </xdr:from>
    <xdr:to>
      <xdr:col>32</xdr:col>
      <xdr:colOff>276225</xdr:colOff>
      <xdr:row>36</xdr:row>
      <xdr:rowOff>118479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EA2006E-5F69-ABA0-386E-3BBB1A761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0088225" y="7658100"/>
          <a:ext cx="4572000" cy="2013954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38</xdr:row>
      <xdr:rowOff>28575</xdr:rowOff>
    </xdr:from>
    <xdr:to>
      <xdr:col>32</xdr:col>
      <xdr:colOff>342900</xdr:colOff>
      <xdr:row>56</xdr:row>
      <xdr:rowOff>43242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59335D6-B5B4-929D-5049-A44E88BFD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154900" y="9906000"/>
          <a:ext cx="4572000" cy="2929317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53</xdr:row>
      <xdr:rowOff>152401</xdr:rowOff>
    </xdr:from>
    <xdr:to>
      <xdr:col>4</xdr:col>
      <xdr:colOff>390525</xdr:colOff>
      <xdr:row>66</xdr:row>
      <xdr:rowOff>62293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E8B70BB-E839-589D-22FD-95CC6D631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3825" y="8896351"/>
          <a:ext cx="4572000" cy="2014917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628650</xdr:colOff>
      <xdr:row>54</xdr:row>
      <xdr:rowOff>123826</xdr:rowOff>
    </xdr:from>
    <xdr:to>
      <xdr:col>7</xdr:col>
      <xdr:colOff>1114425</xdr:colOff>
      <xdr:row>67</xdr:row>
      <xdr:rowOff>47676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9F4AABA-274C-DE71-EB49-6FDA644FD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33950" y="9029701"/>
          <a:ext cx="4572000" cy="20288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55</xdr:row>
      <xdr:rowOff>85726</xdr:rowOff>
    </xdr:from>
    <xdr:to>
      <xdr:col>15</xdr:col>
      <xdr:colOff>485775</xdr:colOff>
      <xdr:row>67</xdr:row>
      <xdr:rowOff>160527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F29D85D-9A7E-BFC7-3995-4E9168D92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934575" y="9153526"/>
          <a:ext cx="4572000" cy="2017901"/>
        </a:xfrm>
        <a:prstGeom prst="rect">
          <a:avLst/>
        </a:prstGeom>
      </xdr:spPr>
    </xdr:pic>
    <xdr:clientData/>
  </xdr:twoCellAnchor>
  <xdr:twoCellAnchor editAs="oneCell">
    <xdr:from>
      <xdr:col>16</xdr:col>
      <xdr:colOff>219075</xdr:colOff>
      <xdr:row>56</xdr:row>
      <xdr:rowOff>38100</xdr:rowOff>
    </xdr:from>
    <xdr:to>
      <xdr:col>23</xdr:col>
      <xdr:colOff>523875</xdr:colOff>
      <xdr:row>68</xdr:row>
      <xdr:rowOff>147570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73D1739-32CA-960E-E0C6-0652CAA05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849475" y="9267825"/>
          <a:ext cx="4572000" cy="2052570"/>
        </a:xfrm>
        <a:prstGeom prst="rect">
          <a:avLst/>
        </a:prstGeom>
      </xdr:spPr>
    </xdr:pic>
    <xdr:clientData/>
  </xdr:twoCellAnchor>
  <xdr:twoCellAnchor editAs="oneCell">
    <xdr:from>
      <xdr:col>24</xdr:col>
      <xdr:colOff>381000</xdr:colOff>
      <xdr:row>57</xdr:row>
      <xdr:rowOff>66675</xdr:rowOff>
    </xdr:from>
    <xdr:to>
      <xdr:col>32</xdr:col>
      <xdr:colOff>76200</xdr:colOff>
      <xdr:row>69</xdr:row>
      <xdr:rowOff>123825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538EFEE-E4E8-DE0B-356D-E30547F95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888200" y="9458325"/>
          <a:ext cx="4572000" cy="2000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9</xdr:row>
      <xdr:rowOff>114300</xdr:rowOff>
    </xdr:from>
    <xdr:to>
      <xdr:col>15</xdr:col>
      <xdr:colOff>542587</xdr:colOff>
      <xdr:row>40</xdr:row>
      <xdr:rowOff>153106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423B4-1C33-6D67-D8FE-D045E47CE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2057400"/>
          <a:ext cx="11231542" cy="5058481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19</xdr:row>
      <xdr:rowOff>114299</xdr:rowOff>
    </xdr:from>
    <xdr:to>
      <xdr:col>24</xdr:col>
      <xdr:colOff>267829</xdr:colOff>
      <xdr:row>41</xdr:row>
      <xdr:rowOff>120562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E69240-B19C-DBE0-ADAF-25D8E1D6B9E5}"/>
            </a:ext>
            <a:ext uri="{147F2762-F138-4A5C-976F-8EAC2B608ADB}">
              <a16:predDERef xmlns:a16="http://schemas.microsoft.com/office/drawing/2014/main" pred="{61E423B4-1C33-6D67-D8FE-D045E47CE5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002"/>
        <a:stretch>
          <a:fillRect/>
        </a:stretch>
      </xdr:blipFill>
      <xdr:spPr>
        <a:xfrm>
          <a:off x="12392025" y="3676649"/>
          <a:ext cx="3858754" cy="356861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41</xdr:row>
      <xdr:rowOff>47625</xdr:rowOff>
    </xdr:from>
    <xdr:to>
      <xdr:col>15</xdr:col>
      <xdr:colOff>580686</xdr:colOff>
      <xdr:row>72</xdr:row>
      <xdr:rowOff>48326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BA0138-5012-0374-63E7-02C6E1DC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7172325"/>
          <a:ext cx="11222016" cy="5020376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73</xdr:row>
      <xdr:rowOff>38100</xdr:rowOff>
    </xdr:from>
    <xdr:to>
      <xdr:col>15</xdr:col>
      <xdr:colOff>599733</xdr:colOff>
      <xdr:row>104</xdr:row>
      <xdr:rowOff>67380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00FB45-673B-8A42-C7CA-C32A85D9E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12344400"/>
          <a:ext cx="11202963" cy="504895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105</xdr:row>
      <xdr:rowOff>66675</xdr:rowOff>
    </xdr:from>
    <xdr:to>
      <xdr:col>16</xdr:col>
      <xdr:colOff>41562</xdr:colOff>
      <xdr:row>136</xdr:row>
      <xdr:rowOff>48323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639AFD-54EA-8BBC-5C33-89EF2A972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" y="17554575"/>
          <a:ext cx="11155332" cy="5001323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136</xdr:row>
      <xdr:rowOff>123825</xdr:rowOff>
    </xdr:from>
    <xdr:to>
      <xdr:col>16</xdr:col>
      <xdr:colOff>70141</xdr:colOff>
      <xdr:row>167</xdr:row>
      <xdr:rowOff>124526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580F84-AA68-CA63-0B4B-CC3049D55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200" y="22631400"/>
          <a:ext cx="11183911" cy="50203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161926</xdr:colOff>
      <xdr:row>1</xdr:row>
      <xdr:rowOff>47625</xdr:rowOff>
    </xdr:from>
    <xdr:to>
      <xdr:col>20</xdr:col>
      <xdr:colOff>525687</xdr:colOff>
      <xdr:row>21</xdr:row>
      <xdr:rowOff>81915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20539-7F8F-A4F3-2F26-98D4AFF40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6" y="209550"/>
          <a:ext cx="6459761" cy="3657600"/>
        </a:xfrm>
        <a:prstGeom prst="rect">
          <a:avLst/>
        </a:prstGeom>
      </xdr:spPr>
    </xdr:pic>
    <xdr:clientData/>
  </xdr:twoCellAnchor>
  <xdr:twoCellAnchor editAs="oneCell">
    <xdr:from>
      <xdr:col>10</xdr:col>
      <xdr:colOff>419100</xdr:colOff>
      <xdr:row>26</xdr:row>
      <xdr:rowOff>104775</xdr:rowOff>
    </xdr:from>
    <xdr:to>
      <xdr:col>21</xdr:col>
      <xdr:colOff>83888</xdr:colOff>
      <xdr:row>49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470F77-4033-4414-6B8E-39C44C73B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82300" y="4314825"/>
          <a:ext cx="6370388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876300</xdr:colOff>
      <xdr:row>9</xdr:row>
      <xdr:rowOff>66675</xdr:rowOff>
    </xdr:from>
    <xdr:to>
      <xdr:col>7</xdr:col>
      <xdr:colOff>1552575</xdr:colOff>
      <xdr:row>13</xdr:row>
      <xdr:rowOff>7407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F57D16A-C0F8-DF9E-619E-E721B3A70F42}"/>
            </a:ext>
            <a:ext uri="{147F2762-F138-4A5C-976F-8EAC2B608ADB}">
              <a16:predDERef xmlns:a16="http://schemas.microsoft.com/office/drawing/2014/main" pred="{8F470F77-4033-4414-6B8E-39C44C73BC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7909" t="48631" r="3319"/>
        <a:stretch>
          <a:fillRect/>
        </a:stretch>
      </xdr:blipFill>
      <xdr:spPr>
        <a:xfrm>
          <a:off x="6991350" y="1847850"/>
          <a:ext cx="4295775" cy="603672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15</xdr:row>
      <xdr:rowOff>47624</xdr:rowOff>
    </xdr:from>
    <xdr:to>
      <xdr:col>8</xdr:col>
      <xdr:colOff>220163</xdr:colOff>
      <xdr:row>32</xdr:row>
      <xdr:rowOff>34968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28A8FE3-38CD-592D-3BD3-20DD7C286C24}"/>
            </a:ext>
            <a:ext uri="{147F2762-F138-4A5C-976F-8EAC2B608ADB}">
              <a16:predDERef xmlns:a16="http://schemas.microsoft.com/office/drawing/2014/main" pred="{FF57D16A-C0F8-DF9E-619E-E721B3A70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00775" y="2800349"/>
          <a:ext cx="5563688" cy="280102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una Almeida" id="{C3C2BB49-6D9C-4F02-B469-7640F47363F9}" userId="b0fd26a498e7187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02-23T21:48:22.57" personId="{C3C2BB49-6D9C-4F02-B469-7640F47363F9}" id="{5D9633A0-0714-4D33-940E-F4ED23B6A965}">
    <text xml:space="preserve">NoVA = Washington DC metro region
Baltimore was the option that is geographically closer to NoVA </text>
  </threadedComment>
  <threadedComment ref="B7" dT="2026-02-23T21:47:47.80" personId="{C3C2BB49-6D9C-4F02-B469-7640F47363F9}" id="{3120E1CD-48FC-467F-9420-8239433F82CE}">
    <text>Silicon Valley ≈ San Jose / Santa Clara region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analysis/" TargetMode="External"/><Relationship Id="rId2" Type="http://schemas.openxmlformats.org/officeDocument/2006/relationships/hyperlink" Target="https://www.eia.gov/todayinenergy/prices.php" TargetMode="External"/><Relationship Id="rId1" Type="http://schemas.openxmlformats.org/officeDocument/2006/relationships/hyperlink" Target="https://www.eia.gov/electricity/monthly/epm_table_grapher.php?t=epmt_5_06_b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eia.gov/electricity/monthly/update/end-us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3004-9F08-41D8-BDBC-171D14059B04}">
  <sheetPr>
    <tabColor theme="3" tint="0.89999084444715716"/>
  </sheetPr>
  <dimension ref="B1:J13"/>
  <sheetViews>
    <sheetView zoomScaleNormal="100" workbookViewId="0">
      <selection activeCell="C4" sqref="C4"/>
    </sheetView>
  </sheetViews>
  <sheetFormatPr defaultColWidth="9.109375" defaultRowHeight="13.2" x14ac:dyDescent="0.3"/>
  <cols>
    <col min="1" max="1" width="9.109375" style="1"/>
    <col min="2" max="3" width="23.109375" style="1" customWidth="1"/>
    <col min="4" max="4" width="9.109375" style="1"/>
    <col min="5" max="8" width="20.44140625" style="1" customWidth="1"/>
    <col min="9" max="16384" width="9.109375" style="1"/>
  </cols>
  <sheetData>
    <row r="1" spans="2:10" x14ac:dyDescent="0.3">
      <c r="C1" s="1" t="s">
        <v>0</v>
      </c>
    </row>
    <row r="2" spans="2:10" x14ac:dyDescent="0.3">
      <c r="E2" s="40">
        <v>2023</v>
      </c>
      <c r="F2" s="41"/>
      <c r="G2" s="42" t="s">
        <v>1</v>
      </c>
      <c r="H2" s="43"/>
    </row>
    <row r="3" spans="2:10" ht="26.4" x14ac:dyDescent="0.3">
      <c r="B3" s="19" t="s">
        <v>2</v>
      </c>
      <c r="C3" s="20" t="s">
        <v>3</v>
      </c>
      <c r="D3" s="27" t="s">
        <v>3</v>
      </c>
      <c r="E3" s="28" t="s">
        <v>4</v>
      </c>
      <c r="F3" s="22" t="s">
        <v>5</v>
      </c>
      <c r="G3" s="28" t="s">
        <v>4</v>
      </c>
      <c r="H3" s="22" t="s">
        <v>5</v>
      </c>
      <c r="J3" s="1" t="s">
        <v>6</v>
      </c>
    </row>
    <row r="4" spans="2:10" x14ac:dyDescent="0.3">
      <c r="B4" s="15" t="s">
        <v>7</v>
      </c>
      <c r="C4" s="1" t="s">
        <v>8</v>
      </c>
      <c r="D4" s="16" t="s">
        <v>9</v>
      </c>
      <c r="E4" s="33">
        <v>57.475000000000001</v>
      </c>
      <c r="F4" s="34">
        <f>(E4-32)*(5/9)</f>
        <v>14.152777777777779</v>
      </c>
      <c r="G4" s="33">
        <v>55.109345200254246</v>
      </c>
      <c r="H4" s="34">
        <f>(G4-32)*(5/9)</f>
        <v>12.838525111252359</v>
      </c>
    </row>
    <row r="5" spans="2:10" x14ac:dyDescent="0.3">
      <c r="B5" s="15" t="s">
        <v>10</v>
      </c>
      <c r="C5" s="1" t="s">
        <v>11</v>
      </c>
      <c r="D5" s="16" t="s">
        <v>12</v>
      </c>
      <c r="E5" s="33">
        <v>68.099999999999994</v>
      </c>
      <c r="F5" s="34">
        <f t="shared" ref="F5:H8" si="0">(E5-32)*(5/9)</f>
        <v>20.055555555555554</v>
      </c>
      <c r="G5" s="33">
        <v>64.918245390972601</v>
      </c>
      <c r="H5" s="34">
        <f t="shared" si="0"/>
        <v>18.28791410609589</v>
      </c>
    </row>
    <row r="6" spans="2:10" x14ac:dyDescent="0.3">
      <c r="B6" s="15" t="s">
        <v>13</v>
      </c>
      <c r="C6" s="1" t="s">
        <v>14</v>
      </c>
      <c r="D6" s="16" t="s">
        <v>15</v>
      </c>
      <c r="E6" s="33">
        <v>58.250000000000007</v>
      </c>
      <c r="F6" s="34">
        <f t="shared" si="0"/>
        <v>14.583333333333337</v>
      </c>
      <c r="G6" s="33">
        <v>57.73617291799102</v>
      </c>
      <c r="H6" s="34">
        <f t="shared" si="0"/>
        <v>14.297873843328345</v>
      </c>
    </row>
    <row r="7" spans="2:10" x14ac:dyDescent="0.3">
      <c r="B7" s="15" t="s">
        <v>16</v>
      </c>
      <c r="C7" s="1" t="s">
        <v>17</v>
      </c>
      <c r="D7" s="16" t="s">
        <v>18</v>
      </c>
      <c r="E7" s="33">
        <v>60.733333333333327</v>
      </c>
      <c r="F7" s="34">
        <f t="shared" si="0"/>
        <v>15.96296296296296</v>
      </c>
      <c r="G7" s="33">
        <v>59.75009535918629</v>
      </c>
      <c r="H7" s="34">
        <f t="shared" si="0"/>
        <v>15.416719643992383</v>
      </c>
    </row>
    <row r="8" spans="2:10" x14ac:dyDescent="0.3">
      <c r="B8" s="17" t="s">
        <v>19</v>
      </c>
      <c r="C8" s="13" t="s">
        <v>20</v>
      </c>
      <c r="D8" s="18" t="s">
        <v>21</v>
      </c>
      <c r="E8" s="35">
        <v>54.741666666666667</v>
      </c>
      <c r="F8" s="36">
        <f t="shared" si="0"/>
        <v>12.63425925925926</v>
      </c>
      <c r="G8" s="35">
        <v>51.858931977113897</v>
      </c>
      <c r="H8" s="36">
        <f t="shared" si="0"/>
        <v>11.032739987285499</v>
      </c>
    </row>
    <row r="13" spans="2:10" x14ac:dyDescent="0.3">
      <c r="C13" s="37"/>
    </row>
  </sheetData>
  <mergeCells count="2">
    <mergeCell ref="E2:F2"/>
    <mergeCell ref="G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0FF1-5259-4F24-A8F5-756E34B1023D}">
  <sheetPr>
    <tabColor theme="3" tint="0.89999084444715716"/>
  </sheetPr>
  <dimension ref="A1:AC50"/>
  <sheetViews>
    <sheetView tabSelected="1" zoomScale="90" zoomScaleNormal="90" workbookViewId="0">
      <selection activeCell="H12" sqref="H12"/>
    </sheetView>
  </sheetViews>
  <sheetFormatPr defaultColWidth="24.88671875" defaultRowHeight="14.4" x14ac:dyDescent="0.3"/>
  <cols>
    <col min="1" max="1" width="28.33203125" customWidth="1"/>
    <col min="27" max="27" width="24.88671875" customWidth="1"/>
    <col min="28" max="28" width="32.44140625" customWidth="1"/>
  </cols>
  <sheetData>
    <row r="1" spans="1:29" x14ac:dyDescent="0.3">
      <c r="A1" s="76" t="s">
        <v>45</v>
      </c>
      <c r="B1" s="76" t="s">
        <v>46</v>
      </c>
      <c r="C1" s="76" t="s">
        <v>47</v>
      </c>
      <c r="D1" s="76" t="s">
        <v>48</v>
      </c>
      <c r="E1" s="76" t="s">
        <v>49</v>
      </c>
      <c r="F1" s="76" t="s">
        <v>50</v>
      </c>
      <c r="G1" s="76" t="s">
        <v>70</v>
      </c>
      <c r="H1" s="76" t="s">
        <v>51</v>
      </c>
      <c r="I1" s="76" t="s">
        <v>52</v>
      </c>
      <c r="J1" s="76" t="s">
        <v>53</v>
      </c>
      <c r="K1" s="76" t="s">
        <v>54</v>
      </c>
      <c r="L1" s="76" t="s">
        <v>55</v>
      </c>
      <c r="M1" s="76" t="s">
        <v>56</v>
      </c>
      <c r="N1" s="76" t="s">
        <v>57</v>
      </c>
      <c r="O1" s="76" t="s">
        <v>58</v>
      </c>
      <c r="P1" s="76" t="s">
        <v>59</v>
      </c>
      <c r="Q1" s="76" t="s">
        <v>60</v>
      </c>
      <c r="R1" s="76" t="s">
        <v>61</v>
      </c>
      <c r="S1" s="76" t="s">
        <v>62</v>
      </c>
      <c r="T1" s="76" t="s">
        <v>63</v>
      </c>
      <c r="U1" s="76" t="s">
        <v>64</v>
      </c>
      <c r="V1" s="76" t="s">
        <v>65</v>
      </c>
      <c r="W1" s="76" t="s">
        <v>66</v>
      </c>
      <c r="X1" s="76" t="s">
        <v>67</v>
      </c>
      <c r="Y1" s="76" t="s">
        <v>68</v>
      </c>
      <c r="Z1" s="76" t="s">
        <v>69</v>
      </c>
      <c r="AA1" s="76" t="s">
        <v>71</v>
      </c>
      <c r="AB1" s="76" t="s">
        <v>72</v>
      </c>
      <c r="AC1" s="53"/>
    </row>
    <row r="2" spans="1:29" ht="17.399999999999999" x14ac:dyDescent="0.3">
      <c r="A2" s="70" t="s">
        <v>7</v>
      </c>
      <c r="B2" s="70" t="s">
        <v>8</v>
      </c>
      <c r="C2" s="70" t="s">
        <v>9</v>
      </c>
      <c r="D2" s="71" t="s">
        <v>73</v>
      </c>
      <c r="E2" s="72">
        <v>39.021500000000003</v>
      </c>
      <c r="F2" s="72">
        <v>-77.457899999999995</v>
      </c>
      <c r="G2" s="71">
        <f>(SUM(H2:S2))/12</f>
        <v>43.735000000000007</v>
      </c>
      <c r="H2" s="71">
        <v>47.98</v>
      </c>
      <c r="I2" s="73">
        <v>47.23</v>
      </c>
      <c r="J2" s="73">
        <v>47.39</v>
      </c>
      <c r="K2" s="73">
        <v>47.35</v>
      </c>
      <c r="L2" s="73">
        <v>45.21</v>
      </c>
      <c r="M2" s="73">
        <v>43.77</v>
      </c>
      <c r="N2" s="73">
        <v>42.86</v>
      </c>
      <c r="O2" s="73">
        <v>41.61</v>
      </c>
      <c r="P2" s="73">
        <v>40.6</v>
      </c>
      <c r="Q2" s="73">
        <v>41.01</v>
      </c>
      <c r="R2" s="73">
        <v>39.68</v>
      </c>
      <c r="S2" s="73">
        <v>40.130000000000003</v>
      </c>
      <c r="T2" s="71">
        <f>temperature!E4</f>
        <v>57.475000000000001</v>
      </c>
      <c r="U2" s="73">
        <v>80</v>
      </c>
      <c r="V2" s="73">
        <v>693</v>
      </c>
      <c r="W2" s="73">
        <v>4481</v>
      </c>
      <c r="X2" s="74">
        <f>water_price!K5</f>
        <v>4.9491666666666667</v>
      </c>
      <c r="Y2" s="71">
        <v>-0.63</v>
      </c>
      <c r="Z2" s="71">
        <v>-0.63</v>
      </c>
      <c r="AA2" s="71">
        <f>grid_carbon!G4</f>
        <v>235.01157662633722</v>
      </c>
      <c r="AB2" s="75">
        <f>grid_carbon!D12</f>
        <v>7767362043.1999998</v>
      </c>
      <c r="AC2" s="53"/>
    </row>
    <row r="3" spans="1:29" ht="17.399999999999999" x14ac:dyDescent="0.3">
      <c r="A3" s="67" t="s">
        <v>10</v>
      </c>
      <c r="B3" s="67" t="s">
        <v>11</v>
      </c>
      <c r="C3" s="67" t="s">
        <v>12</v>
      </c>
      <c r="D3" s="65" t="s">
        <v>74</v>
      </c>
      <c r="E3" s="64">
        <v>32.735700000000001</v>
      </c>
      <c r="F3" s="64">
        <v>-97.434399999999997</v>
      </c>
      <c r="G3" s="66">
        <v>29.31</v>
      </c>
      <c r="H3" s="66">
        <v>1.38</v>
      </c>
      <c r="I3" s="66">
        <v>3.97</v>
      </c>
      <c r="J3" s="66">
        <v>2.76</v>
      </c>
      <c r="K3" s="66">
        <v>3.12</v>
      </c>
      <c r="L3" s="66">
        <v>2.35</v>
      </c>
      <c r="M3" s="66">
        <v>0.78</v>
      </c>
      <c r="N3" s="66">
        <v>0.47</v>
      </c>
      <c r="O3" s="66">
        <v>0.01</v>
      </c>
      <c r="P3" s="66">
        <v>0.83</v>
      </c>
      <c r="Q3" s="66">
        <v>9.6300000000000008</v>
      </c>
      <c r="R3" s="66">
        <v>0.47</v>
      </c>
      <c r="S3" s="66">
        <v>3.55</v>
      </c>
      <c r="T3" s="65">
        <f>temperature!E5</f>
        <v>68.099999999999994</v>
      </c>
      <c r="U3" s="66">
        <v>98</v>
      </c>
      <c r="V3" s="66">
        <v>3373</v>
      </c>
      <c r="W3" s="66">
        <v>1482</v>
      </c>
      <c r="X3" s="68">
        <f>water_price!K6</f>
        <v>4.2875000000000005</v>
      </c>
      <c r="Y3" s="66">
        <v>-3.87</v>
      </c>
      <c r="Z3" s="66">
        <v>-3.87</v>
      </c>
      <c r="AA3" s="65">
        <f>grid_carbon!G5</f>
        <v>338.57454215992595</v>
      </c>
      <c r="AB3" s="69">
        <f>grid_carbon!D13</f>
        <v>46684224688.5</v>
      </c>
      <c r="AC3" s="53"/>
    </row>
    <row r="4" spans="1:29" ht="17.399999999999999" x14ac:dyDescent="0.3">
      <c r="A4" s="67" t="s">
        <v>13</v>
      </c>
      <c r="B4" s="67" t="s">
        <v>14</v>
      </c>
      <c r="C4" s="67" t="s">
        <v>15</v>
      </c>
      <c r="D4" s="65" t="s">
        <v>75</v>
      </c>
      <c r="E4" s="64">
        <v>37.3718</v>
      </c>
      <c r="F4" s="64">
        <v>-121.96939999999999</v>
      </c>
      <c r="G4" s="65">
        <f>(SUM(H4:S4))/12</f>
        <v>29.770833333333332</v>
      </c>
      <c r="H4" s="65">
        <v>22.3</v>
      </c>
      <c r="I4" s="66">
        <v>25.7</v>
      </c>
      <c r="J4" s="66">
        <v>31.87</v>
      </c>
      <c r="K4" s="66">
        <v>31</v>
      </c>
      <c r="L4" s="66">
        <v>31.72</v>
      </c>
      <c r="M4" s="66">
        <v>31.68</v>
      </c>
      <c r="N4" s="66">
        <v>31.68</v>
      </c>
      <c r="O4" s="66">
        <v>31.7</v>
      </c>
      <c r="P4" s="66">
        <v>31.46</v>
      </c>
      <c r="Q4" s="66">
        <v>31.33</v>
      </c>
      <c r="R4" s="66">
        <v>31.28</v>
      </c>
      <c r="S4" s="66">
        <v>25.53</v>
      </c>
      <c r="T4" s="65">
        <f>temperature!E6</f>
        <v>58.250000000000007</v>
      </c>
      <c r="U4" s="65">
        <v>66.5</v>
      </c>
      <c r="V4" s="66">
        <v>866</v>
      </c>
      <c r="W4" s="66">
        <v>3087</v>
      </c>
      <c r="X4" s="68">
        <f>water_price!K7</f>
        <v>6.998333333333334</v>
      </c>
      <c r="Y4" s="65">
        <v>0.24</v>
      </c>
      <c r="Z4" s="65">
        <v>0.24</v>
      </c>
      <c r="AA4" s="65">
        <f>grid_carbon!G6</f>
        <v>160.1818447081331</v>
      </c>
      <c r="AB4" s="69">
        <f>grid_carbon!D14</f>
        <v>18478436213.5</v>
      </c>
      <c r="AC4" s="53"/>
    </row>
    <row r="5" spans="1:29" ht="17.399999999999999" x14ac:dyDescent="0.3">
      <c r="A5" s="67" t="s">
        <v>16</v>
      </c>
      <c r="B5" s="67" t="s">
        <v>17</v>
      </c>
      <c r="C5" s="67" t="s">
        <v>18</v>
      </c>
      <c r="D5" s="65" t="s">
        <v>76</v>
      </c>
      <c r="E5" s="64">
        <v>33.344099999999997</v>
      </c>
      <c r="F5" s="64">
        <v>-111.6187</v>
      </c>
      <c r="G5" s="65">
        <f>(SUM(H5:S5))/12</f>
        <v>0.93416666666666659</v>
      </c>
      <c r="H5" s="65">
        <v>2.21</v>
      </c>
      <c r="I5" s="66">
        <v>1.05</v>
      </c>
      <c r="J5" s="66">
        <v>2.09</v>
      </c>
      <c r="K5" s="66">
        <v>0.2</v>
      </c>
      <c r="L5" s="66">
        <v>0.46</v>
      </c>
      <c r="M5" s="66">
        <v>0.09</v>
      </c>
      <c r="N5" s="66">
        <v>0.52</v>
      </c>
      <c r="O5" s="66">
        <v>1.83</v>
      </c>
      <c r="P5" s="66">
        <v>1.18</v>
      </c>
      <c r="Q5" s="66">
        <v>0.19</v>
      </c>
      <c r="R5" s="66">
        <v>0.47</v>
      </c>
      <c r="S5" s="66">
        <v>0.92</v>
      </c>
      <c r="T5" s="65">
        <f>temperature!E7</f>
        <v>60.733333333333327</v>
      </c>
      <c r="U5" s="65">
        <v>95</v>
      </c>
      <c r="V5" s="65">
        <v>3175</v>
      </c>
      <c r="W5" s="65">
        <v>2062</v>
      </c>
      <c r="X5" s="68">
        <f>water_price!K8</f>
        <v>3.3783333333333334</v>
      </c>
      <c r="Y5" s="65">
        <v>1.31</v>
      </c>
      <c r="Z5" s="65">
        <v>1.31</v>
      </c>
      <c r="AA5" s="65">
        <f>grid_carbon!G7</f>
        <v>308.47988124615426</v>
      </c>
      <c r="AB5" s="69">
        <f>grid_carbon!D15</f>
        <v>9539844180.7999992</v>
      </c>
      <c r="AC5" s="53"/>
    </row>
    <row r="6" spans="1:29" ht="17.399999999999999" x14ac:dyDescent="0.3">
      <c r="A6" s="67" t="s">
        <v>19</v>
      </c>
      <c r="B6" s="67" t="s">
        <v>20</v>
      </c>
      <c r="C6" s="67" t="s">
        <v>21</v>
      </c>
      <c r="D6" s="65" t="s">
        <v>77</v>
      </c>
      <c r="E6" s="64">
        <v>41.8536</v>
      </c>
      <c r="F6" s="64">
        <v>-87.618200000000002</v>
      </c>
      <c r="G6" s="65">
        <f>(SUM(H6:S6))/12</f>
        <v>2.8874999999999997</v>
      </c>
      <c r="H6" s="65">
        <v>2.62</v>
      </c>
      <c r="I6" s="66">
        <v>2.83</v>
      </c>
      <c r="J6" s="66">
        <v>4.34</v>
      </c>
      <c r="K6" s="66">
        <v>2.5499999999999998</v>
      </c>
      <c r="L6" s="66">
        <v>2.48</v>
      </c>
      <c r="M6" s="66">
        <v>1.89</v>
      </c>
      <c r="N6" s="66">
        <v>4.75</v>
      </c>
      <c r="O6" s="66">
        <v>4.01</v>
      </c>
      <c r="P6" s="66">
        <v>2.4</v>
      </c>
      <c r="Q6" s="66">
        <v>3.3</v>
      </c>
      <c r="R6" s="66">
        <v>0.72</v>
      </c>
      <c r="S6" s="66">
        <v>2.76</v>
      </c>
      <c r="T6" s="65">
        <f>temperature!E8</f>
        <v>54.741666666666667</v>
      </c>
      <c r="U6" s="66">
        <v>82</v>
      </c>
      <c r="V6" s="66">
        <v>881</v>
      </c>
      <c r="W6" s="66">
        <v>5320</v>
      </c>
      <c r="X6" s="68">
        <f>water_price!K9</f>
        <v>3.8800000000000003</v>
      </c>
      <c r="Y6" s="66">
        <v>-0.99250000000000005</v>
      </c>
      <c r="Z6" s="66">
        <v>-0.99250000000000005</v>
      </c>
      <c r="AA6" s="65">
        <f>grid_carbon!G8</f>
        <v>212.67301505368803</v>
      </c>
      <c r="AB6" s="69">
        <f>grid_carbon!D16</f>
        <v>15161020777.299999</v>
      </c>
      <c r="AC6" s="53"/>
    </row>
    <row r="7" spans="1:29" x14ac:dyDescent="0.3">
      <c r="AC7" s="53"/>
    </row>
    <row r="8" spans="1:29" ht="15" thickBot="1" x14ac:dyDescent="0.35">
      <c r="AC8" s="53"/>
    </row>
    <row r="9" spans="1:29" ht="15" thickBot="1" x14ac:dyDescent="0.35">
      <c r="A9" s="61" t="s">
        <v>89</v>
      </c>
      <c r="B9" s="61" t="s">
        <v>90</v>
      </c>
      <c r="C9" s="61" t="s">
        <v>91</v>
      </c>
      <c r="D9" s="61" t="s">
        <v>92</v>
      </c>
      <c r="E9" s="61" t="s">
        <v>93</v>
      </c>
      <c r="AC9" s="53"/>
    </row>
    <row r="10" spans="1:29" ht="42" thickBot="1" x14ac:dyDescent="0.35">
      <c r="A10" s="61" t="s">
        <v>7</v>
      </c>
      <c r="B10" s="62" t="s">
        <v>94</v>
      </c>
      <c r="C10" s="61" t="s">
        <v>95</v>
      </c>
      <c r="D10" s="62">
        <v>39.016300000000001</v>
      </c>
      <c r="E10" s="62">
        <v>-77.459000000000003</v>
      </c>
      <c r="AC10" s="53"/>
    </row>
    <row r="11" spans="1:29" ht="28.2" thickBot="1" x14ac:dyDescent="0.35">
      <c r="A11" s="62"/>
      <c r="B11" s="62" t="s">
        <v>94</v>
      </c>
      <c r="C11" s="63" t="s">
        <v>96</v>
      </c>
      <c r="D11" s="62">
        <v>39.021500000000003</v>
      </c>
      <c r="E11" s="62">
        <v>-77.457899999999995</v>
      </c>
      <c r="AC11" s="53"/>
    </row>
    <row r="12" spans="1:29" ht="28.2" thickBot="1" x14ac:dyDescent="0.35">
      <c r="A12" s="61" t="s">
        <v>10</v>
      </c>
      <c r="B12" s="62" t="s">
        <v>97</v>
      </c>
      <c r="C12" s="63" t="s">
        <v>98</v>
      </c>
      <c r="D12" s="62">
        <v>32.735700000000001</v>
      </c>
      <c r="E12" s="62">
        <v>-97.434399999999997</v>
      </c>
      <c r="AC12" s="53"/>
    </row>
    <row r="13" spans="1:29" ht="15" thickBot="1" x14ac:dyDescent="0.35">
      <c r="A13" s="62"/>
      <c r="B13" s="62" t="s">
        <v>99</v>
      </c>
      <c r="C13" s="61" t="s">
        <v>100</v>
      </c>
      <c r="D13" s="62">
        <v>32.800899999999999</v>
      </c>
      <c r="E13" s="62">
        <v>-96.819500000000005</v>
      </c>
      <c r="AC13" s="53"/>
    </row>
    <row r="14" spans="1:29" ht="28.2" thickBot="1" x14ac:dyDescent="0.35">
      <c r="A14" s="61" t="s">
        <v>13</v>
      </c>
      <c r="B14" s="62" t="s">
        <v>101</v>
      </c>
      <c r="C14" s="63" t="s">
        <v>102</v>
      </c>
      <c r="D14" s="62">
        <v>37.3718</v>
      </c>
      <c r="E14" s="62">
        <v>-121.96939999999999</v>
      </c>
      <c r="AC14" s="53"/>
    </row>
    <row r="15" spans="1:29" ht="28.2" thickBot="1" x14ac:dyDescent="0.35">
      <c r="A15" s="61" t="s">
        <v>16</v>
      </c>
      <c r="B15" s="62" t="s">
        <v>103</v>
      </c>
      <c r="C15" s="63" t="s">
        <v>104</v>
      </c>
      <c r="D15" s="62">
        <v>33.344099999999997</v>
      </c>
      <c r="E15" s="62">
        <v>-111.6187</v>
      </c>
      <c r="AC15" s="53"/>
    </row>
    <row r="16" spans="1:29" ht="28.2" thickBot="1" x14ac:dyDescent="0.35">
      <c r="A16" s="61" t="s">
        <v>19</v>
      </c>
      <c r="B16" s="62" t="s">
        <v>105</v>
      </c>
      <c r="C16" s="63" t="s">
        <v>106</v>
      </c>
      <c r="D16" s="62">
        <v>41.8536</v>
      </c>
      <c r="E16" s="62">
        <v>-87.618200000000002</v>
      </c>
      <c r="AC16" s="53"/>
    </row>
    <row r="17" spans="29:29" x14ac:dyDescent="0.3">
      <c r="AC17" s="53"/>
    </row>
    <row r="18" spans="29:29" x14ac:dyDescent="0.3">
      <c r="AC18" s="53"/>
    </row>
    <row r="19" spans="29:29" x14ac:dyDescent="0.3">
      <c r="AC19" s="53"/>
    </row>
    <row r="20" spans="29:29" x14ac:dyDescent="0.3">
      <c r="AC20" s="53"/>
    </row>
    <row r="21" spans="29:29" x14ac:dyDescent="0.3">
      <c r="AC21" s="53"/>
    </row>
    <row r="22" spans="29:29" x14ac:dyDescent="0.3">
      <c r="AC22" s="53"/>
    </row>
    <row r="23" spans="29:29" x14ac:dyDescent="0.3">
      <c r="AC23" s="53"/>
    </row>
    <row r="24" spans="29:29" x14ac:dyDescent="0.3">
      <c r="AC24" s="53"/>
    </row>
    <row r="25" spans="29:29" x14ac:dyDescent="0.3">
      <c r="AC25" s="53"/>
    </row>
    <row r="26" spans="29:29" x14ac:dyDescent="0.3">
      <c r="AC26" s="53"/>
    </row>
    <row r="27" spans="29:29" x14ac:dyDescent="0.3">
      <c r="AC27" s="53"/>
    </row>
    <row r="28" spans="29:29" x14ac:dyDescent="0.3">
      <c r="AC28" s="53"/>
    </row>
    <row r="29" spans="29:29" x14ac:dyDescent="0.3">
      <c r="AC29" s="53"/>
    </row>
    <row r="30" spans="29:29" x14ac:dyDescent="0.3">
      <c r="AC30" s="53"/>
    </row>
    <row r="31" spans="29:29" x14ac:dyDescent="0.3">
      <c r="AC31" s="53"/>
    </row>
    <row r="32" spans="29:29" x14ac:dyDescent="0.3">
      <c r="AC32" s="53"/>
    </row>
    <row r="33" spans="29:29" x14ac:dyDescent="0.3">
      <c r="AC33" s="53"/>
    </row>
    <row r="34" spans="29:29" x14ac:dyDescent="0.3">
      <c r="AC34" s="53"/>
    </row>
    <row r="35" spans="29:29" x14ac:dyDescent="0.3">
      <c r="AC35" s="53"/>
    </row>
    <row r="36" spans="29:29" x14ac:dyDescent="0.3">
      <c r="AC36" s="53"/>
    </row>
    <row r="37" spans="29:29" x14ac:dyDescent="0.3">
      <c r="AC37" s="53"/>
    </row>
    <row r="38" spans="29:29" x14ac:dyDescent="0.3">
      <c r="AC38" s="53"/>
    </row>
    <row r="39" spans="29:29" x14ac:dyDescent="0.3">
      <c r="AC39" s="53"/>
    </row>
    <row r="40" spans="29:29" x14ac:dyDescent="0.3">
      <c r="AC40" s="53"/>
    </row>
    <row r="41" spans="29:29" x14ac:dyDescent="0.3">
      <c r="AC41" s="53"/>
    </row>
    <row r="42" spans="29:29" x14ac:dyDescent="0.3">
      <c r="AC42" s="53"/>
    </row>
    <row r="43" spans="29:29" x14ac:dyDescent="0.3">
      <c r="AC43" s="53"/>
    </row>
    <row r="44" spans="29:29" x14ac:dyDescent="0.3">
      <c r="AC44" s="53"/>
    </row>
    <row r="45" spans="29:29" x14ac:dyDescent="0.3">
      <c r="AC45" s="53"/>
    </row>
    <row r="46" spans="29:29" x14ac:dyDescent="0.3">
      <c r="AC46" s="53"/>
    </row>
    <row r="47" spans="29:29" x14ac:dyDescent="0.3">
      <c r="AC47" s="53"/>
    </row>
    <row r="48" spans="29:29" x14ac:dyDescent="0.3">
      <c r="AC48" s="53"/>
    </row>
    <row r="49" spans="29:29" x14ac:dyDescent="0.3">
      <c r="AC49" s="53"/>
    </row>
    <row r="50" spans="29:29" x14ac:dyDescent="0.3">
      <c r="AC50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78B7-1506-46CF-B788-3FA9A13014C1}">
  <sheetPr>
    <tabColor theme="3" tint="0.89999084444715716"/>
  </sheetPr>
  <dimension ref="B1:T18"/>
  <sheetViews>
    <sheetView workbookViewId="0">
      <selection activeCell="AA41" sqref="AA41"/>
    </sheetView>
  </sheetViews>
  <sheetFormatPr defaultColWidth="9.109375" defaultRowHeight="13.2" x14ac:dyDescent="0.3"/>
  <cols>
    <col min="1" max="1" width="9.109375" style="1"/>
    <col min="2" max="2" width="20.88671875" style="1" bestFit="1" customWidth="1"/>
    <col min="3" max="3" width="17.6640625" style="1" customWidth="1"/>
    <col min="4" max="6" width="9.109375" style="1"/>
    <col min="7" max="7" width="16.88671875" style="1" customWidth="1"/>
    <col min="8" max="9" width="9.109375" style="1"/>
    <col min="10" max="10" width="13.88671875" style="1" customWidth="1"/>
    <col min="11" max="16384" width="9.109375" style="1"/>
  </cols>
  <sheetData>
    <row r="1" spans="2:20" x14ac:dyDescent="0.3">
      <c r="B1" s="1" t="s">
        <v>22</v>
      </c>
      <c r="F1" s="1" t="s">
        <v>23</v>
      </c>
      <c r="J1" s="1" t="s">
        <v>24</v>
      </c>
      <c r="S1" s="5"/>
    </row>
    <row r="2" spans="2:20" x14ac:dyDescent="0.3">
      <c r="S2" s="5"/>
    </row>
    <row r="3" spans="2:20" x14ac:dyDescent="0.3">
      <c r="F3" s="44" t="s">
        <v>25</v>
      </c>
      <c r="G3" s="45"/>
      <c r="H3" s="46"/>
      <c r="I3" s="47" t="s">
        <v>26</v>
      </c>
      <c r="J3" s="48"/>
      <c r="K3" s="49"/>
      <c r="L3" s="50" t="s">
        <v>27</v>
      </c>
      <c r="M3" s="51"/>
      <c r="N3" s="52"/>
      <c r="S3" s="5"/>
    </row>
    <row r="4" spans="2:20" ht="52.8" x14ac:dyDescent="0.3">
      <c r="B4" s="19" t="s">
        <v>2</v>
      </c>
      <c r="C4" s="20" t="s">
        <v>28</v>
      </c>
      <c r="D4" s="21" t="s">
        <v>29</v>
      </c>
      <c r="E4" s="22" t="s">
        <v>30</v>
      </c>
      <c r="F4" s="6" t="s">
        <v>31</v>
      </c>
      <c r="G4" s="7" t="s">
        <v>32</v>
      </c>
      <c r="H4" s="8" t="s">
        <v>33</v>
      </c>
      <c r="I4" s="6" t="s">
        <v>31</v>
      </c>
      <c r="J4" s="7" t="s">
        <v>32</v>
      </c>
      <c r="K4" s="8" t="s">
        <v>33</v>
      </c>
      <c r="L4" s="6" t="s">
        <v>31</v>
      </c>
      <c r="M4" s="7" t="s">
        <v>32</v>
      </c>
      <c r="N4" s="8" t="s">
        <v>33</v>
      </c>
      <c r="S4" s="5"/>
    </row>
    <row r="5" spans="2:20" x14ac:dyDescent="0.3">
      <c r="B5" s="15" t="s">
        <v>7</v>
      </c>
      <c r="C5" s="1" t="s">
        <v>34</v>
      </c>
      <c r="D5" s="1">
        <f>4*100</f>
        <v>400</v>
      </c>
      <c r="E5" s="16">
        <f>D5*30</f>
        <v>12000</v>
      </c>
      <c r="F5" s="9">
        <v>39.51</v>
      </c>
      <c r="G5" s="10">
        <f>F5/$E$5</f>
        <v>3.2924999999999999E-3</v>
      </c>
      <c r="H5" s="11">
        <f>G5*1000</f>
        <v>3.2925</v>
      </c>
      <c r="I5" s="9">
        <v>59.39</v>
      </c>
      <c r="J5" s="10">
        <f>I5/$E$5</f>
        <v>4.9491666666666668E-3</v>
      </c>
      <c r="K5" s="11">
        <f>J5*1000</f>
        <v>4.9491666666666667</v>
      </c>
      <c r="L5" s="9">
        <v>79.260000000000005</v>
      </c>
      <c r="M5" s="10">
        <f>L5/$E$5</f>
        <v>6.6050000000000006E-3</v>
      </c>
      <c r="N5" s="11">
        <f>M5*1000</f>
        <v>6.6050000000000004</v>
      </c>
      <c r="S5" s="5"/>
    </row>
    <row r="6" spans="2:20" x14ac:dyDescent="0.3">
      <c r="B6" s="23" t="s">
        <v>10</v>
      </c>
      <c r="D6" s="1">
        <f t="shared" ref="D6:D9" si="0">4*100</f>
        <v>400</v>
      </c>
      <c r="E6" s="16">
        <f t="shared" ref="E6:E9" si="1">D6*30</f>
        <v>12000</v>
      </c>
      <c r="F6" s="9">
        <v>21.69</v>
      </c>
      <c r="G6" s="10">
        <f t="shared" ref="G6:G9" si="2">F6/$E$5</f>
        <v>1.8075000000000001E-3</v>
      </c>
      <c r="H6" s="11">
        <f t="shared" ref="H6:H9" si="3">G6*1000</f>
        <v>1.8075000000000001</v>
      </c>
      <c r="I6" s="9">
        <v>51.45</v>
      </c>
      <c r="J6" s="10">
        <f t="shared" ref="J6:J9" si="4">I6/$E$5</f>
        <v>4.2875000000000005E-3</v>
      </c>
      <c r="K6" s="11">
        <f t="shared" ref="K6:K9" si="5">J6*1000</f>
        <v>4.2875000000000005</v>
      </c>
      <c r="L6" s="9">
        <v>96.3</v>
      </c>
      <c r="M6" s="10">
        <f t="shared" ref="M6:M9" si="6">L6/$E$5</f>
        <v>8.0249999999999991E-3</v>
      </c>
      <c r="N6" s="11">
        <f t="shared" ref="N6:N9" si="7">M6*1000</f>
        <v>8.0249999999999986</v>
      </c>
      <c r="S6" s="5"/>
    </row>
    <row r="7" spans="2:20" x14ac:dyDescent="0.3">
      <c r="B7" s="15" t="s">
        <v>13</v>
      </c>
      <c r="C7" s="1" t="s">
        <v>35</v>
      </c>
      <c r="D7" s="1">
        <f t="shared" si="0"/>
        <v>400</v>
      </c>
      <c r="E7" s="16">
        <f t="shared" si="1"/>
        <v>12000</v>
      </c>
      <c r="F7" s="9">
        <v>55.34</v>
      </c>
      <c r="G7" s="10">
        <f t="shared" si="2"/>
        <v>4.6116666666666667E-3</v>
      </c>
      <c r="H7" s="11">
        <f t="shared" si="3"/>
        <v>4.6116666666666664</v>
      </c>
      <c r="I7" s="9">
        <v>83.98</v>
      </c>
      <c r="J7" s="10">
        <f t="shared" si="4"/>
        <v>6.9983333333333338E-3</v>
      </c>
      <c r="K7" s="11">
        <f t="shared" si="5"/>
        <v>6.998333333333334</v>
      </c>
      <c r="L7" s="9">
        <v>112.62</v>
      </c>
      <c r="M7" s="10">
        <f t="shared" si="6"/>
        <v>9.385000000000001E-3</v>
      </c>
      <c r="N7" s="11">
        <f t="shared" si="7"/>
        <v>9.3850000000000016</v>
      </c>
      <c r="S7" s="5"/>
    </row>
    <row r="8" spans="2:20" x14ac:dyDescent="0.3">
      <c r="B8" s="23" t="s">
        <v>16</v>
      </c>
      <c r="D8" s="1">
        <f t="shared" si="0"/>
        <v>400</v>
      </c>
      <c r="E8" s="16">
        <f t="shared" si="1"/>
        <v>12000</v>
      </c>
      <c r="F8" s="9">
        <v>12.22</v>
      </c>
      <c r="G8" s="10">
        <f t="shared" si="2"/>
        <v>1.0183333333333333E-3</v>
      </c>
      <c r="H8" s="11">
        <f t="shared" si="3"/>
        <v>1.0183333333333333</v>
      </c>
      <c r="I8" s="9">
        <v>40.54</v>
      </c>
      <c r="J8" s="10">
        <f t="shared" si="4"/>
        <v>3.3783333333333334E-3</v>
      </c>
      <c r="K8" s="11">
        <f t="shared" si="5"/>
        <v>3.3783333333333334</v>
      </c>
      <c r="L8" s="9">
        <v>71.58</v>
      </c>
      <c r="M8" s="10">
        <f t="shared" si="6"/>
        <v>5.9649999999999998E-3</v>
      </c>
      <c r="N8" s="11">
        <f t="shared" si="7"/>
        <v>5.9649999999999999</v>
      </c>
      <c r="S8" s="5"/>
    </row>
    <row r="9" spans="2:20" x14ac:dyDescent="0.3">
      <c r="B9" s="24" t="s">
        <v>19</v>
      </c>
      <c r="C9" s="13"/>
      <c r="D9" s="13">
        <f t="shared" si="0"/>
        <v>400</v>
      </c>
      <c r="E9" s="18">
        <f t="shared" si="1"/>
        <v>12000</v>
      </c>
      <c r="F9" s="12">
        <v>23.28</v>
      </c>
      <c r="G9" s="26">
        <f t="shared" si="2"/>
        <v>1.9400000000000001E-3</v>
      </c>
      <c r="H9" s="14">
        <f t="shared" si="3"/>
        <v>1.9400000000000002</v>
      </c>
      <c r="I9" s="12">
        <v>46.56</v>
      </c>
      <c r="J9" s="26">
        <f t="shared" si="4"/>
        <v>3.8800000000000002E-3</v>
      </c>
      <c r="K9" s="14">
        <f t="shared" si="5"/>
        <v>3.8800000000000003</v>
      </c>
      <c r="L9" s="12">
        <v>69.84</v>
      </c>
      <c r="M9" s="26">
        <f t="shared" si="6"/>
        <v>5.8200000000000005E-3</v>
      </c>
      <c r="N9" s="14">
        <f t="shared" si="7"/>
        <v>5.82</v>
      </c>
    </row>
    <row r="16" spans="2:20" x14ac:dyDescent="0.3">
      <c r="S16" s="2"/>
      <c r="T16" s="5" t="s">
        <v>36</v>
      </c>
    </row>
    <row r="17" spans="19:20" x14ac:dyDescent="0.3">
      <c r="S17" s="3"/>
      <c r="T17" s="5" t="s">
        <v>37</v>
      </c>
    </row>
    <row r="18" spans="19:20" x14ac:dyDescent="0.3">
      <c r="S18" s="4"/>
      <c r="T18" s="5" t="s">
        <v>38</v>
      </c>
    </row>
  </sheetData>
  <mergeCells count="3">
    <mergeCell ref="F3:H3"/>
    <mergeCell ref="I3:K3"/>
    <mergeCell ref="L3:N3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8A38-9ED2-426F-B9A3-432B20037449}">
  <sheetPr>
    <tabColor theme="3" tint="0.89999084444715716"/>
  </sheetPr>
  <dimension ref="A1:O26"/>
  <sheetViews>
    <sheetView workbookViewId="0">
      <selection activeCell="G3" sqref="G3"/>
    </sheetView>
  </sheetViews>
  <sheetFormatPr defaultColWidth="9.109375" defaultRowHeight="13.2" x14ac:dyDescent="0.3"/>
  <cols>
    <col min="1" max="1" width="9.109375" style="1"/>
    <col min="2" max="3" width="23.109375" style="1" customWidth="1"/>
    <col min="4" max="4" width="18.88671875" style="1" customWidth="1"/>
    <col min="5" max="8" width="27.109375" style="1" customWidth="1"/>
    <col min="9" max="16384" width="9.109375" style="1"/>
  </cols>
  <sheetData>
    <row r="1" spans="1:15" x14ac:dyDescent="0.3">
      <c r="O1" s="1" t="s">
        <v>39</v>
      </c>
    </row>
    <row r="3" spans="1:15" ht="39.6" x14ac:dyDescent="0.3">
      <c r="B3" s="19" t="s">
        <v>2</v>
      </c>
      <c r="C3" s="20" t="s">
        <v>3</v>
      </c>
      <c r="D3" s="27" t="s">
        <v>3</v>
      </c>
      <c r="E3" s="28" t="s">
        <v>40</v>
      </c>
      <c r="F3" s="22" t="s">
        <v>41</v>
      </c>
      <c r="G3" s="25" t="s">
        <v>42</v>
      </c>
      <c r="H3" s="25" t="s">
        <v>43</v>
      </c>
    </row>
    <row r="4" spans="1:15" x14ac:dyDescent="0.3">
      <c r="B4" s="15" t="s">
        <v>7</v>
      </c>
      <c r="C4" s="1" t="s">
        <v>8</v>
      </c>
      <c r="D4" s="16" t="s">
        <v>9</v>
      </c>
      <c r="E4" s="15">
        <v>21.4</v>
      </c>
      <c r="F4" s="29">
        <v>91059344</v>
      </c>
      <c r="G4" s="31">
        <f>(E4*1000000000)/F4</f>
        <v>235.01157662633722</v>
      </c>
      <c r="H4" s="38">
        <f>G4*1000</f>
        <v>235011.57662633722</v>
      </c>
    </row>
    <row r="5" spans="1:15" x14ac:dyDescent="0.3">
      <c r="B5" s="15" t="s">
        <v>10</v>
      </c>
      <c r="C5" s="1" t="s">
        <v>11</v>
      </c>
      <c r="D5" s="16" t="s">
        <v>12</v>
      </c>
      <c r="E5" s="15">
        <v>185.3</v>
      </c>
      <c r="F5" s="29">
        <v>547294545</v>
      </c>
      <c r="G5" s="31">
        <f>(E5*1000000000)/F5</f>
        <v>338.57454215992595</v>
      </c>
      <c r="H5" s="38">
        <f t="shared" ref="H5:H8" si="0">G5*1000</f>
        <v>338574.54215992597</v>
      </c>
    </row>
    <row r="6" spans="1:15" x14ac:dyDescent="0.3">
      <c r="B6" s="15" t="s">
        <v>13</v>
      </c>
      <c r="C6" s="1" t="s">
        <v>14</v>
      </c>
      <c r="D6" s="16" t="s">
        <v>15</v>
      </c>
      <c r="E6" s="15">
        <v>34.700000000000003</v>
      </c>
      <c r="F6" s="29">
        <v>216628795</v>
      </c>
      <c r="G6" s="31">
        <f>(E6*1000000000)/F6</f>
        <v>160.1818447081331</v>
      </c>
      <c r="H6" s="38">
        <f t="shared" si="0"/>
        <v>160181.84470813311</v>
      </c>
    </row>
    <row r="7" spans="1:15" x14ac:dyDescent="0.3">
      <c r="B7" s="15" t="s">
        <v>16</v>
      </c>
      <c r="C7" s="1" t="s">
        <v>17</v>
      </c>
      <c r="D7" s="16" t="s">
        <v>18</v>
      </c>
      <c r="E7" s="15">
        <v>34.5</v>
      </c>
      <c r="F7" s="29">
        <v>111838736</v>
      </c>
      <c r="G7" s="31">
        <f>(E7*1000000000)/F7</f>
        <v>308.47988124615426</v>
      </c>
      <c r="H7" s="38">
        <f t="shared" si="0"/>
        <v>308479.88124615425</v>
      </c>
    </row>
    <row r="8" spans="1:15" x14ac:dyDescent="0.3">
      <c r="B8" s="17" t="s">
        <v>19</v>
      </c>
      <c r="C8" s="13" t="s">
        <v>20</v>
      </c>
      <c r="D8" s="18" t="s">
        <v>21</v>
      </c>
      <c r="E8" s="17">
        <v>37.799999999999997</v>
      </c>
      <c r="F8" s="30">
        <v>177737641</v>
      </c>
      <c r="G8" s="32">
        <f>(E8*1000000000)/F8</f>
        <v>212.67301505368803</v>
      </c>
      <c r="H8" s="39">
        <f t="shared" si="0"/>
        <v>212673.01505368802</v>
      </c>
    </row>
    <row r="9" spans="1:15" x14ac:dyDescent="0.3">
      <c r="D9" s="58" t="s">
        <v>80</v>
      </c>
      <c r="E9" s="60">
        <f>E10*10</f>
        <v>85.3</v>
      </c>
    </row>
    <row r="10" spans="1:15" ht="14.4" customHeight="1" x14ac:dyDescent="0.3">
      <c r="B10" s="1" t="s">
        <v>88</v>
      </c>
      <c r="C10" s="56" t="s">
        <v>87</v>
      </c>
      <c r="D10" s="56"/>
      <c r="E10" s="57">
        <v>8.5299999999999994</v>
      </c>
    </row>
    <row r="11" spans="1:15" x14ac:dyDescent="0.3">
      <c r="C11" s="1" t="s">
        <v>78</v>
      </c>
      <c r="D11" s="1" t="s">
        <v>79</v>
      </c>
    </row>
    <row r="12" spans="1:15" x14ac:dyDescent="0.3">
      <c r="A12" s="16" t="s">
        <v>9</v>
      </c>
      <c r="B12" s="1">
        <v>1</v>
      </c>
      <c r="C12" s="54">
        <v>91059344</v>
      </c>
      <c r="D12" s="55">
        <f>C12*($E$9)</f>
        <v>7767362043.1999998</v>
      </c>
    </row>
    <row r="13" spans="1:15" x14ac:dyDescent="0.3">
      <c r="A13" s="16" t="s">
        <v>12</v>
      </c>
      <c r="B13" s="1">
        <v>2</v>
      </c>
      <c r="C13" s="54">
        <v>547294545</v>
      </c>
      <c r="D13" s="55">
        <f t="shared" ref="D13:D16" si="1">C13*($E$9)</f>
        <v>46684224688.5</v>
      </c>
    </row>
    <row r="14" spans="1:15" x14ac:dyDescent="0.3">
      <c r="A14" s="16" t="s">
        <v>15</v>
      </c>
      <c r="B14" s="1">
        <v>3</v>
      </c>
      <c r="C14" s="54">
        <v>216628795</v>
      </c>
      <c r="D14" s="55">
        <f t="shared" si="1"/>
        <v>18478436213.5</v>
      </c>
    </row>
    <row r="15" spans="1:15" x14ac:dyDescent="0.3">
      <c r="A15" s="16" t="s">
        <v>18</v>
      </c>
      <c r="B15" s="1">
        <v>4</v>
      </c>
      <c r="C15" s="54">
        <v>111838736</v>
      </c>
      <c r="D15" s="55">
        <f t="shared" si="1"/>
        <v>9539844180.7999992</v>
      </c>
    </row>
    <row r="16" spans="1:15" x14ac:dyDescent="0.3">
      <c r="A16" s="18" t="s">
        <v>21</v>
      </c>
      <c r="B16" s="1">
        <v>5</v>
      </c>
      <c r="C16" s="54">
        <v>177737641</v>
      </c>
      <c r="D16" s="55">
        <f t="shared" si="1"/>
        <v>15161020777.299999</v>
      </c>
    </row>
    <row r="19" spans="2:15" ht="14.4" x14ac:dyDescent="0.3">
      <c r="B19" s="59" t="s">
        <v>81</v>
      </c>
      <c r="D19" s="1" t="s">
        <v>82</v>
      </c>
    </row>
    <row r="20" spans="2:15" ht="14.4" x14ac:dyDescent="0.3">
      <c r="B20" s="59" t="s">
        <v>84</v>
      </c>
      <c r="D20" s="1" t="s">
        <v>83</v>
      </c>
    </row>
    <row r="21" spans="2:15" ht="14.4" x14ac:dyDescent="0.3">
      <c r="E21" s="59" t="s">
        <v>85</v>
      </c>
    </row>
    <row r="22" spans="2:15" ht="14.4" x14ac:dyDescent="0.3">
      <c r="C22" s="59" t="s">
        <v>86</v>
      </c>
    </row>
    <row r="26" spans="2:15" x14ac:dyDescent="0.3">
      <c r="O26" s="1" t="s">
        <v>44</v>
      </c>
    </row>
  </sheetData>
  <mergeCells count="1">
    <mergeCell ref="C10:D10"/>
  </mergeCells>
  <hyperlinks>
    <hyperlink ref="B19" r:id="rId1" xr:uid="{44186EDD-4C49-4DCD-AC1E-7AFB5A9CE942}"/>
    <hyperlink ref="B20" r:id="rId2" xr:uid="{157E7200-437A-46CA-819E-266D4A7214BF}"/>
    <hyperlink ref="E21" r:id="rId3" location=":~:text=Table_title:%20Recent%20Data%20Table_content:%20header:%20%7C%20%7C,%7C%202024:%2016.48%20%7C%202026:%2017.94%20%7C" xr:uid="{1E43A43B-6042-4B1D-9793-1A213E3AEAEE}"/>
    <hyperlink ref="C22" r:id="rId4" location=":~:text=Total%20average%20revenues%20per%20kilowatt,with%20three%20sectors%20seeing%20increases." xr:uid="{54010F14-9E35-475C-A4AA-FB4F62E9CFE0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temperature</vt:lpstr>
      <vt:lpstr>Data</vt:lpstr>
      <vt:lpstr>water_price</vt:lpstr>
      <vt:lpstr>grid_carbon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Almeida,Bruna</dc:creator>
  <cp:keywords/>
  <dc:description/>
  <cp:lastModifiedBy>Dominguez,Ozzy</cp:lastModifiedBy>
  <cp:revision/>
  <dcterms:created xsi:type="dcterms:W3CDTF">2026-02-23T21:23:02Z</dcterms:created>
  <dcterms:modified xsi:type="dcterms:W3CDTF">2026-03-05T08:13:47Z</dcterms:modified>
  <cp:category/>
  <cp:contentStatus/>
</cp:coreProperties>
</file>