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mília\Dropbox\PC (3)\Desktop\"/>
    </mc:Choice>
  </mc:AlternateContent>
  <xr:revisionPtr revIDLastSave="0" documentId="13_ncr:1_{FFBCEE5A-A636-4C4C-B541-8082EB8B85CE}" xr6:coauthVersionLast="47" xr6:coauthVersionMax="47" xr10:uidLastSave="{00000000-0000-0000-0000-000000000000}"/>
  <bookViews>
    <workbookView xWindow="-120" yWindow="-120" windowWidth="29040" windowHeight="15720" tabRatio="345" xr2:uid="{D63472A4-8300-4934-9C87-0EC792DCF89D}"/>
  </bookViews>
  <sheets>
    <sheet name="APP" sheetId="1" r:id="rId1"/>
    <sheet name="Planilha2" sheetId="2" r:id="rId2"/>
  </sheets>
  <definedNames>
    <definedName name="aporte">APP!$D$18</definedName>
    <definedName name="patrimonio">APP!$D$21</definedName>
    <definedName name="qtd_anos">APP!$D$19</definedName>
    <definedName name="rendimento_carteira">APP!$D$13</definedName>
    <definedName name="salario">APP!$D$12</definedName>
    <definedName name="sugestao_investimento">APP!$D$14</definedName>
    <definedName name="taxa_mensal">APP!$D$20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D14" i="1"/>
  <c r="G15" i="1"/>
  <c r="G16" i="1"/>
  <c r="G17" i="1"/>
  <c r="G19" i="1"/>
  <c r="G20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G12" i="1"/>
  <c r="D21" i="1"/>
  <c r="D22" i="1" s="1"/>
  <c r="C30" i="1"/>
  <c r="D30" i="1" s="1"/>
  <c r="C29" i="1"/>
  <c r="D29" i="1" s="1"/>
  <c r="C28" i="1"/>
  <c r="D28" i="1" s="1"/>
  <c r="C31" i="1"/>
  <c r="D31" i="1" s="1"/>
  <c r="C27" i="1"/>
  <c r="D27" i="1" s="1"/>
  <c r="H15" i="1" l="1"/>
  <c r="H20" i="1"/>
  <c r="H18" i="1"/>
  <c r="H17" i="1"/>
  <c r="H19" i="1"/>
  <c r="H16" i="1"/>
  <c r="H21" i="1" l="1"/>
</calcChain>
</file>

<file path=xl/sharedStrings.xml><?xml version="1.0" encoding="utf-8"?>
<sst xmlns="http://schemas.openxmlformats.org/spreadsheetml/2006/main" count="72" uniqueCount="35">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</sst>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</cellXfs>
  <cellStyles count="4">
    <cellStyle name="Moeda" xfId="1" builtinId="4"/>
    <cellStyle name="Neutro" xfId="3" builtinId="28"/>
    <cellStyle name="Normal" xfId="0" builtinId="0"/>
    <cellStyle name="Percentagem" xfId="2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Aptos Narrow"/>
        <family val="2"/>
        <scheme val="minor"/>
      </font>
      <fill>
        <patternFill patternType="solid">
          <fgColor indexed="64"/>
          <bgColor rgb="FFFFEB9C"/>
        </patternFill>
      </fill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APP!$G$14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F9-4EC8-B6AA-EB93DBC36D4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F9-4EC8-B6AA-EB93DBC36D4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F9-4EC8-B6AA-EB93DBC36D4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DF9-4EC8-B6AA-EB93DBC36D4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DF9-4EC8-B6AA-EB93DBC36D4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DF9-4EC8-B6AA-EB93DBC36D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APP!$F$15:$F$20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APP!$G$15:$G$20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199065</xdr:colOff>
      <xdr:row>0</xdr:row>
      <xdr:rowOff>183696</xdr:rowOff>
    </xdr:from>
    <xdr:to>
      <xdr:col>8</xdr:col>
      <xdr:colOff>0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5" y="183696"/>
          <a:ext cx="10590162" cy="155620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5</xdr:col>
      <xdr:colOff>100569</xdr:colOff>
      <xdr:row>22</xdr:row>
      <xdr:rowOff>63334</xdr:rowOff>
    </xdr:from>
    <xdr:to>
      <xdr:col>8</xdr:col>
      <xdr:colOff>34926</xdr:colOff>
      <xdr:row>35</xdr:row>
      <xdr:rowOff>1195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4EC90-7A41-4AE9-A00D-9D9885EEE8C7}" name="Tabela1" displayName="Tabela1" ref="A2:D20" totalsRowShown="0">
  <autoFilter ref="A2:D20" xr:uid="{9CE4EC90-7A41-4AE9-A00D-9D9885EEE8C7}"/>
  <tableColumns count="4">
    <tableColumn id="1" xr3:uid="{731D0A14-D2FA-4C25-B86C-C94FE9342D8A}" name="CHAVE">
      <calculatedColumnFormula>B3&amp;"-"&amp;C3</calculatedColumnFormula>
    </tableColumn>
    <tableColumn id="2" xr3:uid="{F2D90138-6928-4E29-A185-30993487C2FA}" name="PERFIL"/>
    <tableColumn id="3" xr3:uid="{A8BCEE53-ADF3-437A-9674-83F1ABD76E28}" name="TIPO DE FII" dataDxfId="2"/>
    <tableColumn id="4" xr3:uid="{BD5BFE58-A6E4-4214-BADC-B948FD7B70F8}" name="%" dataDxfId="1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C598E-ED14-4712-88A7-517CFD5B0EE4}" name="Tabela2" displayName="Tabela2" ref="G3:H4" totalsRowShown="0">
  <autoFilter ref="G3:H4" xr:uid="{B82C598E-ED14-4712-88A7-517CFD5B0EE4}"/>
  <tableColumns count="2">
    <tableColumn id="1" xr3:uid="{764923AB-C075-45DF-833B-133237247466}" name="Chave" dataCellStyle="Neutro"/>
    <tableColumn id="2" xr3:uid="{DE9E5687-462C-4E17-A650-3EF78C704F1E}" name="%" dataDxfId="0" dataCellStyle="Percentagem">
      <calculatedColumnFormula>VLOOKUP(G4,$A:$D,4,FALSE)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:H36"/>
  <sheetViews>
    <sheetView showGridLines="0" tabSelected="1" zoomScale="110" zoomScaleNormal="110" workbookViewId="0">
      <selection activeCell="F14" sqref="F14"/>
    </sheetView>
  </sheetViews>
  <sheetFormatPr defaultColWidth="0" defaultRowHeight="15" zeroHeight="1" x14ac:dyDescent="0.25"/>
  <cols>
    <col min="1" max="1" width="5.42578125" customWidth="1"/>
    <col min="2" max="2" width="46.85546875" customWidth="1"/>
    <col min="3" max="3" width="17.42578125" bestFit="1" customWidth="1"/>
    <col min="4" max="4" width="15" customWidth="1"/>
    <col min="5" max="5" width="8.7109375" customWidth="1"/>
    <col min="6" max="6" width="39.42578125" customWidth="1"/>
    <col min="7" max="7" width="19.42578125" bestFit="1" customWidth="1"/>
    <col min="8" max="8" width="9.28515625" bestFit="1" customWidth="1"/>
    <col min="9" max="16383" width="8.7109375" hidden="1"/>
    <col min="16384" max="16384" width="8.7109375" hidden="1" customWidth="1"/>
  </cols>
  <sheetData>
    <row r="1" spans="2:8" x14ac:dyDescent="0.25"/>
    <row r="2" spans="2:8" x14ac:dyDescent="0.25"/>
    <row r="3" spans="2:8" x14ac:dyDescent="0.25"/>
    <row r="4" spans="2:8" x14ac:dyDescent="0.25"/>
    <row r="5" spans="2:8" x14ac:dyDescent="0.25"/>
    <row r="6" spans="2:8" x14ac:dyDescent="0.25"/>
    <row r="7" spans="2:8" x14ac:dyDescent="0.25"/>
    <row r="8" spans="2:8" x14ac:dyDescent="0.25"/>
    <row r="9" spans="2:8" x14ac:dyDescent="0.25"/>
    <row r="10" spans="2:8" ht="15.75" thickBot="1" x14ac:dyDescent="0.3"/>
    <row r="11" spans="2:8" ht="26.25" x14ac:dyDescent="0.3">
      <c r="B11" s="4" t="s">
        <v>15</v>
      </c>
      <c r="C11" s="5"/>
      <c r="D11" s="6"/>
      <c r="F11" s="28" t="s">
        <v>20</v>
      </c>
      <c r="G11" s="29" t="s">
        <v>16</v>
      </c>
      <c r="H11" s="28"/>
    </row>
    <row r="12" spans="2:8" ht="17.25" x14ac:dyDescent="0.3">
      <c r="B12" s="45" t="s">
        <v>14</v>
      </c>
      <c r="C12" s="46"/>
      <c r="D12" s="25">
        <v>5000</v>
      </c>
      <c r="F12" s="30" t="s">
        <v>19</v>
      </c>
      <c r="G12" s="31">
        <f>aporte</f>
        <v>500</v>
      </c>
      <c r="H12" s="30"/>
    </row>
    <row r="13" spans="2:8" ht="17.25" x14ac:dyDescent="0.3">
      <c r="B13" s="47" t="s">
        <v>13</v>
      </c>
      <c r="C13" s="48"/>
      <c r="D13" s="26">
        <v>6.0000000000000001E-3</v>
      </c>
    </row>
    <row r="14" spans="2:8" ht="18" thickBot="1" x14ac:dyDescent="0.35">
      <c r="B14" s="51" t="s">
        <v>33</v>
      </c>
      <c r="C14" s="52"/>
      <c r="D14" s="27">
        <f>D12*30%</f>
        <v>1500</v>
      </c>
      <c r="F14" s="32" t="s">
        <v>21</v>
      </c>
      <c r="G14" s="32" t="s">
        <v>22</v>
      </c>
      <c r="H14" s="32" t="s">
        <v>23</v>
      </c>
    </row>
    <row r="15" spans="2:8" x14ac:dyDescent="0.25">
      <c r="F15" s="2" t="s">
        <v>24</v>
      </c>
      <c r="G15" s="3">
        <f>VLOOKUP($G$11&amp;"-"&amp;F15,Planilha2!$A:$D,4,FALSE)</f>
        <v>0.3</v>
      </c>
      <c r="H15" s="35">
        <f>G15*$G$12</f>
        <v>150</v>
      </c>
    </row>
    <row r="16" spans="2:8" ht="15.75" thickBot="1" x14ac:dyDescent="0.3">
      <c r="F16" s="2" t="s">
        <v>25</v>
      </c>
      <c r="G16" s="3">
        <f>VLOOKUP($G$11&amp;"-"&amp;F16,Planilha2!$A:$D,4,FALSE)</f>
        <v>0.5</v>
      </c>
      <c r="H16" s="35">
        <f>G16*$G$12</f>
        <v>250</v>
      </c>
    </row>
    <row r="17" spans="1:8" ht="30.75" x14ac:dyDescent="0.25">
      <c r="B17" s="7" t="s">
        <v>5</v>
      </c>
      <c r="C17" s="8"/>
      <c r="D17" s="9"/>
      <c r="F17" s="2" t="s">
        <v>26</v>
      </c>
      <c r="G17" s="3">
        <f>VLOOKUP($G$11&amp;"-"&amp;F17,Planilha2!$A:$D,4,FALSE)</f>
        <v>0.1</v>
      </c>
      <c r="H17" s="35">
        <f>G17*$G$12</f>
        <v>50</v>
      </c>
    </row>
    <row r="18" spans="1:8" ht="17.25" x14ac:dyDescent="0.3">
      <c r="B18" s="45" t="s">
        <v>0</v>
      </c>
      <c r="C18" s="46"/>
      <c r="D18" s="20">
        <v>500</v>
      </c>
      <c r="F18" s="2" t="s">
        <v>27</v>
      </c>
      <c r="G18" s="3">
        <f>VLOOKUP($G$11&amp;"-"&amp;F18,Planilha2!$A:$D,4,FALSE)</f>
        <v>0.1</v>
      </c>
      <c r="H18" s="35">
        <f>G18*$G$12</f>
        <v>50</v>
      </c>
    </row>
    <row r="19" spans="1:8" ht="17.25" x14ac:dyDescent="0.3">
      <c r="B19" s="47" t="s">
        <v>1</v>
      </c>
      <c r="C19" s="48"/>
      <c r="D19" s="21">
        <v>5</v>
      </c>
      <c r="F19" s="2" t="s">
        <v>28</v>
      </c>
      <c r="G19" s="3">
        <f>VLOOKUP($G$11&amp;"-"&amp;F19,Planilha2!$A:$D,4,FALSE)</f>
        <v>0</v>
      </c>
      <c r="H19" s="35">
        <f>G19*$G$12</f>
        <v>0</v>
      </c>
    </row>
    <row r="20" spans="1:8" ht="17.25" x14ac:dyDescent="0.3">
      <c r="B20" s="47" t="s">
        <v>2</v>
      </c>
      <c r="C20" s="48"/>
      <c r="D20" s="22">
        <v>1.0789999999999999E-2</v>
      </c>
      <c r="F20" s="2" t="s">
        <v>29</v>
      </c>
      <c r="G20" s="3">
        <f>VLOOKUP($G$11&amp;"-"&amp;F20,Planilha2!$A:$D,4,FALSE)</f>
        <v>0</v>
      </c>
      <c r="H20" s="35">
        <f>G20*$G$12</f>
        <v>0</v>
      </c>
    </row>
    <row r="21" spans="1:8" ht="17.25" x14ac:dyDescent="0.3">
      <c r="B21" s="53" t="s">
        <v>3</v>
      </c>
      <c r="C21" s="54"/>
      <c r="D21" s="23">
        <f>FV(taxa_mensal,qtd_anos*12,aporte*-1)</f>
        <v>41888.456999243819</v>
      </c>
      <c r="F21" s="33"/>
      <c r="G21" s="33"/>
      <c r="H21" s="34">
        <f>SUM(H15:H20)</f>
        <v>500</v>
      </c>
    </row>
    <row r="22" spans="1:8" ht="18" thickBot="1" x14ac:dyDescent="0.35">
      <c r="B22" s="49" t="s">
        <v>4</v>
      </c>
      <c r="C22" s="50"/>
      <c r="D22" s="24">
        <f>patrimonio*rendimento_carteira</f>
        <v>251.33074199546292</v>
      </c>
    </row>
    <row r="23" spans="1:8" x14ac:dyDescent="0.25"/>
    <row r="24" spans="1:8" x14ac:dyDescent="0.25">
      <c r="A24" s="1">
        <v>2</v>
      </c>
    </row>
    <row r="25" spans="1:8" ht="15.75" thickBot="1" x14ac:dyDescent="0.3">
      <c r="A25" s="1">
        <v>5</v>
      </c>
    </row>
    <row r="26" spans="1:8" ht="30.75" x14ac:dyDescent="0.25">
      <c r="A26" s="1">
        <v>10</v>
      </c>
      <c r="B26" s="7" t="s">
        <v>11</v>
      </c>
      <c r="C26" s="8"/>
      <c r="D26" s="10" t="s">
        <v>12</v>
      </c>
    </row>
    <row r="27" spans="1:8" ht="17.25" x14ac:dyDescent="0.3">
      <c r="A27" s="1">
        <v>20</v>
      </c>
      <c r="B27" s="11" t="s">
        <v>6</v>
      </c>
      <c r="C27" s="12">
        <f>FV($D$20,$A24*12,$D$18*-1)</f>
        <v>13613.813648822608</v>
      </c>
      <c r="D27" s="13">
        <f>C27*rendimento_carteira</f>
        <v>81.682881892935654</v>
      </c>
    </row>
    <row r="28" spans="1:8" ht="17.25" x14ac:dyDescent="0.3">
      <c r="A28" s="1">
        <v>30</v>
      </c>
      <c r="B28" s="14" t="s">
        <v>7</v>
      </c>
      <c r="C28" s="15">
        <f>FV($D$20,$A25*12,$D$18*-1)</f>
        <v>41888.456999243819</v>
      </c>
      <c r="D28" s="16">
        <f>C28*rendimento_carteira</f>
        <v>251.33074199546292</v>
      </c>
    </row>
    <row r="29" spans="1:8" ht="17.25" x14ac:dyDescent="0.3">
      <c r="B29" s="14" t="s">
        <v>8</v>
      </c>
      <c r="C29" s="15">
        <f>FV($D$20,$A26*12,$D$18*-1)</f>
        <v>121642.1062650861</v>
      </c>
      <c r="D29" s="16">
        <f>C29*rendimento_carteira</f>
        <v>729.85263759051657</v>
      </c>
    </row>
    <row r="30" spans="1:8" ht="17.25" x14ac:dyDescent="0.3">
      <c r="B30" s="14" t="s">
        <v>9</v>
      </c>
      <c r="C30" s="15">
        <f>FV($D$20,$A27*12,$D$18*-1)</f>
        <v>562599.20004854025</v>
      </c>
      <c r="D30" s="16">
        <f>C30*rendimento_carteira</f>
        <v>3375.5952002912418</v>
      </c>
    </row>
    <row r="31" spans="1:8" ht="18" thickBot="1" x14ac:dyDescent="0.35">
      <c r="B31" s="17" t="s">
        <v>10</v>
      </c>
      <c r="C31" s="18">
        <f>FV($D$20,$A28*12,$D$18*-1)</f>
        <v>2161084.8275023573</v>
      </c>
      <c r="D31" s="19">
        <f>C31*rendimento_carteira</f>
        <v>12966.508965014144</v>
      </c>
    </row>
    <row r="32" spans="1:8" x14ac:dyDescent="0.25"/>
    <row r="33" x14ac:dyDescent="0.25"/>
    <row r="34" x14ac:dyDescent="0.25"/>
    <row r="35" x14ac:dyDescent="0.25"/>
    <row r="36" x14ac:dyDescent="0.25"/>
  </sheetData>
  <mergeCells count="8">
    <mergeCell ref="B12:C12"/>
    <mergeCell ref="B13:C13"/>
    <mergeCell ref="B14:C14"/>
    <mergeCell ref="B21:C21"/>
    <mergeCell ref="B18:C18"/>
    <mergeCell ref="B19:C19"/>
    <mergeCell ref="B20:C20"/>
    <mergeCell ref="B22:C22"/>
  </mergeCells>
  <dataValidations disablePrompts="1" count="1">
    <dataValidation type="list" allowBlank="1" showInputMessage="1" showErrorMessage="1" sqref="G11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B19" sqref="B19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42578125" bestFit="1" customWidth="1"/>
  </cols>
  <sheetData>
    <row r="2" spans="1:8" x14ac:dyDescent="0.25">
      <c r="A2" s="43" t="s">
        <v>31</v>
      </c>
      <c r="B2" s="43" t="s">
        <v>20</v>
      </c>
      <c r="C2" s="44" t="s">
        <v>21</v>
      </c>
      <c r="D2" s="44" t="s">
        <v>30</v>
      </c>
    </row>
    <row r="3" spans="1:8" x14ac:dyDescent="0.25">
      <c r="A3" t="str">
        <f>B3&amp;"-"&amp;C3</f>
        <v>Conservador-PAPEL</v>
      </c>
      <c r="B3" t="s">
        <v>16</v>
      </c>
      <c r="C3" s="2" t="s">
        <v>24</v>
      </c>
      <c r="D3" s="3">
        <v>0.3</v>
      </c>
      <c r="G3" t="s">
        <v>34</v>
      </c>
      <c r="H3" t="s">
        <v>30</v>
      </c>
    </row>
    <row r="4" spans="1:8" x14ac:dyDescent="0.25">
      <c r="A4" t="str">
        <f t="shared" ref="A4:A20" si="0">B4&amp;"-"&amp;C4</f>
        <v>Conservador-TIJOLO</v>
      </c>
      <c r="B4" t="s">
        <v>16</v>
      </c>
      <c r="C4" s="2" t="s">
        <v>25</v>
      </c>
      <c r="D4" s="3">
        <v>0.5</v>
      </c>
      <c r="G4" s="28" t="s">
        <v>32</v>
      </c>
      <c r="H4" s="42">
        <f>VLOOKUP(G4,$A:$D,4,FALSE)</f>
        <v>0.35</v>
      </c>
    </row>
    <row r="5" spans="1:8" x14ac:dyDescent="0.25">
      <c r="A5" t="str">
        <f t="shared" si="0"/>
        <v>Conservador-HÍBRIDOS</v>
      </c>
      <c r="B5" t="s">
        <v>16</v>
      </c>
      <c r="C5" s="2" t="s">
        <v>26</v>
      </c>
      <c r="D5" s="3">
        <v>0.1</v>
      </c>
    </row>
    <row r="6" spans="1:8" x14ac:dyDescent="0.25">
      <c r="A6" t="str">
        <f t="shared" si="0"/>
        <v>Conservador-FOFs</v>
      </c>
      <c r="B6" t="s">
        <v>16</v>
      </c>
      <c r="C6" s="2" t="s">
        <v>27</v>
      </c>
      <c r="D6" s="3">
        <v>0.1</v>
      </c>
    </row>
    <row r="7" spans="1:8" x14ac:dyDescent="0.25">
      <c r="A7" t="str">
        <f t="shared" si="0"/>
        <v>Conservador-DESENVOLVIMENTO</v>
      </c>
      <c r="B7" t="s">
        <v>16</v>
      </c>
      <c r="C7" s="2" t="s">
        <v>28</v>
      </c>
      <c r="D7" s="3">
        <v>0</v>
      </c>
    </row>
    <row r="8" spans="1:8" ht="15.75" thickBot="1" x14ac:dyDescent="0.3">
      <c r="A8" s="36" t="str">
        <f t="shared" si="0"/>
        <v>Conservador-HOTELARIAS</v>
      </c>
      <c r="B8" s="36" t="s">
        <v>16</v>
      </c>
      <c r="C8" s="37" t="s">
        <v>29</v>
      </c>
      <c r="D8" s="38">
        <v>0</v>
      </c>
    </row>
    <row r="9" spans="1:8" x14ac:dyDescent="0.25">
      <c r="A9" t="str">
        <f t="shared" si="0"/>
        <v>Moderado-PAPEL</v>
      </c>
      <c r="B9" t="s">
        <v>17</v>
      </c>
      <c r="C9" s="2" t="s">
        <v>24</v>
      </c>
      <c r="D9" s="3">
        <v>0.32</v>
      </c>
    </row>
    <row r="10" spans="1:8" x14ac:dyDescent="0.25">
      <c r="A10" s="39" t="str">
        <f t="shared" si="0"/>
        <v>Moderado-TIJOLO</v>
      </c>
      <c r="B10" s="39" t="s">
        <v>17</v>
      </c>
      <c r="C10" s="40" t="s">
        <v>25</v>
      </c>
      <c r="D10" s="41">
        <v>0.35</v>
      </c>
    </row>
    <row r="11" spans="1:8" x14ac:dyDescent="0.25">
      <c r="A11" t="str">
        <f t="shared" si="0"/>
        <v>Moderado-HÍBRIDOS</v>
      </c>
      <c r="B11" t="s">
        <v>17</v>
      </c>
      <c r="C11" s="2" t="s">
        <v>26</v>
      </c>
      <c r="D11" s="3">
        <v>0.08</v>
      </c>
    </row>
    <row r="12" spans="1:8" x14ac:dyDescent="0.25">
      <c r="A12" t="str">
        <f t="shared" si="0"/>
        <v>Moderado-FOFs</v>
      </c>
      <c r="B12" t="s">
        <v>17</v>
      </c>
      <c r="C12" s="2" t="s">
        <v>27</v>
      </c>
      <c r="D12" s="3">
        <v>0.05</v>
      </c>
    </row>
    <row r="13" spans="1:8" x14ac:dyDescent="0.25">
      <c r="A13" t="str">
        <f t="shared" si="0"/>
        <v>Moderado-DESENVOLVIMENTO</v>
      </c>
      <c r="B13" t="s">
        <v>17</v>
      </c>
      <c r="C13" s="2" t="s">
        <v>28</v>
      </c>
      <c r="D13" s="3">
        <v>0.1</v>
      </c>
    </row>
    <row r="14" spans="1:8" ht="15.75" thickBot="1" x14ac:dyDescent="0.3">
      <c r="A14" s="36" t="str">
        <f t="shared" si="0"/>
        <v>Moderado-HOTELARIAS</v>
      </c>
      <c r="B14" s="36" t="s">
        <v>17</v>
      </c>
      <c r="C14" s="37" t="s">
        <v>29</v>
      </c>
      <c r="D14" s="38">
        <v>0.1</v>
      </c>
    </row>
    <row r="15" spans="1:8" x14ac:dyDescent="0.25">
      <c r="A15" t="str">
        <f t="shared" si="0"/>
        <v>Agressivo-PAPEL</v>
      </c>
      <c r="B15" t="s">
        <v>18</v>
      </c>
      <c r="C15" s="2" t="s">
        <v>24</v>
      </c>
      <c r="D15" s="3">
        <v>0.5</v>
      </c>
    </row>
    <row r="16" spans="1:8" x14ac:dyDescent="0.25">
      <c r="A16" t="str">
        <f t="shared" si="0"/>
        <v>Agressivo-TIJOLO</v>
      </c>
      <c r="B16" t="s">
        <v>18</v>
      </c>
      <c r="C16" s="2" t="s">
        <v>25</v>
      </c>
      <c r="D16" s="3">
        <v>0.1</v>
      </c>
    </row>
    <row r="17" spans="1:4" x14ac:dyDescent="0.25">
      <c r="A17" t="str">
        <f t="shared" si="0"/>
        <v>Agressivo-HÍBRIDOS</v>
      </c>
      <c r="B17" t="s">
        <v>18</v>
      </c>
      <c r="C17" s="2" t="s">
        <v>26</v>
      </c>
      <c r="D17" s="3">
        <v>0.05</v>
      </c>
    </row>
    <row r="18" spans="1:4" x14ac:dyDescent="0.25">
      <c r="A18" t="str">
        <f t="shared" si="0"/>
        <v>Agressivo-FOFs</v>
      </c>
      <c r="B18" t="s">
        <v>18</v>
      </c>
      <c r="C18" s="2" t="s">
        <v>27</v>
      </c>
      <c r="D18" s="3">
        <v>0.05</v>
      </c>
    </row>
    <row r="19" spans="1:4" x14ac:dyDescent="0.25">
      <c r="A19" t="str">
        <f t="shared" si="0"/>
        <v>Agressivo-DESENVOLVIMENTO</v>
      </c>
      <c r="B19" t="s">
        <v>18</v>
      </c>
      <c r="C19" s="2" t="s">
        <v>28</v>
      </c>
      <c r="D19" s="3">
        <v>0.2</v>
      </c>
    </row>
    <row r="20" spans="1:4" x14ac:dyDescent="0.25">
      <c r="A20" t="str">
        <f t="shared" si="0"/>
        <v>Agressivo-HOTELARIAS</v>
      </c>
      <c r="B20" t="s">
        <v>18</v>
      </c>
      <c r="C20" s="2" t="s">
        <v>29</v>
      </c>
      <c r="D20" s="3">
        <v>0.1</v>
      </c>
    </row>
    <row r="21" spans="1:4" x14ac:dyDescent="0.25">
      <c r="D21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Pedro  Andrade</cp:lastModifiedBy>
  <dcterms:created xsi:type="dcterms:W3CDTF">2025-04-16T18:38:03Z</dcterms:created>
  <dcterms:modified xsi:type="dcterms:W3CDTF">2025-06-27T20:28:23Z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