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unsw-my.sharepoint.com/personal/z5288536_ad_unsw_edu_au/Documents/[ PhD UNSW ]/Side project - Thermal fertility experimental evolution/Evol_reproduction_temp/data_extraction/"/>
    </mc:Choice>
  </mc:AlternateContent>
  <xr:revisionPtr revIDLastSave="575" documentId="13_ncr:1_{5EA90690-624C-4D08-B7B4-2B410BF27595}" xr6:coauthVersionLast="47" xr6:coauthVersionMax="47" xr10:uidLastSave="{1610174E-EF47-4652-A59A-439BFEB57BBD}"/>
  <bookViews>
    <workbookView xWindow="28680" yWindow="15" windowWidth="29040" windowHeight="15720" xr2:uid="{E0B601A1-66AE-42B4-BDA7-D071ED188148}"/>
  </bookViews>
  <sheets>
    <sheet name="Extracted_data" sheetId="1" r:id="rId1"/>
    <sheet name="Metadata" sheetId="2" r:id="rId2"/>
    <sheet name="Sheet1"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341" i="1" l="1"/>
  <c r="AK340" i="1"/>
  <c r="AK339" i="1"/>
  <c r="AK338" i="1"/>
  <c r="AK337" i="1"/>
  <c r="AK336" i="1"/>
  <c r="AK335" i="1"/>
  <c r="AK334" i="1"/>
  <c r="AK333" i="1"/>
  <c r="AK332" i="1"/>
  <c r="AF341" i="1"/>
  <c r="AF340" i="1"/>
  <c r="AF339" i="1"/>
  <c r="AF338" i="1"/>
  <c r="AF337" i="1"/>
  <c r="AF336" i="1"/>
  <c r="AF335" i="1"/>
  <c r="AF334" i="1"/>
  <c r="AF333" i="1"/>
  <c r="AF332" i="1"/>
  <c r="AK313" i="1"/>
  <c r="AK312" i="1"/>
  <c r="AK311" i="1"/>
  <c r="AK310" i="1"/>
  <c r="AK309" i="1"/>
  <c r="AK308" i="1"/>
  <c r="AF313" i="1"/>
  <c r="AF312" i="1"/>
  <c r="AF311" i="1"/>
  <c r="AF310" i="1"/>
  <c r="AF309" i="1"/>
  <c r="AF308" i="1"/>
  <c r="AK279" i="1"/>
  <c r="AK278" i="1"/>
  <c r="AK277" i="1"/>
  <c r="AK276" i="1"/>
  <c r="AK275" i="1"/>
  <c r="AK274" i="1"/>
  <c r="AK273" i="1"/>
  <c r="AK272" i="1"/>
  <c r="AK271" i="1"/>
  <c r="AK270" i="1"/>
  <c r="AK269" i="1"/>
  <c r="AK268" i="1"/>
  <c r="AF279" i="1"/>
  <c r="AF278" i="1"/>
  <c r="AF277" i="1"/>
  <c r="AF276" i="1"/>
  <c r="AF275" i="1"/>
  <c r="AF274" i="1"/>
  <c r="AF273" i="1"/>
  <c r="AF272" i="1"/>
  <c r="AF271" i="1"/>
  <c r="AF270" i="1"/>
  <c r="AF269" i="1"/>
  <c r="AF268" i="1"/>
  <c r="AK267" i="1"/>
  <c r="AK266" i="1"/>
  <c r="AK265" i="1"/>
  <c r="AK264" i="1"/>
  <c r="AK263" i="1"/>
  <c r="AK262" i="1"/>
  <c r="AF267" i="1"/>
  <c r="AF266" i="1"/>
  <c r="AF265" i="1"/>
  <c r="AF264" i="1"/>
  <c r="AF263" i="1"/>
  <c r="AF262" i="1"/>
  <c r="AK189" i="1"/>
  <c r="AK188" i="1"/>
  <c r="AK187" i="1"/>
  <c r="AK186" i="1"/>
  <c r="AK185" i="1"/>
  <c r="AK184" i="1"/>
  <c r="AF189" i="1"/>
  <c r="AF188" i="1"/>
  <c r="AF187" i="1"/>
  <c r="AF186" i="1"/>
  <c r="AF185" i="1"/>
  <c r="AF184" i="1"/>
  <c r="AH17" i="1"/>
  <c r="AC17" i="1"/>
  <c r="AH16" i="1"/>
  <c r="AC16" i="1"/>
  <c r="AH15" i="1"/>
  <c r="AC15" i="1"/>
  <c r="AB14" i="1"/>
  <c r="AH14" i="1"/>
  <c r="AC14" i="1"/>
  <c r="P475" i="1"/>
  <c r="P474" i="1"/>
  <c r="P473" i="1"/>
  <c r="P472" i="1"/>
  <c r="P471" i="1"/>
  <c r="P470" i="1"/>
  <c r="P464" i="1"/>
  <c r="P465" i="1"/>
  <c r="P466" i="1"/>
  <c r="P467" i="1"/>
  <c r="P468" i="1"/>
  <c r="P469" i="1"/>
  <c r="P463" i="1"/>
  <c r="P462" i="1"/>
  <c r="P392" i="1"/>
  <c r="P393" i="1"/>
  <c r="P394" i="1"/>
  <c r="P395" i="1"/>
  <c r="P396" i="1"/>
  <c r="P397" i="1"/>
  <c r="P398" i="1"/>
  <c r="P399" i="1"/>
  <c r="P400" i="1"/>
  <c r="P401" i="1"/>
  <c r="P402" i="1"/>
  <c r="P403" i="1"/>
  <c r="P404" i="1"/>
  <c r="P405" i="1"/>
  <c r="P406" i="1"/>
  <c r="P407" i="1"/>
  <c r="P391" i="1"/>
  <c r="P390" i="1"/>
  <c r="P344" i="1"/>
  <c r="P345" i="1"/>
  <c r="P346" i="1"/>
  <c r="P347" i="1"/>
  <c r="P348" i="1"/>
  <c r="P349" i="1"/>
  <c r="P350" i="1"/>
  <c r="P351" i="1"/>
  <c r="P343" i="1"/>
  <c r="P342" i="1"/>
  <c r="P334" i="1"/>
  <c r="P335" i="1"/>
  <c r="P336" i="1"/>
  <c r="P337" i="1"/>
  <c r="P338" i="1"/>
  <c r="P339" i="1"/>
  <c r="P340" i="1"/>
  <c r="P341" i="1"/>
  <c r="P333" i="1"/>
  <c r="P332" i="1"/>
  <c r="P300" i="1"/>
  <c r="P301" i="1"/>
  <c r="P302" i="1"/>
  <c r="P303" i="1"/>
  <c r="P304" i="1"/>
  <c r="P305" i="1"/>
  <c r="P306" i="1"/>
  <c r="P307" i="1"/>
  <c r="P299" i="1"/>
  <c r="P298" i="1"/>
  <c r="P235" i="1"/>
  <c r="P234" i="1"/>
  <c r="P233" i="1"/>
  <c r="P232" i="1"/>
  <c r="P231" i="1"/>
  <c r="P230" i="1"/>
  <c r="P216" i="1"/>
  <c r="P217" i="1"/>
  <c r="P218" i="1"/>
  <c r="P219" i="1"/>
  <c r="P220" i="1"/>
  <c r="P221" i="1"/>
  <c r="P210" i="1"/>
  <c r="P211" i="1"/>
  <c r="P212" i="1"/>
  <c r="P213" i="1"/>
  <c r="P214" i="1"/>
  <c r="P215" i="1"/>
  <c r="P209" i="1"/>
  <c r="P208" i="1"/>
  <c r="P191" i="1"/>
  <c r="P190" i="1"/>
  <c r="P189" i="1"/>
  <c r="P188" i="1"/>
  <c r="P187" i="1"/>
  <c r="P186" i="1"/>
  <c r="P185" i="1"/>
  <c r="P184" i="1"/>
  <c r="P103" i="1"/>
  <c r="P104" i="1"/>
  <c r="P105" i="1"/>
  <c r="P106" i="1"/>
  <c r="P107" i="1"/>
  <c r="P108" i="1"/>
  <c r="P109" i="1"/>
  <c r="P110" i="1"/>
  <c r="P111" i="1"/>
  <c r="P102" i="1"/>
  <c r="P101" i="1"/>
  <c r="P100" i="1"/>
  <c r="P9" i="1"/>
  <c r="P8" i="1"/>
  <c r="P7" i="1"/>
  <c r="P6" i="1"/>
  <c r="P20" i="1"/>
  <c r="P21" i="1"/>
  <c r="P22" i="1"/>
  <c r="P23" i="1"/>
  <c r="P19" i="1"/>
  <c r="P18" i="1"/>
  <c r="AH225" i="1"/>
  <c r="AC225" i="1"/>
  <c r="AH224" i="1"/>
  <c r="AC224" i="1"/>
  <c r="AH223" i="1"/>
  <c r="AC223" i="1"/>
  <c r="AH222" i="1"/>
  <c r="AC222" i="1"/>
  <c r="AH229" i="1"/>
  <c r="AC229" i="1"/>
  <c r="AH228" i="1"/>
  <c r="AC228" i="1"/>
  <c r="AH227" i="1"/>
  <c r="AC227" i="1"/>
  <c r="AH226" i="1"/>
  <c r="AE226" i="1"/>
  <c r="AC226" i="1"/>
  <c r="AJ221" i="1"/>
  <c r="AE221" i="1"/>
  <c r="AJ219" i="1"/>
  <c r="AE219" i="1"/>
  <c r="AJ217" i="1"/>
  <c r="AE217" i="1"/>
  <c r="AJ220" i="1"/>
  <c r="AE220" i="1"/>
  <c r="AJ218" i="1"/>
  <c r="AE218" i="1"/>
  <c r="AJ216" i="1"/>
  <c r="AE216" i="1"/>
  <c r="U167" i="1"/>
  <c r="U166" i="1"/>
  <c r="U165" i="1"/>
  <c r="U170" i="1"/>
  <c r="U169" i="1"/>
  <c r="U168" i="1"/>
  <c r="U173" i="1"/>
  <c r="U172" i="1"/>
  <c r="U171" i="1"/>
  <c r="U176" i="1"/>
  <c r="U175" i="1"/>
  <c r="U174" i="1"/>
  <c r="U164" i="1"/>
  <c r="U163" i="1"/>
  <c r="U162" i="1"/>
  <c r="U179" i="1"/>
  <c r="U178" i="1"/>
  <c r="U177" i="1"/>
  <c r="AJ279" i="1"/>
  <c r="AE279" i="1"/>
  <c r="AJ278" i="1"/>
  <c r="AE278" i="1"/>
  <c r="AJ277" i="1"/>
  <c r="AE277" i="1"/>
  <c r="AJ276" i="1"/>
  <c r="AE276" i="1"/>
  <c r="AJ275" i="1"/>
  <c r="AE275" i="1"/>
  <c r="AJ274" i="1"/>
  <c r="AE274" i="1"/>
  <c r="AJ273" i="1"/>
  <c r="AE273" i="1"/>
  <c r="AJ272" i="1"/>
  <c r="AE272" i="1"/>
  <c r="AJ271" i="1"/>
  <c r="AE271" i="1"/>
  <c r="AJ270" i="1"/>
  <c r="AE270" i="1"/>
  <c r="AJ269" i="1"/>
  <c r="AE269" i="1"/>
  <c r="AJ268" i="1"/>
  <c r="AE268" i="1"/>
  <c r="AJ267" i="1"/>
  <c r="AE267" i="1"/>
  <c r="AJ266" i="1"/>
  <c r="AE266" i="1"/>
  <c r="AJ265" i="1"/>
  <c r="AE265" i="1"/>
  <c r="AJ264" i="1"/>
  <c r="AE264" i="1"/>
  <c r="AJ263" i="1"/>
  <c r="AE263" i="1"/>
  <c r="AJ262" i="1"/>
  <c r="AE262" i="1"/>
  <c r="AJ335" i="1"/>
  <c r="AE335" i="1"/>
  <c r="AJ334" i="1"/>
  <c r="AE334" i="1"/>
  <c r="AJ333" i="1"/>
  <c r="AE333" i="1"/>
  <c r="AJ332" i="1"/>
  <c r="AE332" i="1"/>
  <c r="AJ341" i="1"/>
  <c r="AE341" i="1"/>
  <c r="AJ340" i="1"/>
  <c r="AE340" i="1"/>
  <c r="AJ339" i="1"/>
  <c r="AE339" i="1"/>
  <c r="AJ338" i="1"/>
  <c r="AE338" i="1"/>
  <c r="AJ337" i="1"/>
  <c r="AE337" i="1"/>
  <c r="AJ336" i="1"/>
  <c r="AE336" i="1"/>
  <c r="AJ313" i="1"/>
  <c r="AE313" i="1"/>
  <c r="AJ310" i="1"/>
  <c r="AE310" i="1"/>
  <c r="AJ312" i="1"/>
  <c r="AE312" i="1"/>
  <c r="AJ309" i="1"/>
  <c r="AE309" i="1"/>
  <c r="AJ311" i="1"/>
  <c r="AE311" i="1"/>
  <c r="AJ308" i="1"/>
  <c r="AE308" i="1"/>
  <c r="R331" i="1"/>
  <c r="R330" i="1"/>
  <c r="R329" i="1"/>
  <c r="Q206" i="1"/>
  <c r="Q204" i="1"/>
  <c r="Q202" i="1"/>
  <c r="Q200" i="1"/>
  <c r="Q198" i="1"/>
  <c r="Q196" i="1"/>
  <c r="U195" i="1"/>
  <c r="V194" i="1"/>
  <c r="U194" i="1"/>
  <c r="AJ185" i="1"/>
  <c r="AE185" i="1"/>
  <c r="AJ187" i="1"/>
  <c r="AE187" i="1"/>
  <c r="AJ188" i="1"/>
  <c r="AE188" i="1"/>
  <c r="AJ189" i="1"/>
  <c r="AE189" i="1"/>
  <c r="AJ184" i="1"/>
  <c r="AE184" i="1"/>
  <c r="AJ186" i="1"/>
  <c r="AE186" i="1"/>
  <c r="AH85" i="1"/>
  <c r="AC85" i="1"/>
  <c r="AH84" i="1"/>
  <c r="AC84" i="1"/>
  <c r="AH83" i="1"/>
  <c r="AC83" i="1"/>
  <c r="AH82" i="1"/>
  <c r="AC82" i="1"/>
  <c r="AH81" i="1"/>
  <c r="AC81" i="1"/>
  <c r="AH80" i="1"/>
  <c r="AC80" i="1"/>
  <c r="AH79" i="1"/>
  <c r="AC79" i="1"/>
  <c r="AH77" i="1"/>
  <c r="AC77" i="1"/>
  <c r="AH76" i="1"/>
  <c r="AC76" i="1"/>
  <c r="AH75" i="1"/>
  <c r="AC75" i="1"/>
  <c r="AH74" i="1"/>
  <c r="AC74" i="1"/>
  <c r="AH73" i="1"/>
  <c r="AC73" i="1"/>
  <c r="AH72" i="1"/>
  <c r="AC72" i="1"/>
  <c r="AH71" i="1"/>
  <c r="AC71" i="1"/>
  <c r="AH70" i="1"/>
  <c r="AC70" i="1"/>
  <c r="AH3" i="1"/>
  <c r="AC3" i="1"/>
  <c r="AC2" i="1"/>
  <c r="AH2" i="1"/>
  <c r="AG15" i="1"/>
  <c r="AB15" i="1"/>
  <c r="AB17" i="1"/>
</calcChain>
</file>

<file path=xl/sharedStrings.xml><?xml version="1.0" encoding="utf-8"?>
<sst xmlns="http://schemas.openxmlformats.org/spreadsheetml/2006/main" count="12331" uniqueCount="1478">
  <si>
    <t>initials</t>
  </si>
  <si>
    <t>cohort_ID</t>
  </si>
  <si>
    <t>data_source</t>
  </si>
  <si>
    <t>data_url</t>
  </si>
  <si>
    <t>peer-reviewed</t>
  </si>
  <si>
    <t>pub_year</t>
  </si>
  <si>
    <t>journal</t>
  </si>
  <si>
    <t>thesis_chapter</t>
  </si>
  <si>
    <t>doi</t>
  </si>
  <si>
    <t>phylum</t>
  </si>
  <si>
    <t>class</t>
  </si>
  <si>
    <t>order</t>
  </si>
  <si>
    <t>genus</t>
  </si>
  <si>
    <t>species</t>
  </si>
  <si>
    <t>habitat</t>
  </si>
  <si>
    <t>minor_concerns</t>
  </si>
  <si>
    <t>major_concerns</t>
  </si>
  <si>
    <t>error_type</t>
  </si>
  <si>
    <t>gen_selection</t>
  </si>
  <si>
    <t>gen_common_garden</t>
  </si>
  <si>
    <t>exp_setting</t>
  </si>
  <si>
    <t>control_temp</t>
  </si>
  <si>
    <t>treatment_temp</t>
  </si>
  <si>
    <t>assay_temp</t>
  </si>
  <si>
    <t>constant_increasing</t>
  </si>
  <si>
    <t>general_notes</t>
  </si>
  <si>
    <t>shared_control_ID</t>
  </si>
  <si>
    <t>ID_notes</t>
  </si>
  <si>
    <t>Initials of the researcher who did the data extraction</t>
  </si>
  <si>
    <t>Publication year</t>
  </si>
  <si>
    <t>Journal of publication. If the study is a thesis, indicate "Thesis"</t>
  </si>
  <si>
    <t xml:space="preserve">If the study is a thesis, the chapter data was taken from (e.g., 3). </t>
  </si>
  <si>
    <t xml:space="preserve">DOI of the paper, if applicable. </t>
  </si>
  <si>
    <t>Species' phylum</t>
  </si>
  <si>
    <t>Species' class</t>
  </si>
  <si>
    <t>Species' order</t>
  </si>
  <si>
    <t>Species' genus</t>
  </si>
  <si>
    <t>Species name</t>
  </si>
  <si>
    <t xml:space="preserve">Number of generations of selection. If the number of generations was different between the control and the selected line, indicate the number of generations of the selected line. </t>
  </si>
  <si>
    <t>Character</t>
  </si>
  <si>
    <t>Column name</t>
  </si>
  <si>
    <t>Description</t>
  </si>
  <si>
    <t>Numeric</t>
  </si>
  <si>
    <t xml:space="preserve">Whether the study was peer-reviewed or not (i.e., thesis). </t>
  </si>
  <si>
    <t>Experimental setting.</t>
  </si>
  <si>
    <t>Species' habitat.</t>
  </si>
  <si>
    <t>Values</t>
  </si>
  <si>
    <t>Factor with two levels: "peer-reviewed", "thesis"</t>
  </si>
  <si>
    <t>Factor with two levels: "marine", "freshwater", and "terrestrial"</t>
  </si>
  <si>
    <t>Factor with two levels: "lab" or "mesocosm"</t>
  </si>
  <si>
    <t>Temperature at which reproduction, body size, or survival was measured (assay temperature), in degrees Celsius.</t>
  </si>
  <si>
    <t>Whether the selection temperature is warmer or colder than the control temperature.</t>
  </si>
  <si>
    <t>warm_cold</t>
  </si>
  <si>
    <t>Whether the selection temperature was constant, or increasing at each (or every few) generations.</t>
  </si>
  <si>
    <t>Factor with two levels: "constant" and "increasing"</t>
  </si>
  <si>
    <t xml:space="preserve">Measurement error of the trait from the control line. These can be standard errors, standard deviations or confidence intervals. </t>
  </si>
  <si>
    <t>selected_temp</t>
  </si>
  <si>
    <t xml:space="preserve">Measurement error of the trait from the selected line. These can be standard errors, standard deviations or confidence intervals. </t>
  </si>
  <si>
    <t>If the raw data was published for this study, the link to the data source.</t>
  </si>
  <si>
    <t>Minor concerns about the data extracted. A concern is considered "minor" when it can potentially influence the analysis of moderator data, but should have a slight or negligible influence on the effect sizes.</t>
  </si>
  <si>
    <t xml:space="preserve">Major concerns about the data extracted. A concern is considered "major" when it can potentially impact the analysis of effect sizes. </t>
  </si>
  <si>
    <t>General notes and additional details about the extracted data.</t>
  </si>
  <si>
    <t>prior_selection</t>
  </si>
  <si>
    <t>Number of generations in the laboratory prior to the experimental evolution experiment.</t>
  </si>
  <si>
    <t>thesis</t>
  </si>
  <si>
    <t>marine</t>
  </si>
  <si>
    <t>terrestrial</t>
  </si>
  <si>
    <t>freshwater</t>
  </si>
  <si>
    <t>lab</t>
  </si>
  <si>
    <t>mesocosm</t>
  </si>
  <si>
    <t>warm</t>
  </si>
  <si>
    <t>cold</t>
  </si>
  <si>
    <t>constant</t>
  </si>
  <si>
    <t>increasing</t>
  </si>
  <si>
    <t>sd</t>
  </si>
  <si>
    <t>se</t>
  </si>
  <si>
    <t>ci</t>
  </si>
  <si>
    <t>Factor with three levels: "sd" (standard deviation), "se" (standard error), and "ci" (95% confidence interval)</t>
  </si>
  <si>
    <t>main text</t>
  </si>
  <si>
    <t>figure</t>
  </si>
  <si>
    <t>table</t>
  </si>
  <si>
    <t>supplement</t>
  </si>
  <si>
    <t>published data</t>
  </si>
  <si>
    <t>Factor with two levels: "warm" and "cold"</t>
  </si>
  <si>
    <t>Type of measurement error for body size data (i.e., standard error, standard deviation, or confidence interval)</t>
  </si>
  <si>
    <t>genetic_var</t>
  </si>
  <si>
    <t>de novo</t>
  </si>
  <si>
    <t>standing</t>
  </si>
  <si>
    <t>unsure</t>
  </si>
  <si>
    <t>mean_control</t>
  </si>
  <si>
    <t>error_control</t>
  </si>
  <si>
    <t>n_control</t>
  </si>
  <si>
    <t>mean_treatment</t>
  </si>
  <si>
    <t>error_treatment</t>
  </si>
  <si>
    <t>n_treatment</t>
  </si>
  <si>
    <t>trait_details</t>
  </si>
  <si>
    <t>trait_type</t>
  </si>
  <si>
    <t>details_trait</t>
  </si>
  <si>
    <t>ref</t>
  </si>
  <si>
    <t>Reference for the study using the format "Author_date" (e.g., Berger_et_al_2014)</t>
  </si>
  <si>
    <t>The type of trait measured.</t>
  </si>
  <si>
    <t>Factor with three levels: "fecundity", "body size" and "survival"</t>
  </si>
  <si>
    <t>Mean trait of the control line. For units, see the column "unit"</t>
  </si>
  <si>
    <t>unit</t>
  </si>
  <si>
    <r>
      <t xml:space="preserve">Genetic variation prior to selection. We distinguish animals possessing standing genetic variation from isogenic lines where </t>
    </r>
    <r>
      <rPr>
        <i/>
        <sz val="12"/>
        <color theme="1"/>
        <rFont val="Arial"/>
        <family val="2"/>
      </rPr>
      <t>de novo</t>
    </r>
    <r>
      <rPr>
        <sz val="12"/>
        <color theme="1"/>
        <rFont val="Arial"/>
        <family val="2"/>
      </rPr>
      <t xml:space="preserve"> mutations would be most responsible for evolutionary changes in traits.</t>
    </r>
  </si>
  <si>
    <t>Factor with three levels: "de novo", "standing", and "unsure"</t>
  </si>
  <si>
    <t>fecundity</t>
  </si>
  <si>
    <t>body size</t>
  </si>
  <si>
    <t>survival</t>
  </si>
  <si>
    <t xml:space="preserve">Mean trait of the selected line. For units, see the column "unit". </t>
  </si>
  <si>
    <t>Control temperature, in degrees Celsius. If the temperature has a day/night cycle, please calculate the mean daily temperature as the weighted average. That is, daily mean = [(day temperature * hours of day) + (night temperature * hours of night)]/24. Please add notes in the column "general_notes" if doing so.</t>
  </si>
  <si>
    <t xml:space="preserve">Treatment (selection) temperature, in degrees Celsius. If the temperature has a day/night cycle, please calculate the mean daily temperature as the weighted average. That is, daily mean = [(day temperature * hours of day) + (night temperature * hours of night)]/24. Please add notes in the column "general_notes" if doing so. </t>
  </si>
  <si>
    <t>Additional details about the trait data (e.g., lifetime reproduction, 24hr reproduction, wing size, body length...). Please add additional details in "general_notes" when needed.</t>
  </si>
  <si>
    <t xml:space="preserve">Number of animals tested in the control line. Note that this can be different to the realised, non-pseudo-replicated sample size listed in "n_control". </t>
  </si>
  <si>
    <t>n_animals_control</t>
  </si>
  <si>
    <t>n_animals_treatment</t>
  </si>
  <si>
    <t xml:space="preserve">Number of animals tested in the control line. Note that this can be different to the realised, non-pseudo-replicated sample size listed in "n_treatment". </t>
  </si>
  <si>
    <t>sex</t>
  </si>
  <si>
    <t xml:space="preserve">The sex of the animals tested. </t>
  </si>
  <si>
    <t>Factor with four levels: "males", "females", "mixed", "unknown"</t>
  </si>
  <si>
    <t>Unit of trait measurement (e.g., count, proportion, mg, mm)</t>
  </si>
  <si>
    <t>experiment_ID</t>
  </si>
  <si>
    <t>males</t>
  </si>
  <si>
    <t>females</t>
  </si>
  <si>
    <t>mixed</t>
  </si>
  <si>
    <t>unknown</t>
  </si>
  <si>
    <t>Adult hind-tibia length</t>
  </si>
  <si>
    <t>Sepsis punctum</t>
  </si>
  <si>
    <t>Sepsis</t>
  </si>
  <si>
    <t>Diptera</t>
  </si>
  <si>
    <t>Insecta</t>
  </si>
  <si>
    <t>Arthropoda</t>
  </si>
  <si>
    <t>Journal of Evolutionary Biology</t>
  </si>
  <si>
    <t>NA</t>
  </si>
  <si>
    <t>Days</t>
  </si>
  <si>
    <t>mm</t>
  </si>
  <si>
    <t>A unique identifier for each control-treatment comparison. Here, we are interested in recording when data from a control group is used in multiple comparisons. For instance, if the authors have used 3 comparable temperatures during the experimental evolution (e.g., 20C, 25C, and 27C; with 20C being the regular housing temperature, i.e., the control temperature); then we can calculate multiple effect sizes using the same data from the control group. In this example, we will compare 20C and 25C; as well as 20C and 27C. In such case, the same shared_control_ID must be used for these rows because the data is repeated. This column is code as "ctrlNumber" (e.g., ctrl1)</t>
  </si>
  <si>
    <t>Where the data was extracted (e.g., Table S1; Figure 3)</t>
  </si>
  <si>
    <t xml:space="preserve">Number of generations in a common garden condition. If the number of generations was different between the control and the selected line, indicate the number of generations of the selected line. </t>
  </si>
  <si>
    <t>AM</t>
  </si>
  <si>
    <t>Biale_et_al_2019</t>
  </si>
  <si>
    <t>Journal of Medical Entomology</t>
  </si>
  <si>
    <t>﻿10.1093/jme/tjz152</t>
  </si>
  <si>
    <t>Berger_et_al_2014</t>
  </si>
  <si>
    <t>Musca</t>
  </si>
  <si>
    <t>Count</t>
  </si>
  <si>
    <t>Table 1</t>
  </si>
  <si>
    <t>10.1111/jeb.12452</t>
  </si>
  <si>
    <t>Proportion</t>
  </si>
  <si>
    <t>Raw data</t>
  </si>
  <si>
    <t>﻿10.5061/dryad.77m77</t>
  </si>
  <si>
    <t>Drosophila</t>
  </si>
  <si>
    <t>Drosophila melanogaster</t>
  </si>
  <si>
    <t>Barrie_1994</t>
  </si>
  <si>
    <t>Thesis</t>
  </si>
  <si>
    <t>exp2</t>
  </si>
  <si>
    <t>exp3</t>
  </si>
  <si>
    <t>ctrl7</t>
  </si>
  <si>
    <t>ctrl8</t>
  </si>
  <si>
    <t>ctrl9</t>
  </si>
  <si>
    <t>ctrl10</t>
  </si>
  <si>
    <t>ctrl11</t>
  </si>
  <si>
    <t>ctrl12</t>
  </si>
  <si>
    <t>co7</t>
  </si>
  <si>
    <t>co8</t>
  </si>
  <si>
    <t>exp4</t>
  </si>
  <si>
    <t>exp5</t>
  </si>
  <si>
    <t>exp6</t>
  </si>
  <si>
    <t>co9</t>
  </si>
  <si>
    <t>co10</t>
  </si>
  <si>
    <t>Azevedo_et_al_1996</t>
  </si>
  <si>
    <t>Journal of Evolution</t>
  </si>
  <si>
    <t>10.2307/2410702</t>
  </si>
  <si>
    <t>Egg volume</t>
  </si>
  <si>
    <t>mm^3</t>
  </si>
  <si>
    <t>co11</t>
  </si>
  <si>
    <t>co12</t>
  </si>
  <si>
    <t>co13</t>
  </si>
  <si>
    <t>co14</t>
  </si>
  <si>
    <t>co15</t>
  </si>
  <si>
    <t>co16</t>
  </si>
  <si>
    <t>co17</t>
  </si>
  <si>
    <t>co18</t>
  </si>
  <si>
    <t>co19</t>
  </si>
  <si>
    <t>co20</t>
  </si>
  <si>
    <t>co21</t>
  </si>
  <si>
    <t>co22</t>
  </si>
  <si>
    <t>co23</t>
  </si>
  <si>
    <t>co24</t>
  </si>
  <si>
    <t>co25</t>
  </si>
  <si>
    <t>co26</t>
  </si>
  <si>
    <t>co27</t>
  </si>
  <si>
    <t>co28</t>
  </si>
  <si>
    <t>co29</t>
  </si>
  <si>
    <t>ctrl13</t>
  </si>
  <si>
    <t>ctrl14</t>
  </si>
  <si>
    <t>ctrl15</t>
  </si>
  <si>
    <t>ctrl16</t>
  </si>
  <si>
    <t>ctrl17</t>
  </si>
  <si>
    <t>ctrl18</t>
  </si>
  <si>
    <t>ctrl19</t>
  </si>
  <si>
    <t>ctrl20</t>
  </si>
  <si>
    <t>ctrl21</t>
  </si>
  <si>
    <t>ctrl22</t>
  </si>
  <si>
    <t>ctrl23</t>
  </si>
  <si>
    <t>ctrl24</t>
  </si>
  <si>
    <t>ctrl25</t>
  </si>
  <si>
    <t>co30</t>
  </si>
  <si>
    <t>Bakker_et_al_2010</t>
  </si>
  <si>
    <t>CovervationGenetics</t>
  </si>
  <si>
    <t>﻿10.1007/s10592-010-0052-5</t>
  </si>
  <si>
    <t>ctrl26</t>
  </si>
  <si>
    <t>co31</t>
  </si>
  <si>
    <t>Table 7.01</t>
  </si>
  <si>
    <t>Figure 3</t>
  </si>
  <si>
    <t>Figure 7.11</t>
  </si>
  <si>
    <t>Figure 7.12</t>
  </si>
  <si>
    <t>Figure 7.8</t>
  </si>
  <si>
    <t>Figure 6.3</t>
  </si>
  <si>
    <t>Figure 6.4</t>
  </si>
  <si>
    <t>Figure 7.7</t>
  </si>
  <si>
    <t>Median instead of mean</t>
  </si>
  <si>
    <t>Egg to adult viability</t>
  </si>
  <si>
    <t>Progeny/female/10 days</t>
  </si>
  <si>
    <t>Longevity</t>
  </si>
  <si>
    <t>Temperature increased gradually by 0.5C every generation over 10 generations starting from 29C (mean = 31.25C). They used 5 cohorts of 40 individuals (20 males, 20 females; total = 200)</t>
  </si>
  <si>
    <t>Temperature increased gradually by 0.5C every generation over 15 generations starting from 29C (mean = 32.5C). They used 5 cohorts of 40 individuals (20 males, 20 females; total = 200)</t>
  </si>
  <si>
    <t>Temperature increased gradually by 0.5C every generation over 17 generations starting from 29C (mean = 33C). They used 5 cohorts of 40 individuals (20 males, 20 females; total = 200)</t>
  </si>
  <si>
    <t>co1</t>
  </si>
  <si>
    <t>co2</t>
  </si>
  <si>
    <t>co3</t>
  </si>
  <si>
    <t>co4</t>
  </si>
  <si>
    <t>co5</t>
  </si>
  <si>
    <t>co6</t>
  </si>
  <si>
    <t>ctrl1</t>
  </si>
  <si>
    <t>ctrl2</t>
  </si>
  <si>
    <t>ctrl3</t>
  </si>
  <si>
    <t>ctrl4</t>
  </si>
  <si>
    <t>ctrl6</t>
  </si>
  <si>
    <t>ctrl5</t>
  </si>
  <si>
    <t>exp1</t>
  </si>
  <si>
    <t xml:space="preserve">Temperature increased gradually by 0.5C every generation over 5 generations starting from 29C (mean = 30C). They used 5 cohorts of 40 individuals (20 males, 20 females; total = 200). </t>
  </si>
  <si>
    <t>AM/PP</t>
  </si>
  <si>
    <t xml:space="preserve">Temperature increased gradually by 0.5C every generation over 5 generations starting from 29C (mean = 30C). They used 5 cohorts of 20 females (total = 100). </t>
  </si>
  <si>
    <t xml:space="preserve">Temperature increased gradually by 0.5C every generation over 10 generations starting from 29C (mean = 31.25C). They used 5 cohorts of 20 females (total = 100). </t>
  </si>
  <si>
    <t xml:space="preserve">Temperature increased gradually by 0.5C every generation over 15 generations starting from 29C (mean = 32.5C). They used 5 cohorts of 20 females (total = 100). </t>
  </si>
  <si>
    <t xml:space="preserve">Temperature increased gradually by 0.5C every generation over 17 generations starting from 29C (mean = 33C). They used 5 cohorts of 20 females (total = 100). </t>
  </si>
  <si>
    <t>Emergence rate</t>
  </si>
  <si>
    <t>Larva to adult survival</t>
  </si>
  <si>
    <t>There were 4 replicates per population. 15 degrees was taken as the control temperature.</t>
  </si>
  <si>
    <t>Thorax length</t>
  </si>
  <si>
    <t>Lifetime mean egg production</t>
  </si>
  <si>
    <t xml:space="preserve">Data extracted from figures using metadigitise in R. They collected wild type stock flies in June 1984 and then they kept stock under standard lab conditions until January 1985, so about 7 months. Usually, 2 generation occurs every month in Drosophila melanogaster, so I assumed 7*2= 14 generation were kept prior selection. Generation selection: “over 6 year” mention on thesis page 24 , I assumed 2 generation each month. 2 X 12 X 6 = 144 generations. They used 10 individuals in each of 3 replicate lines. Data was averaged across replicate lines. </t>
  </si>
  <si>
    <t>Lifetime mean progeny production</t>
  </si>
  <si>
    <t xml:space="preserve">Data extracted from figures using metadigitise in R. They collected wild type stock flies in June 1984 and then they kept stock under standard lab conditions until January 1985, so about 7 months. Usually, 2 generation occurs every month in Drosophila melanogaster, so I assumed 7*2= 14 generation were kept prior selection. Generation selection: “over 6 year” mention on thesis page 24 , I assumed 2 generation each month. 2 X 12 X 6 = 144 generations. They used 15 individuals in each of 3 replicate lines. Data was averaged across replicate lines. </t>
  </si>
  <si>
    <t>ctrl27</t>
  </si>
  <si>
    <t>ctrl28</t>
  </si>
  <si>
    <t>ctrl29</t>
  </si>
  <si>
    <t>ctrl30</t>
  </si>
  <si>
    <t>ctrl31</t>
  </si>
  <si>
    <t>ctrl32</t>
  </si>
  <si>
    <t>co32</t>
  </si>
  <si>
    <t>co33</t>
  </si>
  <si>
    <t>Data extracted from figures using metadigitise in R. Mean from 3 replicate lines. Number of generations was taken as 23 days per generation at 16.5C; which gives ~143 generations in 9 years</t>
  </si>
  <si>
    <t>Data extracted from figures using metadigitise in R. Mean from 3 replicate lines. Number of generations was taken as 9 days per generation at 25C; which gives ~365 generations in 9 years</t>
  </si>
  <si>
    <t>Data extracted from figures using metadigitise in R. Data averaged across the 6 M populations</t>
  </si>
  <si>
    <t>Data extracted from figures using metadigitise in R. Data averaged across the 6 P populations</t>
  </si>
  <si>
    <t>co34</t>
  </si>
  <si>
    <t>ctrl33</t>
  </si>
  <si>
    <t>exp7</t>
  </si>
  <si>
    <t>exp8</t>
  </si>
  <si>
    <t>BC/PP</t>
  </si>
  <si>
    <t>Bochdanovits_and_De_Jong_2003</t>
  </si>
  <si>
    <t>Evolution</t>
  </si>
  <si>
    <t>10.1111/j.0014-3820.2003.tb00590.x.</t>
  </si>
  <si>
    <t>Body mass</t>
  </si>
  <si>
    <t>mg</t>
  </si>
  <si>
    <t>Figure 1</t>
  </si>
  <si>
    <t xml:space="preserve">Poor food quality. </t>
  </si>
  <si>
    <t xml:space="preserve">Regular food quality. </t>
  </si>
  <si>
    <t>BC</t>
  </si>
  <si>
    <t>Larval survival</t>
  </si>
  <si>
    <t>%</t>
  </si>
  <si>
    <t>Figure 2</t>
  </si>
  <si>
    <t>Breckels_et_al_2013</t>
  </si>
  <si>
    <t>Evol Ecol</t>
  </si>
  <si>
    <t>10.1007/s10682-013-9668-5</t>
  </si>
  <si>
    <t>Chordata</t>
  </si>
  <si>
    <t>Actinopterygii</t>
  </si>
  <si>
    <t>Cyprinodontiformes</t>
  </si>
  <si>
    <t>Poecilia</t>
  </si>
  <si>
    <t>Brood size</t>
  </si>
  <si>
    <t>count</t>
  </si>
  <si>
    <t xml:space="preserve">Generation time was taken as 3 months as the authors state that approximately 8 generations elapsed in 2 years. </t>
  </si>
  <si>
    <t>10.1007/s10682-013-9668-6</t>
  </si>
  <si>
    <t>10.1007/s10682-013-9668-8</t>
  </si>
  <si>
    <t>10.1007/s10682-013-9668-9</t>
  </si>
  <si>
    <t>10.1007/s10682-013-9668-11</t>
  </si>
  <si>
    <t>10.1007/s10682-013-9668-12</t>
  </si>
  <si>
    <t>Brood survivorship</t>
  </si>
  <si>
    <t>Cavalheri_et_al_2019</t>
  </si>
  <si>
    <t>Oikos</t>
  </si>
  <si>
    <t>10.1111/oik.05945</t>
  </si>
  <si>
    <t>Branchipoda</t>
  </si>
  <si>
    <t>Anomopoda</t>
  </si>
  <si>
    <t>Daphnia</t>
  </si>
  <si>
    <t xml:space="preserve">Size at maturity </t>
  </si>
  <si>
    <t xml:space="preserve">Samples from cold lakes. No prior selection as animals were taken from the wild and put into mesocosms. Generations of selection were estimated at 30-50 so 40 was used. Sample size was taken as the number of maternal lines, but the number of individuals tested is unclear. </t>
  </si>
  <si>
    <t xml:space="preserve">Samples from warm lakes. No prior selection as animals were taken from the wild and put into mesocosms. Generations of selection were estimated at 30-50 so 40 was used. Sample size was taken as the number of maternal lines, but the number of individuals tested is unclear. </t>
  </si>
  <si>
    <t>Cavicchi_et_al_1989</t>
  </si>
  <si>
    <t>10.1046/j.1420-9101.1989.2040235.xopen_in_newISSN1010-</t>
  </si>
  <si>
    <t xml:space="preserve">Wing length </t>
  </si>
  <si>
    <t>Generations before experiment estimated at 250 based on the authors stating 104 generations in 8 years, and the population had been going for 20 years. Errors were assumed to be standard errors.</t>
  </si>
  <si>
    <t>thorax length</t>
  </si>
  <si>
    <t xml:space="preserve">head width </t>
  </si>
  <si>
    <t>Number of offspring per pair</t>
  </si>
  <si>
    <t>exp9</t>
  </si>
  <si>
    <t>exp10</t>
  </si>
  <si>
    <t>exp11</t>
  </si>
  <si>
    <t>exp22</t>
  </si>
  <si>
    <t>exp12</t>
  </si>
  <si>
    <t>exp13</t>
  </si>
  <si>
    <t>exp14</t>
  </si>
  <si>
    <t>ctrl34</t>
  </si>
  <si>
    <t>ctrl35</t>
  </si>
  <si>
    <t>ctrl36</t>
  </si>
  <si>
    <t>ctrl37</t>
  </si>
  <si>
    <t>ctrl38</t>
  </si>
  <si>
    <t>ctrl39</t>
  </si>
  <si>
    <t>ctrl40</t>
  </si>
  <si>
    <t>ctrl41</t>
  </si>
  <si>
    <t>ctrl42</t>
  </si>
  <si>
    <t>ctrl43</t>
  </si>
  <si>
    <t>ctrl44</t>
  </si>
  <si>
    <t>ctrl45</t>
  </si>
  <si>
    <t>ctrl46</t>
  </si>
  <si>
    <t>ctrl47</t>
  </si>
  <si>
    <t>ctrl48</t>
  </si>
  <si>
    <t>ctrl49</t>
  </si>
  <si>
    <t>ctrl50</t>
  </si>
  <si>
    <t>ctrl51</t>
  </si>
  <si>
    <t>ctrl52</t>
  </si>
  <si>
    <t>ctrl53</t>
  </si>
  <si>
    <t>ctrl54</t>
  </si>
  <si>
    <t>ctrl55</t>
  </si>
  <si>
    <t>ctrl56</t>
  </si>
  <si>
    <t>ctrl57</t>
  </si>
  <si>
    <t>ctrl58</t>
  </si>
  <si>
    <t>ctrl59</t>
  </si>
  <si>
    <t>ctrl60</t>
  </si>
  <si>
    <t>ctrl61</t>
  </si>
  <si>
    <t>co35</t>
  </si>
  <si>
    <t>co36</t>
  </si>
  <si>
    <t>co37</t>
  </si>
  <si>
    <t>co38</t>
  </si>
  <si>
    <t>co39</t>
  </si>
  <si>
    <t>co40</t>
  </si>
  <si>
    <t>co41</t>
  </si>
  <si>
    <t>co42</t>
  </si>
  <si>
    <t>co43</t>
  </si>
  <si>
    <t>co44</t>
  </si>
  <si>
    <t>co45</t>
  </si>
  <si>
    <t>co46</t>
  </si>
  <si>
    <t>co47</t>
  </si>
  <si>
    <t>co48</t>
  </si>
  <si>
    <t>co49</t>
  </si>
  <si>
    <t>co50</t>
  </si>
  <si>
    <t>co51</t>
  </si>
  <si>
    <t>co52</t>
  </si>
  <si>
    <t>co53</t>
  </si>
  <si>
    <t>co54</t>
  </si>
  <si>
    <t>co55</t>
  </si>
  <si>
    <t>co56</t>
  </si>
  <si>
    <t>co57</t>
  </si>
  <si>
    <t>co58</t>
  </si>
  <si>
    <t>co59</t>
  </si>
  <si>
    <t>co60</t>
  </si>
  <si>
    <t>co61</t>
  </si>
  <si>
    <t>co62</t>
  </si>
  <si>
    <t xml:space="preserve">A unique identifier for each cohort of animals. By cohort of animals, we refer to independent samples. Here, we are interested in marking sequential measurements on the same animals, or linked traits within the same category within an experiment (e.g., body length and body mass measured on the same cohort; 1-day fecundity and 3-day fecundity measured sequentially). This column is coded as "coNumber" (e.g., co1). </t>
  </si>
  <si>
    <t>A unique identifier for each experiment. Here we are interested in distinguishing sub-experiments performed within a study. If the authors have measured traits on the same lines e.g. survival and fecundity on animals evolved at 20C and 25C, then these observations should share the same experiment_ID. Traits measured using different independent lines will have a different experiment_ID (e.g., traits measured in experiments with constant vs. variable temperature treatments; or experiments performed using different assay temperatures). This column is coded as "expNumber" (e.g., exp1)</t>
  </si>
  <si>
    <t>BCD</t>
  </si>
  <si>
    <t>Condon_et_al_2014</t>
  </si>
  <si>
    <t>10.1111/evo.12296</t>
  </si>
  <si>
    <t>Number of eggs</t>
  </si>
  <si>
    <t>Wing centroid size</t>
  </si>
  <si>
    <t>Ehiobu_et_al_1989</t>
  </si>
  <si>
    <t>Theoretical and applied genetics</t>
  </si>
  <si>
    <t>10.1007/BF00266195</t>
  </si>
  <si>
    <t>Hours</t>
  </si>
  <si>
    <t>Table 6</t>
  </si>
  <si>
    <t>gen_selection approximate</t>
  </si>
  <si>
    <t>No information about the number of generations prior to selection. Animals were raised for 16 months at each temperature, and we can assume a generation time of approximately 10 days at 28 degrees Celsius, which gives approximately 48 generations in 16 months.</t>
  </si>
  <si>
    <t>BCD/PP</t>
  </si>
  <si>
    <t>Larval viability</t>
  </si>
  <si>
    <t>Table 4</t>
  </si>
  <si>
    <t>Assay temperature alternating between 18 and 28 degrees celsius. No information about the number of generations prior to selection. Animals were raised for 16 months at each temperature, and we can assume a generation time of approximately 10 days at 28 degrees Celsius, which gives approximately 48 generations in 16 months.</t>
  </si>
  <si>
    <t>Number of eggs per day</t>
  </si>
  <si>
    <t>Gibbin_et_al_2017_1</t>
  </si>
  <si>
    <t>Scientific Reports</t>
  </si>
  <si>
    <t>10.1038/s41598-017-17554-0</t>
  </si>
  <si>
    <t>Annelida</t>
  </si>
  <si>
    <t>Polychaeta</t>
  </si>
  <si>
    <t>Eunicida</t>
  </si>
  <si>
    <t>Ophryotrocha</t>
  </si>
  <si>
    <t>Ophryotrocha labronica</t>
  </si>
  <si>
    <t>Number of eggs present in egg masses 1, 3 and 4</t>
  </si>
  <si>
    <t>Table S1</t>
  </si>
  <si>
    <t>Sample size unclear</t>
  </si>
  <si>
    <t>Generations prior selection: unknown, but from 2014 to 2017</t>
  </si>
  <si>
    <t>Number of chaetigers</t>
  </si>
  <si>
    <t>Survival to sexual maturity</t>
  </si>
  <si>
    <t>Table S2,S3</t>
  </si>
  <si>
    <t>The study combines both temperature and pH effects. Generations prior selection: unknown, but from 2014 to 2017</t>
  </si>
  <si>
    <t>ctrl63</t>
  </si>
  <si>
    <t>co63</t>
  </si>
  <si>
    <t>ctrl65</t>
  </si>
  <si>
    <t>co65</t>
  </si>
  <si>
    <t>ctrl67</t>
  </si>
  <si>
    <t>co67</t>
  </si>
  <si>
    <t>exp15</t>
  </si>
  <si>
    <t>exp16</t>
  </si>
  <si>
    <t>exp68</t>
  </si>
  <si>
    <t>exp17</t>
  </si>
  <si>
    <t>exp18</t>
  </si>
  <si>
    <t>exp19</t>
  </si>
  <si>
    <t>exp20</t>
  </si>
  <si>
    <t>ctrl62</t>
  </si>
  <si>
    <t>ctrl64</t>
  </si>
  <si>
    <t>ctrl66</t>
  </si>
  <si>
    <t>ctrl68</t>
  </si>
  <si>
    <t>ctrl69</t>
  </si>
  <si>
    <t>ctrl70</t>
  </si>
  <si>
    <t>ctrl71</t>
  </si>
  <si>
    <t>ctrl72</t>
  </si>
  <si>
    <t>ctrl73</t>
  </si>
  <si>
    <t>ctrl74</t>
  </si>
  <si>
    <t>ctrl75</t>
  </si>
  <si>
    <t>ctrl76</t>
  </si>
  <si>
    <t>ctrl77</t>
  </si>
  <si>
    <t>ctrl78</t>
  </si>
  <si>
    <t>ctrl79</t>
  </si>
  <si>
    <t>ctrl80</t>
  </si>
  <si>
    <t>ctrl81</t>
  </si>
  <si>
    <t>ctrl82</t>
  </si>
  <si>
    <t>ctrl83</t>
  </si>
  <si>
    <t>ctrl84</t>
  </si>
  <si>
    <t>ctrl85</t>
  </si>
  <si>
    <t>ctrl86</t>
  </si>
  <si>
    <t>ctrl87</t>
  </si>
  <si>
    <t>ctrl88</t>
  </si>
  <si>
    <t>ctrl89</t>
  </si>
  <si>
    <t>ctrl90</t>
  </si>
  <si>
    <t>ctrl91</t>
  </si>
  <si>
    <t>ctrl92</t>
  </si>
  <si>
    <t>ctrl93</t>
  </si>
  <si>
    <t>ctrl94</t>
  </si>
  <si>
    <t>ctrl95</t>
  </si>
  <si>
    <t>ctrl96</t>
  </si>
  <si>
    <t>ctrl97</t>
  </si>
  <si>
    <t>ctrl98</t>
  </si>
  <si>
    <t>ctrl99</t>
  </si>
  <si>
    <t>ctrl100</t>
  </si>
  <si>
    <t>ctrl101</t>
  </si>
  <si>
    <t>ctrl102</t>
  </si>
  <si>
    <t>ctrl103</t>
  </si>
  <si>
    <t>ctrl104</t>
  </si>
  <si>
    <t>ctrl105</t>
  </si>
  <si>
    <t>ctrl106</t>
  </si>
  <si>
    <t>ctrl107</t>
  </si>
  <si>
    <t>ctrl108</t>
  </si>
  <si>
    <t>ctrl109</t>
  </si>
  <si>
    <t>ctrl110</t>
  </si>
  <si>
    <t>ctrl111</t>
  </si>
  <si>
    <t>ctrl112</t>
  </si>
  <si>
    <t>ctrl113</t>
  </si>
  <si>
    <t>ctrl114</t>
  </si>
  <si>
    <t>ctrl115</t>
  </si>
  <si>
    <t>ctrl116</t>
  </si>
  <si>
    <t>ctrl117</t>
  </si>
  <si>
    <t>ctrl118</t>
  </si>
  <si>
    <t>co64</t>
  </si>
  <si>
    <t>co66</t>
  </si>
  <si>
    <t>co68</t>
  </si>
  <si>
    <t>co69</t>
  </si>
  <si>
    <t>co70</t>
  </si>
  <si>
    <t>co71</t>
  </si>
  <si>
    <t>co72</t>
  </si>
  <si>
    <t>co73</t>
  </si>
  <si>
    <t>co74</t>
  </si>
  <si>
    <t>co75</t>
  </si>
  <si>
    <t>co76</t>
  </si>
  <si>
    <t>co77</t>
  </si>
  <si>
    <t>co78</t>
  </si>
  <si>
    <t>co79</t>
  </si>
  <si>
    <t>co80</t>
  </si>
  <si>
    <t>co81</t>
  </si>
  <si>
    <t>co82</t>
  </si>
  <si>
    <t>co83</t>
  </si>
  <si>
    <t>co84</t>
  </si>
  <si>
    <t>co85</t>
  </si>
  <si>
    <t>co86</t>
  </si>
  <si>
    <t>co87</t>
  </si>
  <si>
    <t>co88</t>
  </si>
  <si>
    <t>co89</t>
  </si>
  <si>
    <t>co90</t>
  </si>
  <si>
    <t>co91</t>
  </si>
  <si>
    <t>co92</t>
  </si>
  <si>
    <t>co93</t>
  </si>
  <si>
    <t>co94</t>
  </si>
  <si>
    <t>co95</t>
  </si>
  <si>
    <t>co96</t>
  </si>
  <si>
    <t>co97</t>
  </si>
  <si>
    <t>co98</t>
  </si>
  <si>
    <t>co99</t>
  </si>
  <si>
    <t>co100</t>
  </si>
  <si>
    <t>co101</t>
  </si>
  <si>
    <t>co102</t>
  </si>
  <si>
    <t>co103</t>
  </si>
  <si>
    <t>co104</t>
  </si>
  <si>
    <t>co105</t>
  </si>
  <si>
    <t>co106</t>
  </si>
  <si>
    <t>co107</t>
  </si>
  <si>
    <t>co108</t>
  </si>
  <si>
    <t>co109</t>
  </si>
  <si>
    <t>co110</t>
  </si>
  <si>
    <t>co111</t>
  </si>
  <si>
    <t>co112</t>
  </si>
  <si>
    <t>co113</t>
  </si>
  <si>
    <t>co114</t>
  </si>
  <si>
    <t>co115</t>
  </si>
  <si>
    <t>co116</t>
  </si>
  <si>
    <t>co117</t>
  </si>
  <si>
    <t>co118</t>
  </si>
  <si>
    <t>co119</t>
  </si>
  <si>
    <t>co120</t>
  </si>
  <si>
    <t>co121</t>
  </si>
  <si>
    <t>exp21</t>
  </si>
  <si>
    <t>exp23</t>
  </si>
  <si>
    <t>LD</t>
  </si>
  <si>
    <t>Esperk_et_al_2016</t>
  </si>
  <si>
    <t>10.1111/jeb.12832</t>
  </si>
  <si>
    <t>Adult longevity</t>
  </si>
  <si>
    <t>gen_common_garden likely underestimated</t>
  </si>
  <si>
    <t xml:space="preserve">Data from flies that underwent heat-shock were not used. Data from flies that were hot-acclimated were also not used because flies were re-acclimated to 23C before measuring traits. Gen_common_garden likely underestimated. Was taken as the number of generations after the crosses, but note that between 10 and 12 generations of common garden happened before this. </t>
  </si>
  <si>
    <t>Number of adult progeny</t>
  </si>
  <si>
    <t>Table S2</t>
  </si>
  <si>
    <t>Lind_et_al_2020</t>
  </si>
  <si>
    <t>Evolution Letters</t>
  </si>
  <si>
    <t>10.1002/evl3.177</t>
  </si>
  <si>
    <t>Nematoda</t>
  </si>
  <si>
    <t>Chromadorea</t>
  </si>
  <si>
    <t>Rhabditida</t>
  </si>
  <si>
    <t>Caenorhabditis</t>
  </si>
  <si>
    <t>Caenorhabditis remanei</t>
  </si>
  <si>
    <t>Number of offspring</t>
  </si>
  <si>
    <t>Figure 3B</t>
  </si>
  <si>
    <t>Figure 2B</t>
  </si>
  <si>
    <t>Koch_and_Guillaume_2020</t>
  </si>
  <si>
    <t>Molecular Ecology</t>
  </si>
  <si>
    <t>10.1111/mec.15607</t>
  </si>
  <si>
    <t>Coleoptera</t>
  </si>
  <si>
    <t>Tribolium</t>
  </si>
  <si>
    <t>Tribolium castaneum</t>
  </si>
  <si>
    <t>Figure S2</t>
  </si>
  <si>
    <t>Sample sizes in Table S1</t>
  </si>
  <si>
    <t>LD/PP</t>
  </si>
  <si>
    <t>Data for lines that were mixed.</t>
  </si>
  <si>
    <t xml:space="preserve">Data for lines in dry conditions. </t>
  </si>
  <si>
    <t>Data for lines in dry conditions, and mixed.</t>
  </si>
  <si>
    <t>Kennington_et_al_2003</t>
  </si>
  <si>
    <t>10.1111/j.0014-3820.2003.tb00304.x</t>
  </si>
  <si>
    <t>Wing area</t>
  </si>
  <si>
    <t>mm2</t>
  </si>
  <si>
    <t>Figure 1A</t>
  </si>
  <si>
    <t>Prior selection not recorded; generation time assumed to be 10 days; bars assumed to be se; assumed three cages per treatment</t>
  </si>
  <si>
    <t>Figure 1B</t>
  </si>
  <si>
    <t>Animals frozen prior to common garden generations. Total number of offspring pooled from groups of females</t>
  </si>
  <si>
    <t>exp24</t>
  </si>
  <si>
    <t>exp25</t>
  </si>
  <si>
    <t>exp26</t>
  </si>
  <si>
    <t>exp27</t>
  </si>
  <si>
    <t>exp28</t>
  </si>
  <si>
    <t>exp29</t>
  </si>
  <si>
    <t>exp30</t>
  </si>
  <si>
    <t>exp31</t>
  </si>
  <si>
    <t>exp32</t>
  </si>
  <si>
    <t>exp33</t>
  </si>
  <si>
    <t>exp34</t>
  </si>
  <si>
    <t>exp35</t>
  </si>
  <si>
    <t>exp36</t>
  </si>
  <si>
    <t>ctrl119</t>
  </si>
  <si>
    <t>ctrl120</t>
  </si>
  <si>
    <t>ctrl121</t>
  </si>
  <si>
    <t>ctrl122</t>
  </si>
  <si>
    <t>ctrl123</t>
  </si>
  <si>
    <t>ctrl124</t>
  </si>
  <si>
    <t>ctrl125</t>
  </si>
  <si>
    <t>ctrl126</t>
  </si>
  <si>
    <t>ctrl127</t>
  </si>
  <si>
    <t>ctrl128</t>
  </si>
  <si>
    <t>ctrl129</t>
  </si>
  <si>
    <t>ctrl130</t>
  </si>
  <si>
    <t>ctrl131</t>
  </si>
  <si>
    <t>ctrl132</t>
  </si>
  <si>
    <t>ctrl133</t>
  </si>
  <si>
    <t>ctrl134</t>
  </si>
  <si>
    <t>ctrl135</t>
  </si>
  <si>
    <t>ctrl136</t>
  </si>
  <si>
    <t>ctrl137</t>
  </si>
  <si>
    <t>ctrl138</t>
  </si>
  <si>
    <t>co122</t>
  </si>
  <si>
    <t>co123</t>
  </si>
  <si>
    <t>co124</t>
  </si>
  <si>
    <t>co125</t>
  </si>
  <si>
    <t>co126</t>
  </si>
  <si>
    <t>co127</t>
  </si>
  <si>
    <t>co128</t>
  </si>
  <si>
    <t>co129</t>
  </si>
  <si>
    <t>co130</t>
  </si>
  <si>
    <t>co131</t>
  </si>
  <si>
    <t>co132</t>
  </si>
  <si>
    <t>co133</t>
  </si>
  <si>
    <t>co134</t>
  </si>
  <si>
    <t>co135</t>
  </si>
  <si>
    <t>co136</t>
  </si>
  <si>
    <t>co137</t>
  </si>
  <si>
    <t>co138</t>
  </si>
  <si>
    <t>co139</t>
  </si>
  <si>
    <t>co140</t>
  </si>
  <si>
    <t>co141</t>
  </si>
  <si>
    <t>co142</t>
  </si>
  <si>
    <t>co143</t>
  </si>
  <si>
    <t>co144</t>
  </si>
  <si>
    <t>co145</t>
  </si>
  <si>
    <t>co146</t>
  </si>
  <si>
    <t>co147</t>
  </si>
  <si>
    <t>MFS</t>
  </si>
  <si>
    <t>Magiafoglou_and_Hoffmann_2003</t>
  </si>
  <si>
    <t>Journal of Genetics</t>
  </si>
  <si>
    <t>10.1007/BF02715817</t>
  </si>
  <si>
    <t xml:space="preserve">Drosophila serrata </t>
  </si>
  <si>
    <t>Productivity</t>
  </si>
  <si>
    <t>Average daily adult eclosion</t>
  </si>
  <si>
    <t>Figure 4</t>
  </si>
  <si>
    <t>Selection regime fluctuates between 7 and 18C during day and night, we use weigthed mean. Data for wing size and viability was not presented with sufficient detail to be extracted. Pop size = 1000</t>
  </si>
  <si>
    <t>MFS/PP</t>
  </si>
  <si>
    <t>Pan_et_al_2017</t>
  </si>
  <si>
    <t>Journal of Plankton Research</t>
  </si>
  <si>
    <t xml:space="preserve">10.1093/plankt/fbx041 </t>
  </si>
  <si>
    <t>Copepoda</t>
  </si>
  <si>
    <t>Cyclopoida</t>
  </si>
  <si>
    <t>Apocyclops</t>
  </si>
  <si>
    <t xml:space="preserve">Apocyclops royi </t>
  </si>
  <si>
    <t>Number of offspring per female per clutch</t>
  </si>
  <si>
    <t>Nauplius production per clutch</t>
  </si>
  <si>
    <t>10.1093/plankt/fbx041</t>
  </si>
  <si>
    <t xml:space="preserve">top of the cephalosome to the end of the caudal rami </t>
  </si>
  <si>
    <t>micrometers</t>
  </si>
  <si>
    <t>Figure 2A</t>
  </si>
  <si>
    <t>Nauplius length</t>
  </si>
  <si>
    <t>exp37</t>
  </si>
  <si>
    <t>exp38</t>
  </si>
  <si>
    <t>exp39</t>
  </si>
  <si>
    <t>ctrl139</t>
  </si>
  <si>
    <t>ctrl140</t>
  </si>
  <si>
    <t>ctrl141</t>
  </si>
  <si>
    <t>ctrl142</t>
  </si>
  <si>
    <t>ctrl143</t>
  </si>
  <si>
    <t>ctrl144</t>
  </si>
  <si>
    <t>ctrl145</t>
  </si>
  <si>
    <t>ctrl146</t>
  </si>
  <si>
    <t>ctrl147</t>
  </si>
  <si>
    <t>ctrl148</t>
  </si>
  <si>
    <t>ctrl149</t>
  </si>
  <si>
    <t>ctrl150</t>
  </si>
  <si>
    <t>ctrl151</t>
  </si>
  <si>
    <t>ctrl152</t>
  </si>
  <si>
    <t>co148</t>
  </si>
  <si>
    <t>co149</t>
  </si>
  <si>
    <t>co150</t>
  </si>
  <si>
    <t>co151</t>
  </si>
  <si>
    <t>co152</t>
  </si>
  <si>
    <t>co153</t>
  </si>
  <si>
    <t>co154</t>
  </si>
  <si>
    <t>co155</t>
  </si>
  <si>
    <t>co156</t>
  </si>
  <si>
    <t>co157</t>
  </si>
  <si>
    <t>MG/PP</t>
  </si>
  <si>
    <t>Walczynska_et_al_2017</t>
  </si>
  <si>
    <t>Hydrobiologia</t>
  </si>
  <si>
    <t>DOI 10.1007/s10750-017-3206-3</t>
  </si>
  <si>
    <t>Rotifera</t>
  </si>
  <si>
    <t>Monogononta</t>
  </si>
  <si>
    <t>Ploima</t>
  </si>
  <si>
    <t>Brachionus</t>
  </si>
  <si>
    <t>body volume</t>
  </si>
  <si>
    <t>mm3</t>
  </si>
  <si>
    <t xml:space="preserve">Table 1 </t>
  </si>
  <si>
    <t xml:space="preserve">Data for animals sampled at T=2. Brachionus plicatilis is euryaline, but usually found in ponds, saltmarshes and saltwater environments. It was assumed to be marine. Generation time was assumed to be 2 days, which gave ~275 generations of prior selection (18 months); and ~ 4 generations of selection. Unclear number of animals tested. </t>
  </si>
  <si>
    <t xml:space="preserve">Data for animals sampled at T=3. Brachionus plicatilis is euryaline, but usually found in ponds, saltmarshes and saltwater environments. It was assumed to be marine. Generation time was assumed to be 2 days, which gave ~275 generations of prior selection (18 months); and ~8 generations of selection. Unclear number of animals tested. </t>
  </si>
  <si>
    <t>egg size</t>
  </si>
  <si>
    <t>Nature Communications</t>
  </si>
  <si>
    <t>https://doi.org/10.1038/s41467-021-22546-w</t>
  </si>
  <si>
    <t>number of offspring</t>
  </si>
  <si>
    <t>https://static-content.springer.com/esm/art%3A10.1038%2Fs41467-021-22546-w/MediaObjects/41467_2021_22546_MOESM4_ESM.xlsx</t>
  </si>
  <si>
    <t xml:space="preserve">Data for animals after 1.2 degrees of warming tested in control conditions. Selection was assumed to have occurred for 6 generations as the warming occurred at a rate of 0.2C/generation. Selection temperature was taken as the average temperature across generations. </t>
  </si>
  <si>
    <t xml:space="preserve">Data for animals after 1.2 degrees of warming tested in warming conditions. Selection was assumed to have occurred for 6 generations as the warming occurred at a rate of 0.2C/generation.  Selection temperature was taken as the average temperature across generations. </t>
  </si>
  <si>
    <t xml:space="preserve">Data for animals after 2.2 degrees of warming tested in control conditions. Selection was assumed to have occurred for 11 generations as the warming occurred at a rate of 0.2C/generation. Selection temperature was taken as the average temperature across generations. </t>
  </si>
  <si>
    <t xml:space="preserve">Data for animals after 2.2 degrees of warming tested in warming conditions. Selection was assumed to have occurred for 11 generations as the warming occurred at a rate of 0.2C/generation. Selection temperature was taken as the average temperature across generations. </t>
  </si>
  <si>
    <t xml:space="preserve">Data for animals after 3.4 degrees of warming tested in control conditions. Selection was assumed to have occurred for 17 generations as the warming occurred at a rate of 0.2C/generation. Selection temperature was taken as the average temperature across generations. </t>
  </si>
  <si>
    <t xml:space="preserve">Data for animals after 3.4 degrees of warming tested in warming conditions. Selection was assumed to have occurred for 17 generations as the warming occurred at a rate of 0.2C/generation. Selection temperature was taken as the average temperature across generations. </t>
  </si>
  <si>
    <t xml:space="preserve">Data for animals after 4.2 degrees of warming tested in control conditions. Selection was assumed to have occurred for 21 generations as the warming occurred at a rate of 0.2C/generation. Selection temperature was taken as the average temperature across generations. </t>
  </si>
  <si>
    <t xml:space="preserve">Data for animals after 4.2 degrees of warming tested in warming conditions. Selection was assumed to have occurred for 21 generations as the warming occurred at a rate of 0.2C/generation. Selection temperature was taken as the average temperature across generations. </t>
  </si>
  <si>
    <t>exp40</t>
  </si>
  <si>
    <t>exp41</t>
  </si>
  <si>
    <t>exp42</t>
  </si>
  <si>
    <t>ctrl153</t>
  </si>
  <si>
    <t>ctrl154</t>
  </si>
  <si>
    <t>ctrl155</t>
  </si>
  <si>
    <t>ctrl156</t>
  </si>
  <si>
    <t>ctrl157</t>
  </si>
  <si>
    <t>ctrl158</t>
  </si>
  <si>
    <t>ctrl159</t>
  </si>
  <si>
    <t>ctrl160</t>
  </si>
  <si>
    <t>ctrl161</t>
  </si>
  <si>
    <t>ctrl162</t>
  </si>
  <si>
    <t>ctrl163</t>
  </si>
  <si>
    <t>ctrl164</t>
  </si>
  <si>
    <t>ctrl165</t>
  </si>
  <si>
    <t>ctrl166</t>
  </si>
  <si>
    <t>ctrl167</t>
  </si>
  <si>
    <t>ctrl168</t>
  </si>
  <si>
    <t>ctrl169</t>
  </si>
  <si>
    <t>ctrl170</t>
  </si>
  <si>
    <t>ctrl171</t>
  </si>
  <si>
    <t>ctrl172</t>
  </si>
  <si>
    <t>ctrl173</t>
  </si>
  <si>
    <t>ctrl174</t>
  </si>
  <si>
    <t>co158</t>
  </si>
  <si>
    <t>co159</t>
  </si>
  <si>
    <t>co160</t>
  </si>
  <si>
    <t>co161</t>
  </si>
  <si>
    <t>co162</t>
  </si>
  <si>
    <t>co163</t>
  </si>
  <si>
    <t>co164</t>
  </si>
  <si>
    <t>co165</t>
  </si>
  <si>
    <t>co166</t>
  </si>
  <si>
    <t>co167</t>
  </si>
  <si>
    <t>co168</t>
  </si>
  <si>
    <t>co169</t>
  </si>
  <si>
    <t>co170</t>
  </si>
  <si>
    <t>co171</t>
  </si>
  <si>
    <t>co172</t>
  </si>
  <si>
    <t>co173</t>
  </si>
  <si>
    <t>co174</t>
  </si>
  <si>
    <t>co175</t>
  </si>
  <si>
    <t>co176</t>
  </si>
  <si>
    <t>co177</t>
  </si>
  <si>
    <t>PP</t>
  </si>
  <si>
    <t>Souissi_et_al_2016</t>
  </si>
  <si>
    <t>Aquaculture Research</t>
  </si>
  <si>
    <t>10.1111/are.12675</t>
  </si>
  <si>
    <t>Calanoida</t>
  </si>
  <si>
    <t>Eurytemora</t>
  </si>
  <si>
    <t>Eurytemora affinis</t>
  </si>
  <si>
    <t>Prosome length</t>
  </si>
  <si>
    <t>micrometer</t>
  </si>
  <si>
    <t>Figure 5a</t>
  </si>
  <si>
    <t>gen_selection underestimated</t>
  </si>
  <si>
    <t>The number of generations of selection is underestimated. Animals were kept for multiple generations before what is referred to as the "acclimation period" (8 months; 6 generations of the cold line, 18 generations of the warm line) at each respective temperature. There were no replicate lines (or at least, it was not described in the paper). Sample size was taken as the mean of the range presented (20-40)</t>
  </si>
  <si>
    <t>Clutch size</t>
  </si>
  <si>
    <t>Figure 5b</t>
  </si>
  <si>
    <t>Survival rate</t>
  </si>
  <si>
    <t>percentage</t>
  </si>
  <si>
    <t>Figure 6</t>
  </si>
  <si>
    <t>Souissi_et_al_2021</t>
  </si>
  <si>
    <t>https://doi.org/10.1038/s41598-021-99703-0</t>
  </si>
  <si>
    <t>Figure 2a</t>
  </si>
  <si>
    <t>Experiment ID was taken as the same as in Souissi et al., 2016. The number of generations of selection was taken as the number of generations in the acclimation phase (10) + the number of generations after this in the high temperature treatment (7). There were no replicate lines (or at least, it was not described in the paper). Sample size was taken as the mean of the range presented (20-40)</t>
  </si>
  <si>
    <t>Egg size</t>
  </si>
  <si>
    <t>Figure 2c</t>
  </si>
  <si>
    <t>Figure2b</t>
  </si>
  <si>
    <t>Wootton_et_al_2021</t>
  </si>
  <si>
    <t>Proceedings of the National Academy of Sciences</t>
  </si>
  <si>
    <t>https://doi.org/10.1073/pnas.2100300118</t>
  </si>
  <si>
    <t>Cypriniformes</t>
  </si>
  <si>
    <t>Danio</t>
  </si>
  <si>
    <t>Danio rerio</t>
  </si>
  <si>
    <t>Survival rate to week 7</t>
  </si>
  <si>
    <t xml:space="preserve">Number of generations prior to selection unclear. There were 3 replicate populations per treatment. Data for animals exposed to fishing selection were not extracted as this impacts body size (one of the traits of interest). No error was provided because the survival was 100%/ </t>
  </si>
  <si>
    <t>exp43</t>
  </si>
  <si>
    <t>exp44</t>
  </si>
  <si>
    <t>ctrl175</t>
  </si>
  <si>
    <t>ctrl176</t>
  </si>
  <si>
    <t>ctrl177</t>
  </si>
  <si>
    <t>ctrl178</t>
  </si>
  <si>
    <t>ctrl179</t>
  </si>
  <si>
    <t>ctrl180</t>
  </si>
  <si>
    <t>ctrl181</t>
  </si>
  <si>
    <t>ctrl182</t>
  </si>
  <si>
    <t>ctrl183</t>
  </si>
  <si>
    <t>ctrl184</t>
  </si>
  <si>
    <t>ctrl185</t>
  </si>
  <si>
    <t>ctrl186</t>
  </si>
  <si>
    <t>ctrl187</t>
  </si>
  <si>
    <t>ctrl188</t>
  </si>
  <si>
    <t>ctrl189</t>
  </si>
  <si>
    <t>ctrl190</t>
  </si>
  <si>
    <t>ctrl191</t>
  </si>
  <si>
    <t>ctrl192</t>
  </si>
  <si>
    <t>ctrl193</t>
  </si>
  <si>
    <t>ctrl194</t>
  </si>
  <si>
    <t>co178</t>
  </si>
  <si>
    <t>co179</t>
  </si>
  <si>
    <t>co180</t>
  </si>
  <si>
    <t>co181</t>
  </si>
  <si>
    <t>co182</t>
  </si>
  <si>
    <t>co183</t>
  </si>
  <si>
    <t>co184</t>
  </si>
  <si>
    <t>co185</t>
  </si>
  <si>
    <t>co186</t>
  </si>
  <si>
    <t>co187</t>
  </si>
  <si>
    <t>co188</t>
  </si>
  <si>
    <t>co189</t>
  </si>
  <si>
    <t>co190</t>
  </si>
  <si>
    <t>co191</t>
  </si>
  <si>
    <t>co192</t>
  </si>
  <si>
    <t>co193</t>
  </si>
  <si>
    <t>co195</t>
  </si>
  <si>
    <t>co194</t>
  </si>
  <si>
    <t>co196</t>
  </si>
  <si>
    <t>PS</t>
  </si>
  <si>
    <t>Schou_et_al_2014</t>
  </si>
  <si>
    <t>10.1111/jeb.12436</t>
  </si>
  <si>
    <t>Total fecundity for 10 days</t>
  </si>
  <si>
    <t>https://datadryad.org/stash/dataset/doi:10.5061%2Fdryad.gd8jb</t>
  </si>
  <si>
    <t>Data for animals after 5 generations of selection. Calculated means and SE from raw data available in Dryad. Treatment temperature was taken as the mean across generations. The number of vial was used as the level of replication.</t>
  </si>
  <si>
    <t>Egg-to-adult viability</t>
  </si>
  <si>
    <t>Data for animals after 15 generations of selection. Calculated means and SE from raw data available in Dryad. Treatment temperature was taken as the mean across generations. The number of vial was used as the level of replication.</t>
  </si>
  <si>
    <t>Data for animals after 20 generations of selection. Calculated means and SE from raw data available in Dryad. Treatment temperature was taken as the mean across generations. The number of vial was used as the level of replication.</t>
  </si>
  <si>
    <t>Stazione_et_al_2021</t>
  </si>
  <si>
    <t>Evolutionary Ecology</t>
  </si>
  <si>
    <t>10.1007/s11692-021-09540-2</t>
  </si>
  <si>
    <t>Drosophila buzzatii</t>
  </si>
  <si>
    <t>days</t>
  </si>
  <si>
    <t>Traits measured at 25ºC; n_animals = 10 cohorts x 10 males / females x 3 replicate populations. For fecundity data, treatment with limited exposure to males (LEM) (vs constant exposure - CEM) was chosen as it better mimics the selection environment.</t>
  </si>
  <si>
    <t>Traits measured at 30ºC; n_animals = 10 cohorts x 10 males / females x 3 replicate populations. For fecundity data, treatment with limited exposure to males (LEM) (vs constant exposure - CEM) was chosen as it better mimics the selection environment</t>
  </si>
  <si>
    <t>Traits measured in cyclic thermal environment (average of 23.5ºC); n_animals = 10 cohorts x 10 males / females x 3 replicate populations. For fecundity data, treatment with limited exposure to males (LEM) (vs constant exposure - CEM) was chosen as it better mimics the selection environment</t>
  </si>
  <si>
    <t>Early fecundity</t>
  </si>
  <si>
    <t>Traits measured at 25ºC; n_animals = 10 cohorts x 10 males / females x 3 replicate populations. For fecundity data, treatment with limited exposure to males (LEM) (vs constant exposure - CEM) was chosen as it better mimics the selection environment. Although not explicitly stated, it was assumed that early fecundity and two-week fecundity to have been assayed in the same cohort of females.</t>
  </si>
  <si>
    <t>Traits measured at 30ºC; n_animals = 10 cohorts x 10 males / females x 3 replicate populations. For fecundity data, treatment with limited exposure to males (LEM) (vs constant exposure - CEM) was chosen as it better mimics the selection environment. Although not explicitly stated, it was assumed that early fecundity and two-week fecundity to have been assayed in the same cohort of females.</t>
  </si>
  <si>
    <t>Two-week fecundity</t>
  </si>
  <si>
    <t>Terada_et_al_2019</t>
  </si>
  <si>
    <t>Applied Entomology and Zoology</t>
  </si>
  <si>
    <t>10.1007/s13355-019-00643-z</t>
  </si>
  <si>
    <t>Callosobruchus</t>
  </si>
  <si>
    <t>Callosobruchus chinensis</t>
  </si>
  <si>
    <t>Life-time fecundity</t>
  </si>
  <si>
    <t>Table 2</t>
  </si>
  <si>
    <t xml:space="preserve">The treatment of 24ºC was taken as the control (closed to optimal temperature), 32ºC as the warmer treatment (both these treatments were tested at a lower and higher temperature). Mean_control and Mean_treatment are the combined means of the three H lines and the three L lines respectively. Experiment performed between 2005 and 2006 for 19 generations (~2 years, 9.5 generations per year). Considering that the population was collected in 1997, I conservatively estimated at least 7 years of lab culture prior to the imposition of the experimental regimes (from 1998-2004) which corresponds to around 66 generations considering 9 and a half generations per year. </t>
  </si>
  <si>
    <t>Rate of egg hatching</t>
  </si>
  <si>
    <t>Wing length</t>
  </si>
  <si>
    <t>Table 3</t>
  </si>
  <si>
    <t>life-time fecundity</t>
  </si>
  <si>
    <t>exp45</t>
  </si>
  <si>
    <t>exp46</t>
  </si>
  <si>
    <t>exp47</t>
  </si>
  <si>
    <t>exp48</t>
  </si>
  <si>
    <t>exp49</t>
  </si>
  <si>
    <t>exp50</t>
  </si>
  <si>
    <t>exp51</t>
  </si>
  <si>
    <t>exp52</t>
  </si>
  <si>
    <t>ctrl195</t>
  </si>
  <si>
    <t>ctrl196</t>
  </si>
  <si>
    <t>ctrl197</t>
  </si>
  <si>
    <t>ctrl198</t>
  </si>
  <si>
    <t>ctrl199</t>
  </si>
  <si>
    <t>ctrl200</t>
  </si>
  <si>
    <t>ctrl201</t>
  </si>
  <si>
    <t>ctrl202</t>
  </si>
  <si>
    <t>ctrl203</t>
  </si>
  <si>
    <t>ctrl204</t>
  </si>
  <si>
    <t>ctrl205</t>
  </si>
  <si>
    <t>ctrl206</t>
  </si>
  <si>
    <t>ctrl207</t>
  </si>
  <si>
    <t>ctrl208</t>
  </si>
  <si>
    <t>ctrl209</t>
  </si>
  <si>
    <t>ctrl210</t>
  </si>
  <si>
    <t>ctrl211</t>
  </si>
  <si>
    <t>ctrl212</t>
  </si>
  <si>
    <t>ctrl213</t>
  </si>
  <si>
    <t>ctrl214</t>
  </si>
  <si>
    <t>ctrl215</t>
  </si>
  <si>
    <t>ctrl216</t>
  </si>
  <si>
    <t>ctrl217</t>
  </si>
  <si>
    <t>ctrl218</t>
  </si>
  <si>
    <t>ctrl219</t>
  </si>
  <si>
    <t>ctrl220</t>
  </si>
  <si>
    <t>co197</t>
  </si>
  <si>
    <t>co198</t>
  </si>
  <si>
    <t>co199</t>
  </si>
  <si>
    <t>co200</t>
  </si>
  <si>
    <t>co201</t>
  </si>
  <si>
    <t>co202</t>
  </si>
  <si>
    <t>co203</t>
  </si>
  <si>
    <t>co204</t>
  </si>
  <si>
    <t>co205</t>
  </si>
  <si>
    <t>co206</t>
  </si>
  <si>
    <t>co207</t>
  </si>
  <si>
    <t>co208</t>
  </si>
  <si>
    <t>co209</t>
  </si>
  <si>
    <t>co210</t>
  </si>
  <si>
    <t>co211</t>
  </si>
  <si>
    <t>co212</t>
  </si>
  <si>
    <t>co213</t>
  </si>
  <si>
    <t>co214</t>
  </si>
  <si>
    <t>co215</t>
  </si>
  <si>
    <t>co216</t>
  </si>
  <si>
    <t>co217</t>
  </si>
  <si>
    <t>co218</t>
  </si>
  <si>
    <t>SL</t>
  </si>
  <si>
    <t>Santos_et_al_2004</t>
  </si>
  <si>
    <t>10.1111/j.1420-9101.2004.00721.x</t>
  </si>
  <si>
    <t>Drosophila subobscura</t>
  </si>
  <si>
    <t>SL/PP</t>
  </si>
  <si>
    <t>Wing basal segment length</t>
  </si>
  <si>
    <t>Wing distal segment length</t>
  </si>
  <si>
    <t>Santos_et_al_2006</t>
  </si>
  <si>
    <t>10.1111/j.1420-9101.2006.01139.x</t>
  </si>
  <si>
    <t>proportion</t>
  </si>
  <si>
    <t>Same lines as in Santos, 2004; but with a different assay temperature. Sample size was taken as the number of vials * the number of replicate populations (45)</t>
  </si>
  <si>
    <t>Same lines and experiment as in Santos, 2004. Sample size was taken as the number of vials * the number of replicate populations (45)</t>
  </si>
  <si>
    <t>Same lines as in Santos, 2004; but with a different assay temperature. Sample size was taken as the number of vials * the number of replicate populations (45). Sample size was taken as the number of individuals taken from each each * the number of vials * the number of replicate populations (90)</t>
  </si>
  <si>
    <t>Same lines as in Santos, 2004; but with a different assay temperature. Sample size was taken as the number of individuals taken from each each * the number of vials * the number of replicate populations (90)</t>
  </si>
  <si>
    <t>Same lines and experiment as in Santos, 2004. Sample size was taken as the number of individuals taken from each each * the number of vials * the number of replicate populations (90)</t>
  </si>
  <si>
    <t>Santos_et_al_2005</t>
  </si>
  <si>
    <t>American Naturalist</t>
  </si>
  <si>
    <t>10.1086/427093</t>
  </si>
  <si>
    <t xml:space="preserve">Same lines and experiment as in Santos, 2004. Wing length data was not extracted because it was already extracted from Santos, 2004. Trait values are means across the three replicate populations. </t>
  </si>
  <si>
    <t>Santos_et_al_2021</t>
  </si>
  <si>
    <t>10.1111/evo.14366</t>
  </si>
  <si>
    <t>Eggs per female</t>
  </si>
  <si>
    <t>Figures 3/4</t>
  </si>
  <si>
    <t xml:space="preserve">Comparisons were made between the fluctuating treatment with a mean of 18C; and the treatment increasing in amplitude and mean (with a mean of 19.4C and amplitude of 14.4-24.5C). </t>
  </si>
  <si>
    <t>Offspring per female</t>
  </si>
  <si>
    <t>Offspring survival</t>
  </si>
  <si>
    <t>Schneider_et_al_2020</t>
  </si>
  <si>
    <t>Ecology and Evolution</t>
  </si>
  <si>
    <t>10.1002/ece3.6847</t>
  </si>
  <si>
    <t>Zabrotes</t>
  </si>
  <si>
    <t>Zabrotes subfasciatus</t>
  </si>
  <si>
    <t>Raw data from authors</t>
  </si>
  <si>
    <t>High temperature treatment has also increased CO2 levels</t>
  </si>
  <si>
    <t>Raw data obtained from authors due to missing information on treatment-specific sample sizes. Sample sizes for animals refer to families within jars. Varying numbers of offspring per family were assessed (for size and fecundity), but these are statistically non-independent. Survival (as a proportion) was obviously also quantified at the family level.</t>
  </si>
  <si>
    <t>Offspring body weight</t>
  </si>
  <si>
    <t>g</t>
  </si>
  <si>
    <t>Offspring body length</t>
  </si>
  <si>
    <t>exp53</t>
  </si>
  <si>
    <t>exp54</t>
  </si>
  <si>
    <t>exp55</t>
  </si>
  <si>
    <t>exp56</t>
  </si>
  <si>
    <t>exp57</t>
  </si>
  <si>
    <t>exp58</t>
  </si>
  <si>
    <t>exp59</t>
  </si>
  <si>
    <t>exp60</t>
  </si>
  <si>
    <t>ctrl221</t>
  </si>
  <si>
    <t>ctrl222</t>
  </si>
  <si>
    <t>ctrl223</t>
  </si>
  <si>
    <t>ctrl224</t>
  </si>
  <si>
    <t>ctrl225</t>
  </si>
  <si>
    <t>ctrl226</t>
  </si>
  <si>
    <t>ctrl227</t>
  </si>
  <si>
    <t>ctrl228</t>
  </si>
  <si>
    <t>ctrl229</t>
  </si>
  <si>
    <t>ctrl230</t>
  </si>
  <si>
    <t>ctrl231</t>
  </si>
  <si>
    <t>ctrl232</t>
  </si>
  <si>
    <t>ctrl233</t>
  </si>
  <si>
    <t>ctrl234</t>
  </si>
  <si>
    <t>ctrl235</t>
  </si>
  <si>
    <t>ctrl236</t>
  </si>
  <si>
    <t>ctrl237</t>
  </si>
  <si>
    <t>ctrl238</t>
  </si>
  <si>
    <t>ctrl239</t>
  </si>
  <si>
    <t>ctrl240</t>
  </si>
  <si>
    <t>ctrl241</t>
  </si>
  <si>
    <t>ctrl242</t>
  </si>
  <si>
    <t>ctrl243</t>
  </si>
  <si>
    <t>ctrl244</t>
  </si>
  <si>
    <t>ctrl245</t>
  </si>
  <si>
    <t>ctrl246</t>
  </si>
  <si>
    <t>ctrl247</t>
  </si>
  <si>
    <t>ctrl248</t>
  </si>
  <si>
    <t>ctrl249</t>
  </si>
  <si>
    <t>ctrl250</t>
  </si>
  <si>
    <t>ctrl251</t>
  </si>
  <si>
    <t>ctrl252</t>
  </si>
  <si>
    <t>ctrl253</t>
  </si>
  <si>
    <t>ctrl254</t>
  </si>
  <si>
    <t>ctrl255</t>
  </si>
  <si>
    <t>ctrl256</t>
  </si>
  <si>
    <t>ctrl257</t>
  </si>
  <si>
    <t>ctrl258</t>
  </si>
  <si>
    <t>ctrl259</t>
  </si>
  <si>
    <t>ctrl260</t>
  </si>
  <si>
    <t>ctrl261</t>
  </si>
  <si>
    <t>ctrl262</t>
  </si>
  <si>
    <t>ctrl263</t>
  </si>
  <si>
    <t>ctrl264</t>
  </si>
  <si>
    <t>ctrl265</t>
  </si>
  <si>
    <t>co219</t>
  </si>
  <si>
    <t>co220</t>
  </si>
  <si>
    <t>co221</t>
  </si>
  <si>
    <t>co222</t>
  </si>
  <si>
    <t>co223</t>
  </si>
  <si>
    <t>co224</t>
  </si>
  <si>
    <t>co225</t>
  </si>
  <si>
    <t>co226</t>
  </si>
  <si>
    <t>co227</t>
  </si>
  <si>
    <t>co228</t>
  </si>
  <si>
    <t>co229</t>
  </si>
  <si>
    <t>co230</t>
  </si>
  <si>
    <t>co231</t>
  </si>
  <si>
    <t>co232</t>
  </si>
  <si>
    <t>co233</t>
  </si>
  <si>
    <t>co234</t>
  </si>
  <si>
    <t>co235</t>
  </si>
  <si>
    <t>co236</t>
  </si>
  <si>
    <t>co237</t>
  </si>
  <si>
    <t>co238</t>
  </si>
  <si>
    <t>co239</t>
  </si>
  <si>
    <t>co240</t>
  </si>
  <si>
    <t>co241</t>
  </si>
  <si>
    <t>co242</t>
  </si>
  <si>
    <t>co243</t>
  </si>
  <si>
    <t>co244</t>
  </si>
  <si>
    <t>co245</t>
  </si>
  <si>
    <t>co246</t>
  </si>
  <si>
    <t>co247</t>
  </si>
  <si>
    <t>co248</t>
  </si>
  <si>
    <t>co249</t>
  </si>
  <si>
    <t>co250</t>
  </si>
  <si>
    <t>co251</t>
  </si>
  <si>
    <t>co252</t>
  </si>
  <si>
    <t>co253</t>
  </si>
  <si>
    <t>co254</t>
  </si>
  <si>
    <t>co255</t>
  </si>
  <si>
    <t>co256</t>
  </si>
  <si>
    <t>co257</t>
  </si>
  <si>
    <t>co258</t>
  </si>
  <si>
    <t>co259</t>
  </si>
  <si>
    <t>co260</t>
  </si>
  <si>
    <t>co261</t>
  </si>
  <si>
    <t>co262</t>
  </si>
  <si>
    <t>co263</t>
  </si>
  <si>
    <t>co264</t>
  </si>
  <si>
    <t>co265</t>
  </si>
  <si>
    <t>co266</t>
  </si>
  <si>
    <t>SZD</t>
  </si>
  <si>
    <t>Tobler_et_al_2015</t>
  </si>
  <si>
    <t>10.1111/evo.12705</t>
  </si>
  <si>
    <t>Adult tibia length</t>
  </si>
  <si>
    <t>cm</t>
  </si>
  <si>
    <t>Figure 5</t>
  </si>
  <si>
    <t>control group was reconsituted de novo before assays and not just kept in control conditions alongside experimental groups</t>
  </si>
  <si>
    <t>SDs recalculated from IQRs - figures did not present standard errors, raw data was not accessible (invalid or wrong link to Dryad); temperatures in experimental groups cycled between 10 and 20 degrees (12H:12H; cold) or 18 and 28 degrees (12H:12H; cold); assays conditions in fitness assays (first 4 effect sizes in each group of measures) also assayed in cycling conditions. Control flies originated from reconstituted wild-type populations. According to the paper each trait assay (morphological assays at 4 different time-points and fitness assay at 2 time points (later time points of morphological assays) were done using an independent biological replicate of base population reconstitution).</t>
  </si>
  <si>
    <t>cm^2</t>
  </si>
  <si>
    <t>Number of adult offspring outcompeting the marker strain</t>
  </si>
  <si>
    <t>Fecundity measure may not be comparable</t>
  </si>
  <si>
    <t>Eclosing adult offspring counts may not be  compatible with other fecundity measures as they were competing with a marker strain (but - the counts should be standardised in the sense all come from the same number of  ovipositing females). SE (assumed - no designation in the paper but magnitudes not compatible with CI or SD) were taken from barplot in Figures 1-2 - it is not clear if they relate to combined count or only the focal population offspring count, but assuming it is SE for focal offspring count is (in the worst case) overly conservative and SE should anyway be correlated between the focal and marker lines.</t>
  </si>
  <si>
    <t>Van-Doorslaer_et_al_2007</t>
  </si>
  <si>
    <t>Global Change Biology</t>
  </si>
  <si>
    <t>10.1111/j.1365-2486.2007.01317.x</t>
  </si>
  <si>
    <t>Branchiopoda</t>
  </si>
  <si>
    <t>Diplostraca</t>
  </si>
  <si>
    <t>Simocephalus</t>
  </si>
  <si>
    <t>Simocephalus vetulus</t>
  </si>
  <si>
    <t>Survival until second clutch in the second generation of common garden</t>
  </si>
  <si>
    <t>There is no clear description of generation numbers in several stages, generations calculated using several sources of external data: DOI 10.2307/4215102 indicates that generation time of S. vetulus varies from 36 to 14 days; Central Jutland climatic data (NOAA, based on Google Search) indicates that in a year there are 60 days with gt 36, 60 days with gt 22 and 90 days with gt 14; in total the number of generations during selection would be 60/36+60/22+90/14 = 10.8 ~ 11 generations. Similarly, the number of generations of prior selection was approximately 3 months * 30 days / 14 gt = 6 generations. Assumed sex: females, as only females reproduce (parthenogenetically) in conditions used in experiments. Before common garden in 3 different temperatures, animals were kept for 1 generation in 20 degrees C (so mothers of 2nd generation in common garden were reared in different conditions than mothers in 1st generation of common garden). Sample sizes: treatment N = number of replicates in each exp group * number of clones (random) used for each common garden environment; animal N = treatment N (two individuals were used to initiate each clonal line, and in the end 1 animal per treatment*clone was used to score fecundity).</t>
  </si>
  <si>
    <t>Number of offspring in 1st clutch of 1st generation of common garden</t>
  </si>
  <si>
    <t>Number of offspring in 2nd clutch of 1st generation of common garden</t>
  </si>
  <si>
    <t>Number of offspring in 1st clutch of 2nd generation of common garden</t>
  </si>
  <si>
    <t>Number of offspring in 2nd clutch of 2nd generation of common garden</t>
  </si>
  <si>
    <t>Fitness as measured by intrinsic rate of growth, 1st generation of common garden</t>
  </si>
  <si>
    <t>day^-1</t>
  </si>
  <si>
    <t xml:space="preserve">Here, the effect sizes are based on fitness via r (intrinsic rate of increase) which is a combination of survival and fecundity. There is no clear description of generation numbers in several stages, generations calculated using several sources of external data: DOI 10.2307/4215102 indicates that generation time of S. vetulus varies from 36 to 14 days; Central Jutland climatic data (NOAA, based on Google Search) indicates that in a year there are 60 days with gt 36, 60 days with gt 22 and 90 days with gt 14; in total the number of generations during selection would be 60/36+60/22+90/14 = 10.8 ~ 11 generations. Similarly, the number of generations of prior selection was approximately 3 months * 30 days / 14 gt = 6 generations. Assumed sex: females, as only females reproduce (parthenogenetically) in conditions used in experiments. Before common garden in 3 different temperatures, animals were kept for 1 generation in 20 degrees C (so mothers of 2nd generation in common garden were reared in different conditions than mothers in 1st generation of common garden). Sample sizes: treatment N = number of replicates in each exp group * number of clones (random) used for each common garden environment; animal N = treatment N (two individuals were used to initiate each clonal line, and in the end 1 animal per treatment*clone was used to score fecundity). </t>
  </si>
  <si>
    <t>Fitness as measured by intrinsic rate of growth, 2nd generation of common garden</t>
  </si>
  <si>
    <t>10.1111/j.1558-5646.2009.00679.x</t>
  </si>
  <si>
    <t>Daphnia magna</t>
  </si>
  <si>
    <t>Fitness as measured by intrinsic rate of growth</t>
  </si>
  <si>
    <t>Culling performed on populations</t>
  </si>
  <si>
    <t>Data for the 10% culling regime. Here, the effect sizes are based on fitness via r (intrinsic rate of increase) which is a combination of survival and fecundity. Principle of establishing the number of selection generation (90 days/15gt = 6 generations). GT data (average for temperatures 24 and 19 deg C) taken from KORPELAINEN, H. (1986). The effects of temperature and photoperiod on life history parameters of Daphnia magna (Crustacea: Cladocera). Freshwater Biology, 16(5), 615–620. doi:10.1111/j.1365-2427.1986.tb01004.x. Assumed sex: females, as only females reproduce (parthenogenetically) in conditions used in experiments. •	N treatment = number of replicate populations established in each experimental group * number of random clones used to establish CGE units; N animals = assumed the same as the MS suggests juveniles used in CGE were cultured individually.</t>
  </si>
  <si>
    <t>Data for the 50% culling regime. Here, the effect sizes are based on fitness via r (intrinsic rate of increase) which is a combination of survival and fecundity. Principle of establishing the number of selection generation (90 days/15gt = 6 generations). GT data (average for temperatures 24 and 19 deg C) taken from KORPELAINEN, H. (1986). The effects of temperature and photoperiod on life history parameters of Daphnia magna (Crustacea: Cladocera). Freshwater Biology, 16(5), 615–620. doi:10.1111/j.1365-2427.1986.tb01004.x. Assumed sex: females, as only females reproduce (parthenogenetically) in conditions used in experiments. •	N treatment = number of replicate populations established in each experimental group * number of random clones used to establish CGE units; N animals = assumed the same as the MS suggests juveniles used in CGE were cultured individually.</t>
  </si>
  <si>
    <t>Van-Doorslaer_et_al_2009</t>
  </si>
  <si>
    <t>No. of offspring in the 1st clutch</t>
  </si>
  <si>
    <t>No. of offspring in the 2nd clutch</t>
  </si>
  <si>
    <t>Van-Doorslaer_et_al_2010</t>
  </si>
  <si>
    <t>Climate Research</t>
  </si>
  <si>
    <t>10.3354/cr00894</t>
  </si>
  <si>
    <t>Number of generations assumed as 180 days (duration of experiment) / 15 days (average from above paper for generation time in Daphnia genus for temps 24 and 19 deg C). No mention of number of generation before the actual selection experiment. Assumed sex: females, as only females reproduce (parthenogenetically) in conditions used in experiments. N treatment = 3 replicate populations for D magna and 2 replicate populations for D pulex, times 10/5 clones sample at random from each replicate population = 30 for D magna and 10 for D pulex. N animal not known - life-history parameters were stablished in a population produced after producing 2 clutches, and measured generation is not specified as having any particular numbers (?) By similarity to other papers this could be the same as N treatment.</t>
  </si>
  <si>
    <t>Size at maturity</t>
  </si>
  <si>
    <t>Daphnia pulex</t>
  </si>
  <si>
    <t>exp61</t>
  </si>
  <si>
    <t>exp62</t>
  </si>
  <si>
    <t>exp63</t>
  </si>
  <si>
    <t>exp64</t>
  </si>
  <si>
    <t>exp65</t>
  </si>
  <si>
    <t>exp66</t>
  </si>
  <si>
    <t>exp67</t>
  </si>
  <si>
    <t>exp69</t>
  </si>
  <si>
    <t>ctrl266</t>
  </si>
  <si>
    <t>ctrl267</t>
  </si>
  <si>
    <t>ctrl268</t>
  </si>
  <si>
    <t>ctrl269</t>
  </si>
  <si>
    <t>ctrl270</t>
  </si>
  <si>
    <t>ctrl271</t>
  </si>
  <si>
    <t>ctrl272</t>
  </si>
  <si>
    <t>ctrl273</t>
  </si>
  <si>
    <t>ctrl274</t>
  </si>
  <si>
    <t>ctrl275</t>
  </si>
  <si>
    <t>ctrl276</t>
  </si>
  <si>
    <t>ctrl277</t>
  </si>
  <si>
    <t>ctrl278</t>
  </si>
  <si>
    <t>ctrl279</t>
  </si>
  <si>
    <t>ctrl280</t>
  </si>
  <si>
    <t>ctrl281</t>
  </si>
  <si>
    <t>ctrl282</t>
  </si>
  <si>
    <t>ctrl283</t>
  </si>
  <si>
    <t>ctrl284</t>
  </si>
  <si>
    <t>ctrl285</t>
  </si>
  <si>
    <t>ctrl286</t>
  </si>
  <si>
    <t>ctrl287</t>
  </si>
  <si>
    <t>ctrl288</t>
  </si>
  <si>
    <t>ctrl289</t>
  </si>
  <si>
    <t>ctrl290</t>
  </si>
  <si>
    <t>crtrl291</t>
  </si>
  <si>
    <t>ctrl291</t>
  </si>
  <si>
    <t>ctrl292</t>
  </si>
  <si>
    <t>ctrl293</t>
  </si>
  <si>
    <t>ctrl294</t>
  </si>
  <si>
    <t>ctrl295</t>
  </si>
  <si>
    <t>ctrl296</t>
  </si>
  <si>
    <t>ctrl297</t>
  </si>
  <si>
    <t>ctrl299</t>
  </si>
  <si>
    <t>ctrl298</t>
  </si>
  <si>
    <t>ctrl300</t>
  </si>
  <si>
    <t>ctrl301</t>
  </si>
  <si>
    <t>ctrl302</t>
  </si>
  <si>
    <t>ctrl303</t>
  </si>
  <si>
    <t>ctrl304</t>
  </si>
  <si>
    <t>ctrl305</t>
  </si>
  <si>
    <t>ctrl306</t>
  </si>
  <si>
    <t>ctrl307</t>
  </si>
  <si>
    <t>ctrl308</t>
  </si>
  <si>
    <t>ctrl309</t>
  </si>
  <si>
    <t>ctrl310</t>
  </si>
  <si>
    <t>ctrl311</t>
  </si>
  <si>
    <t>ctrl312</t>
  </si>
  <si>
    <t>ctrl313</t>
  </si>
  <si>
    <t>ctrl314</t>
  </si>
  <si>
    <t>ctrl315</t>
  </si>
  <si>
    <t>ctrl316</t>
  </si>
  <si>
    <t>ctrl317</t>
  </si>
  <si>
    <t>ctrl318</t>
  </si>
  <si>
    <t>ctrl319</t>
  </si>
  <si>
    <t>ctrl320</t>
  </si>
  <si>
    <t>ctrl321</t>
  </si>
  <si>
    <t>ctrl322</t>
  </si>
  <si>
    <t>ctrl323</t>
  </si>
  <si>
    <t>ctrl324</t>
  </si>
  <si>
    <t>ctrl325</t>
  </si>
  <si>
    <t>co267</t>
  </si>
  <si>
    <t>co268</t>
  </si>
  <si>
    <t>co269</t>
  </si>
  <si>
    <t>co270</t>
  </si>
  <si>
    <t>co271</t>
  </si>
  <si>
    <t>co272</t>
  </si>
  <si>
    <t>co273</t>
  </si>
  <si>
    <t>co274</t>
  </si>
  <si>
    <t>co275</t>
  </si>
  <si>
    <t>co276</t>
  </si>
  <si>
    <t>co277</t>
  </si>
  <si>
    <t>co278</t>
  </si>
  <si>
    <t>co279</t>
  </si>
  <si>
    <t>co280</t>
  </si>
  <si>
    <t>co281</t>
  </si>
  <si>
    <t>co282</t>
  </si>
  <si>
    <t>co283</t>
  </si>
  <si>
    <t>co284</t>
  </si>
  <si>
    <t>co285</t>
  </si>
  <si>
    <t>co286</t>
  </si>
  <si>
    <t>co287</t>
  </si>
  <si>
    <t>co288</t>
  </si>
  <si>
    <t>co289</t>
  </si>
  <si>
    <t>co290</t>
  </si>
  <si>
    <t>co291</t>
  </si>
  <si>
    <t>co292</t>
  </si>
  <si>
    <t>co293</t>
  </si>
  <si>
    <t>co294</t>
  </si>
  <si>
    <t>co295</t>
  </si>
  <si>
    <t>co296</t>
  </si>
  <si>
    <t>co297</t>
  </si>
  <si>
    <t>co298</t>
  </si>
  <si>
    <t>co299</t>
  </si>
  <si>
    <t>co300</t>
  </si>
  <si>
    <t>co301</t>
  </si>
  <si>
    <t>co302</t>
  </si>
  <si>
    <t>co303</t>
  </si>
  <si>
    <t>co304</t>
  </si>
  <si>
    <t>co305</t>
  </si>
  <si>
    <t>co306</t>
  </si>
  <si>
    <t>co307</t>
  </si>
  <si>
    <t>co308</t>
  </si>
  <si>
    <t>co309</t>
  </si>
  <si>
    <t>co310</t>
  </si>
  <si>
    <t>co311</t>
  </si>
  <si>
    <t>co312</t>
  </si>
  <si>
    <t>CF/PP</t>
  </si>
  <si>
    <t>Gibbin_et_al_2017_2</t>
  </si>
  <si>
    <t>Journal of Experimental Biology</t>
  </si>
  <si>
    <t>10.1242/jeb.149989</t>
  </si>
  <si>
    <t>total number of eggs from three egg masses</t>
  </si>
  <si>
    <t>number of eggs</t>
  </si>
  <si>
    <t>Here, animals were reared in acidification treatment and brought back to control conditions.</t>
  </si>
  <si>
    <t>CF</t>
  </si>
  <si>
    <t>Partridge_et_al_1994</t>
  </si>
  <si>
    <t>mm x 25</t>
  </si>
  <si>
    <t xml:space="preserve">Animals underwent 5 years of selection, with the assumption of 15 generations per year. Sample size was estimate as 30 for the replicates (3 selection lines and 10 vials per line), with a total of 300 individuals (5 males and 5 females per vial). 95% confidence intervals were not visible on the figure and were taken as the outer line of the symbol (the mean being the midpoint of the symbol). </t>
  </si>
  <si>
    <t>wing area</t>
  </si>
  <si>
    <t>exp70</t>
  </si>
  <si>
    <t>exp71</t>
  </si>
  <si>
    <t>exp72</t>
  </si>
  <si>
    <t>ctrl326</t>
  </si>
  <si>
    <t>ctrl327</t>
  </si>
  <si>
    <t>ctrl328</t>
  </si>
  <si>
    <t>ctrl329</t>
  </si>
  <si>
    <t>ctrl330</t>
  </si>
  <si>
    <t>ctrl331</t>
  </si>
  <si>
    <t>ctrl332</t>
  </si>
  <si>
    <t>ctrl333</t>
  </si>
  <si>
    <t>ctrl334</t>
  </si>
  <si>
    <t>co313</t>
  </si>
  <si>
    <t>co314</t>
  </si>
  <si>
    <t>co315</t>
  </si>
  <si>
    <t>co316</t>
  </si>
  <si>
    <t>co317</t>
  </si>
  <si>
    <t xml:space="preserve">Sample size of the control line. This is the non-pseudoreplicated sample size. E.g., if authors use 5 replicate groups of 10 females to measure fecundity, then "n_control" will be 5, and "n_animals_control" (see below) will be 50. The sample size often reflects the number of replicate lines; the number independent experimental units (e.g. vials), or the number of replicate lines * the number of independent experimental units. </t>
  </si>
  <si>
    <t xml:space="preserve">Sample size of the selected line. This is the non-pseudoreplicated sample size. E.g., if authors use 5 replicate groups of 10 females to measure fecundity, then "n_treatment" will be 5, and "n_animals_treatment" (see below) will be 50. The sample size often reflects the number of replicate lines; the number independent experimental units (e.g. vials), or the number of replicate lines * the number of independent experimental units. </t>
  </si>
  <si>
    <t>Hallsson_et_al_2012_2</t>
  </si>
  <si>
    <t>10.1111/j.1420-9101.2012.02512.x</t>
  </si>
  <si>
    <t>Callosobruchus maculatus</t>
  </si>
  <si>
    <t>10.5061/dryad.k33hv85c</t>
  </si>
  <si>
    <t>Data for the linear increase in temperature across generations (Trend). Temperature was increased progressively from 30 to 36C across 18 generations (it was taken as 33C, the mean temperature across this ramping). Animals were raised at 23C for one generation before being transferred to the assay temperature. Sample sizes refer to the number of families and the number of daughters per family. 10 families were used per treatment.</t>
  </si>
  <si>
    <t>Data for the fluctuating increase in temperature across generations (Red). Temperature was increased progressively from 30 to 36C across 18 generations (it was taken as 33C, the mean temperature across this ramping). Animals were raised at 23C for one generation before being transferred to the assay temperature. Sample sizes refer to the number of families and the number of daughters per family. 10 families were used per treatment.</t>
  </si>
  <si>
    <t>Data for the fluctuating increase in temperature across generations (White). Temperature was increased progressively from 30 to 36C across 18 generations (it was taken as 33C, the mean temperature across this ramping). Animals were raised at 23C for one generation before being transferred to the assay temperature. Sample sizes refer to the number of families and the number of daughters per family. 10 families were used per treatment.</t>
  </si>
  <si>
    <t>dried mass at emergence</t>
  </si>
  <si>
    <t>Gomez-Llano_et_al_2021</t>
  </si>
  <si>
    <t>Current Zoology</t>
  </si>
  <si>
    <t>10.1093/cz/zoaa059</t>
  </si>
  <si>
    <t>Number of adult progeny in 24h</t>
  </si>
  <si>
    <t>Data for the "Postcopulatory" experiment. Temperature was increased from 25C to 29C (1 degree per generation), and then maintained for 2 generations at 29C (took 28C as the mean temperature across ramping). The "sudden change" treatment was compared with the "gradual change" treatment as the "stable" treatment was not comparable (not the same assay temperature). Flies had been in the lab since 1991. It was assumed as 28 years in the lab (not sure when experiment was started, but took publishing date minus two years) and assumed 15 generations per year.</t>
  </si>
  <si>
    <t>Data for the "No choice" experiment. Temperature was increased from 25C to 29C (1 degree per generation), and then maintained for 2 generations at 29C (took 28C as the mean temperature across ramping). The "sudden change" treatment was compared with the "gradual change" treatment as the "stable" treatment was not comparable (not the same assay temperature). Flies had been in the lab since 1991. It was assumed as 28 years in the lab (not sure when experiment was started, but took publishing date minus two years) and assumed 15 generations per year.</t>
  </si>
  <si>
    <t>Data for the "Precopulatory" experiment. Temperature was increased from 25C to 29C (1 degree per generation), and then maintained for 2 generations at 29C (took 28C as the mean temperature across ramping). The "sudden change" treatment was compared with the "gradual change" treatment as the "stable" treatment was not comparable (not the same assay temperature). Flies had been in the lab since 1991. It was assumed as 28 years in the lab (not sure when experiment was started, but took publishing date minus two years) and assumed 15 generations per year.</t>
  </si>
  <si>
    <t>full body length</t>
  </si>
  <si>
    <t>Temperature was increased from 25C to 29C (1 degree per generation), and then maintained for 2 generations at 29C (took 28C as the mean temperature across ramping). The "sudden change" treatment was compared with the "gradual change" treatment as the "stable" treatment was not comparable (not the same assay temperature). Flies had been in the lab since 1991. It was assumed as 28 years in the lab (not sure when experiment was started, but took publishing date minus two years) and assumed 15 generations per year. Data from all mating experiments was lumped together.</t>
  </si>
  <si>
    <t>juvenile survival to sexual maturity</t>
  </si>
  <si>
    <t>average body size at reproduction</t>
  </si>
  <si>
    <t>number of chaetigers</t>
  </si>
  <si>
    <t>Standard deviation uncertain</t>
  </si>
  <si>
    <t>Partridge_et_al_1994b</t>
  </si>
  <si>
    <t>% wild type adults eclosing</t>
  </si>
  <si>
    <t>Unusual survival metric (presence of competitors)</t>
  </si>
  <si>
    <t>Partridge_et_al_1995</t>
  </si>
  <si>
    <t>adult longevity</t>
  </si>
  <si>
    <t>lifetime progeny production</t>
  </si>
  <si>
    <t>Plesnar-Bielak_et_al_2013</t>
  </si>
  <si>
    <t>10.1242/jeb.090951</t>
  </si>
  <si>
    <t>Arachnida</t>
  </si>
  <si>
    <t>Sarcoptiformes</t>
  </si>
  <si>
    <t>Rhizoglyphus</t>
  </si>
  <si>
    <t>Rhizoglyphus robini</t>
  </si>
  <si>
    <t>egg volume</t>
  </si>
  <si>
    <t>mm^3 (ln transformed)</t>
  </si>
  <si>
    <t>It was assumed that 20 females per selection line per test temperatures were used for mating. Sample size was taken as the number of replicate selection lines; or the total number of individuals tested.</t>
  </si>
  <si>
    <t>body length</t>
  </si>
  <si>
    <t>It was assumed that 20 females per selection line per test temperatures were used for mating, and then 2 eggs per female were used for egg size measurements. Sample size was taken as the number of replicate selection lines; or the total number of individuals tested.</t>
  </si>
  <si>
    <t>Rogell_et_al_2014</t>
  </si>
  <si>
    <t>Functional Ecology</t>
  </si>
  <si>
    <t>10.1111/1365-2435.12179</t>
  </si>
  <si>
    <t>https://datadryad.org/stash/dataset/doi:10.5061/dryad.66r6s</t>
  </si>
  <si>
    <t>Experiment_ID was taken as the same as in Rogell et al. 2014 because the same experimental lines and experimental set up was used. The only difference is the number of generations of selection (which changes the selection temperatures slightly). Selection temperature was taken as the mean across the temperature ramping (0.3C per generation up to 36C, then kept constant for 13 generations). Sample size was taken as the number of selection lines.</t>
  </si>
  <si>
    <t>body mass</t>
  </si>
  <si>
    <t>number offspring</t>
  </si>
  <si>
    <t>Experiment_ID was taken as the same as in Rogell et al. 2014 because the same experimental lines and experimental set up was used. The only difference is the number of generations of selection (which changes the selection temperatures slightly). Selection temperature was taken as the mean across the temperature ramping (0.3C per generation up to 36C, then kept constant for 23 generations). Sample size was taken as the number of selection lines.</t>
  </si>
  <si>
    <t>Zhang_et_al_2019</t>
  </si>
  <si>
    <t>Evolutionary Applications</t>
  </si>
  <si>
    <t>10.1111/eva.12772</t>
  </si>
  <si>
    <t>early fecundity</t>
  </si>
  <si>
    <t>number of offspring first two broods</t>
  </si>
  <si>
    <t>https://datadryad.org/stash/dataset/doi:10.5061/dryad.rm5c4qr</t>
  </si>
  <si>
    <t>Extended common garden conditions</t>
  </si>
  <si>
    <t xml:space="preserve">The generation time was taken from Korpelainen et al. (1986; ; https://onlinelibrary.wiley.com/doi/epdf/10.1111/j.1365-2427.1986.tb01004.x), which indicates a generation time of ~13.42 days at 24C, and approximately 54 generations in 2 years. After the exposure in mesocosms, animals were raised between 2009 and 2015 in common garden conditions, which equates approximately 163 generations of common garden conditions. </t>
  </si>
  <si>
    <t>exp73</t>
  </si>
  <si>
    <t>exp74</t>
  </si>
  <si>
    <t>exp75</t>
  </si>
  <si>
    <t>exp76</t>
  </si>
  <si>
    <t>exp77</t>
  </si>
  <si>
    <t>exp78</t>
  </si>
  <si>
    <t>exp79</t>
  </si>
  <si>
    <t>exp80</t>
  </si>
  <si>
    <t>exp81</t>
  </si>
  <si>
    <t>exp82</t>
  </si>
  <si>
    <t>exp83</t>
  </si>
  <si>
    <t>exp84</t>
  </si>
  <si>
    <t>exp96</t>
  </si>
  <si>
    <t>exp93</t>
  </si>
  <si>
    <t>exp94</t>
  </si>
  <si>
    <t>exp95</t>
  </si>
  <si>
    <t>ctrl335</t>
  </si>
  <si>
    <t>ctrl336</t>
  </si>
  <si>
    <t>ctrl337</t>
  </si>
  <si>
    <t>ctrl338</t>
  </si>
  <si>
    <t>ctrl339</t>
  </si>
  <si>
    <t>ctrl340</t>
  </si>
  <si>
    <t>ctrl341</t>
  </si>
  <si>
    <t>ctrl342</t>
  </si>
  <si>
    <t>ctrl343</t>
  </si>
  <si>
    <t>ctrl344</t>
  </si>
  <si>
    <t>ctrl345</t>
  </si>
  <si>
    <t>ctrl346</t>
  </si>
  <si>
    <t>ctrl347</t>
  </si>
  <si>
    <t>ctrl348</t>
  </si>
  <si>
    <t>ctrl349</t>
  </si>
  <si>
    <t>ctrl350</t>
  </si>
  <si>
    <t>ctrl351</t>
  </si>
  <si>
    <t>ctrl352</t>
  </si>
  <si>
    <t>ctrl353</t>
  </si>
  <si>
    <t>ctrl354</t>
  </si>
  <si>
    <t>ctrl355</t>
  </si>
  <si>
    <t>ctrl356</t>
  </si>
  <si>
    <t>ctrl357</t>
  </si>
  <si>
    <t>ctrl358</t>
  </si>
  <si>
    <t>ctrl359</t>
  </si>
  <si>
    <t>ctrl360</t>
  </si>
  <si>
    <t>ctrl361</t>
  </si>
  <si>
    <t>ctrl362</t>
  </si>
  <si>
    <t>ctrl363</t>
  </si>
  <si>
    <t>ctrl364</t>
  </si>
  <si>
    <t>ctrl365</t>
  </si>
  <si>
    <t>ctrl366</t>
  </si>
  <si>
    <t>ctrl367</t>
  </si>
  <si>
    <t>ctrl368</t>
  </si>
  <si>
    <t>ctrl369</t>
  </si>
  <si>
    <t>ctrl370</t>
  </si>
  <si>
    <t>ctrl371</t>
  </si>
  <si>
    <t>ctrl372</t>
  </si>
  <si>
    <t>ctrl373</t>
  </si>
  <si>
    <t>ctrl374</t>
  </si>
  <si>
    <t>ctrl375</t>
  </si>
  <si>
    <t>ctrl376</t>
  </si>
  <si>
    <t>ctrl377</t>
  </si>
  <si>
    <t>ctrl378</t>
  </si>
  <si>
    <t>ctrl379</t>
  </si>
  <si>
    <t>ctrl380</t>
  </si>
  <si>
    <t>ctrl381</t>
  </si>
  <si>
    <t>ctrl382</t>
  </si>
  <si>
    <t>ctrl383</t>
  </si>
  <si>
    <t>ctrl384</t>
  </si>
  <si>
    <t>ctrl385</t>
  </si>
  <si>
    <t>ctrl386</t>
  </si>
  <si>
    <t>ctrl387</t>
  </si>
  <si>
    <t>ctrl388</t>
  </si>
  <si>
    <t>ctrl389</t>
  </si>
  <si>
    <t>ctrl390</t>
  </si>
  <si>
    <t>ctrl391</t>
  </si>
  <si>
    <t>ctrl392</t>
  </si>
  <si>
    <t>ctrl393</t>
  </si>
  <si>
    <t>ctrl394</t>
  </si>
  <si>
    <t>co318</t>
  </si>
  <si>
    <t>co319</t>
  </si>
  <si>
    <t>co320</t>
  </si>
  <si>
    <t>co321</t>
  </si>
  <si>
    <t>co322</t>
  </si>
  <si>
    <t>co323</t>
  </si>
  <si>
    <t>co324</t>
  </si>
  <si>
    <t>co325</t>
  </si>
  <si>
    <t>co326</t>
  </si>
  <si>
    <t>co327</t>
  </si>
  <si>
    <t>co328</t>
  </si>
  <si>
    <t>co329</t>
  </si>
  <si>
    <t>co330</t>
  </si>
  <si>
    <t>co331</t>
  </si>
  <si>
    <t>co332</t>
  </si>
  <si>
    <t>co333</t>
  </si>
  <si>
    <t>co334</t>
  </si>
  <si>
    <t>co335</t>
  </si>
  <si>
    <t>co336</t>
  </si>
  <si>
    <t>co337</t>
  </si>
  <si>
    <t>co338</t>
  </si>
  <si>
    <t>co339</t>
  </si>
  <si>
    <t>co340</t>
  </si>
  <si>
    <t>co341</t>
  </si>
  <si>
    <t>co342</t>
  </si>
  <si>
    <t>co343</t>
  </si>
  <si>
    <t>co344</t>
  </si>
  <si>
    <t>co345</t>
  </si>
  <si>
    <t>co346</t>
  </si>
  <si>
    <t>co347</t>
  </si>
  <si>
    <t>co348</t>
  </si>
  <si>
    <t>co349</t>
  </si>
  <si>
    <t>co350</t>
  </si>
  <si>
    <t>co351</t>
  </si>
  <si>
    <t>co352</t>
  </si>
  <si>
    <t>co353</t>
  </si>
  <si>
    <t>co354</t>
  </si>
  <si>
    <t>co355</t>
  </si>
  <si>
    <t>co356</t>
  </si>
  <si>
    <t>co357</t>
  </si>
  <si>
    <t>co358</t>
  </si>
  <si>
    <t>co359</t>
  </si>
  <si>
    <t>co360</t>
  </si>
  <si>
    <t>co361</t>
  </si>
  <si>
    <t>co362</t>
  </si>
  <si>
    <t>co363</t>
  </si>
  <si>
    <t>co364</t>
  </si>
  <si>
    <t>co365</t>
  </si>
  <si>
    <t>co366</t>
  </si>
  <si>
    <t>co367</t>
  </si>
  <si>
    <t>co368</t>
  </si>
  <si>
    <t>co369</t>
  </si>
  <si>
    <t>co370</t>
  </si>
  <si>
    <t>co371</t>
  </si>
  <si>
    <t>co372</t>
  </si>
  <si>
    <t>co373</t>
  </si>
  <si>
    <t>co374</t>
  </si>
  <si>
    <t>co375</t>
  </si>
  <si>
    <t>co376</t>
  </si>
  <si>
    <t>co377</t>
  </si>
  <si>
    <t>co378</t>
  </si>
  <si>
    <t>co379</t>
  </si>
  <si>
    <t>co380</t>
  </si>
  <si>
    <t>co381</t>
  </si>
  <si>
    <t>co382</t>
  </si>
  <si>
    <t>co383</t>
  </si>
  <si>
    <t>co384</t>
  </si>
  <si>
    <t>co385</t>
  </si>
  <si>
    <t>Figure 4a</t>
  </si>
  <si>
    <t>Figure 4b</t>
  </si>
  <si>
    <t>Table S3</t>
  </si>
  <si>
    <t>Table S4</t>
  </si>
  <si>
    <t xml:space="preserve">No obvious control. The lowest regime temperature of 16°C was chosen as the control. Two extra assay temperatures (16 and 25). This data is from 16°. Sample size ("n_animals_control") is given as the number of isofemale lines </t>
  </si>
  <si>
    <t>Musca domestica</t>
  </si>
  <si>
    <t>Poecilia reticulata</t>
  </si>
  <si>
    <t>Daphnia pulicaria</t>
  </si>
  <si>
    <t>Drosophila bipectinata</t>
  </si>
  <si>
    <t>Drosophila hydei</t>
  </si>
  <si>
    <t>Drosophila pseudoananassae</t>
  </si>
  <si>
    <t>Brachionus plicatilis</t>
  </si>
  <si>
    <t>pop_size</t>
  </si>
  <si>
    <t>Population size (number of individuals) in each selection line. If multiple replicates per selection line were used, the total number of individuals was used.</t>
  </si>
  <si>
    <t>Data for animals with a low density of competitors and tested at 16.5C. Sample size was taken as the number of vials; or the number of vials * the number of wild type larvae used in the experiment. The experiment ID was taken as the same as in Partridge et al. 1994</t>
  </si>
  <si>
    <t>Data for animals with a low density of competitors and tested at 25C. Sample size was taken as the number of vials; or the number of vials * the number of wild type larvae used in the experiment. The experiment ID was taken as the same as in Partridge et al. 1994</t>
  </si>
  <si>
    <t>Data for animals with a medium density of competitors and tested at 16.5C. Sample size was taken as the number of vials; or the number of vials * the number of wild type larvae used in the experiment. The experiment ID was taken as the same as in Partridge et al. 1994</t>
  </si>
  <si>
    <t>Data for animals with a medium density of competitors and tested at 25C. Sample size was taken as the number of vials; or the number of vials * the number of wild type larvae used in the experiment. The experiment ID was taken as the same as in Partridge et al. 1994</t>
  </si>
  <si>
    <t>Data for animals with a high density of competitors and tested at 16.5C. Sample size was taken as the number of vials; or the number of vials * the number of wild type larvae used in the experiment. The experiment ID was taken as the same as in Partridge et al. 1994</t>
  </si>
  <si>
    <t>Data for animals with a high density of competitors and tested at 25C. Sample size was taken as the number of vials; or the number of vials * the number of wild type larvae used in the experiment. The experiment ID was taken as the same as in Partridge et al. 1994</t>
  </si>
  <si>
    <t>The number of generations of selection was taken assuming 15 generations per year. Sample size was taken as the number of selection lines; and the number of selection lines * the number of vials. SD was calculated across the the three replicate lines. The experiment ID was taken as the same as in Partridge et al. 1994</t>
  </si>
  <si>
    <t>The number of generations of selection was taken assuming 15 generations per year. Sample size was taken as the number of selection lines; and the number of selection lines * the number of vials * the number of individuals in each vial. SD was calculated across the the three replicate lines. The experiment ID was taken as the same as in Partridge et al. 1994</t>
  </si>
  <si>
    <t>lifetime egg production</t>
  </si>
  <si>
    <t>Van-Heerwaarden_and_Sgro_2021</t>
  </si>
  <si>
    <t>n_used_control</t>
  </si>
  <si>
    <t>n_used_treatment</t>
  </si>
  <si>
    <t>Data extracted from table 7.01 and instead of mean, I entered median. They collected wild type stock flies in June 1984 and then they kept stock under standard lab conditions until January 1985, so about 7 months. Usually, 2 generation occurs every month in Drosophila melanogaster, so I assumed 7*2= 14 generation were kept prior selection. Generation selection: “over 6 year” mention on thesis page 24 , I assumed 2 generation each month. 2 X 12 X 6 = 144 generations. Data averaged across the three lines.</t>
  </si>
  <si>
    <t>Sample size used to calculate n_treatment.</t>
  </si>
  <si>
    <t>Sample size used to calculate n_control.</t>
  </si>
  <si>
    <t>Light regime differs between control (constant light) and selection (LD 10h:14h)</t>
  </si>
  <si>
    <t>No replicate lines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</si>
</sst>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000"/>
  </numFmts>
  <fonts count="11" x14ac:knownFonts="1">
    <font>
      <sz val="11"/>
      <color theme="1"/>
      <name val="Calibri"/>
      <family val="2"/>
      <scheme val="minor"/>
    </font>
    <font>
      <u/>
      <sz val="11"/>
      <color theme="10"/>
      <name val="Calibri"/>
      <family val="2"/>
      <scheme val="minor"/>
    </font>
    <font>
      <sz val="11"/>
      <color theme="1"/>
      <name val="Calibri"/>
      <family val="2"/>
      <scheme val="minor"/>
    </font>
    <font>
      <sz val="8"/>
      <name val="Calibri"/>
      <family val="2"/>
      <scheme val="minor"/>
    </font>
    <font>
      <b/>
      <sz val="12"/>
      <color theme="1"/>
      <name val="Arial"/>
      <family val="2"/>
    </font>
    <font>
      <sz val="12"/>
      <color theme="1"/>
      <name val="Arial"/>
      <family val="2"/>
    </font>
    <font>
      <i/>
      <sz val="12"/>
      <color theme="1"/>
      <name val="Arial"/>
      <family val="2"/>
    </font>
    <font>
      <sz val="11"/>
      <color rgb="FF000000"/>
      <name val="Calibri"/>
      <family val="2"/>
      <scheme val="minor"/>
    </font>
    <font>
      <sz val="11"/>
      <name val="Calibri"/>
      <family val="2"/>
      <scheme val="minor"/>
    </font>
    <font>
      <u/>
      <sz val="10"/>
      <color theme="4" tint="0.39997558519241921"/>
      <name val="Calibri Light"/>
      <family val="2"/>
      <scheme val="major"/>
    </font>
    <font>
      <sz val="11"/>
      <color theme="1"/>
      <name val="Calibri"/>
      <family val="2"/>
    </font>
  </fonts>
  <fills count="5">
    <fill>
      <patternFill patternType="none"/>
    </fill>
    <fill>
      <patternFill patternType="gray125"/>
    </fill>
    <fill>
      <patternFill patternType="solid">
        <fgColor theme="5" tint="0.59999389629810485"/>
        <bgColor indexed="64"/>
      </patternFill>
    </fill>
    <fill>
      <patternFill patternType="solid">
        <fgColor theme="8" tint="0.79998168889431442"/>
        <bgColor indexed="64"/>
      </patternFill>
    </fill>
    <fill>
      <patternFill patternType="solid">
        <fgColor theme="9" tint="0.79998168889431442"/>
        <bgColor indexed="64"/>
      </patternFill>
    </fill>
  </fills>
  <borders count="2">
    <border>
      <left/>
      <right/>
      <top/>
      <bottom/>
      <diagonal/>
    </border>
    <border>
      <left style="medium">
        <color auto="1"/>
      </left>
      <right style="medium">
        <color auto="1"/>
      </right>
      <top style="medium">
        <color auto="1"/>
      </top>
      <bottom style="medium">
        <color auto="1"/>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1" fillId="0" borderId="0" xfId="1" applyFill="1" applyAlignment="1"/>
    <xf numFmtId="0" fontId="1" fillId="0" borderId="0" xfId="1" applyFill="1"/>
    <xf numFmtId="0" fontId="4" fillId="0" borderId="1" xfId="0" applyFont="1" applyBorder="1"/>
    <xf numFmtId="0" fontId="5" fillId="0" borderId="1" xfId="0" applyFont="1" applyBorder="1"/>
    <xf numFmtId="0" fontId="4" fillId="2" borderId="1" xfId="0" applyFont="1" applyFill="1" applyBorder="1"/>
    <xf numFmtId="0" fontId="5" fillId="0" borderId="1" xfId="0" applyFont="1" applyBorder="1" applyAlignment="1">
      <alignment wrapText="1"/>
    </xf>
    <xf numFmtId="0" fontId="5" fillId="3" borderId="1" xfId="0" applyFont="1" applyFill="1" applyBorder="1"/>
    <xf numFmtId="0" fontId="5" fillId="4" borderId="1" xfId="0" applyFont="1" applyFill="1" applyBorder="1"/>
    <xf numFmtId="164" fontId="0" fillId="0" borderId="0" xfId="0" applyNumberFormat="1"/>
    <xf numFmtId="165" fontId="0" fillId="0" borderId="0" xfId="0" applyNumberFormat="1"/>
    <xf numFmtId="0" fontId="4" fillId="0" borderId="1" xfId="0" applyFont="1" applyBorder="1" applyAlignment="1">
      <alignment horizontal="left" vertical="center"/>
    </xf>
    <xf numFmtId="0" fontId="0" fillId="0" borderId="0" xfId="0" applyAlignment="1">
      <alignment horizontal="left" vertical="center"/>
    </xf>
    <xf numFmtId="0" fontId="7" fillId="0" borderId="0" xfId="0" applyFont="1"/>
    <xf numFmtId="0" fontId="8" fillId="0" borderId="0" xfId="0" applyFont="1"/>
    <xf numFmtId="0" fontId="0" fillId="0" borderId="0" xfId="0" applyAlignment="1">
      <alignment vertical="center"/>
    </xf>
    <xf numFmtId="2" fontId="0" fillId="0" borderId="0" xfId="0" applyNumberFormat="1"/>
    <xf numFmtId="0" fontId="2" fillId="0" borderId="0" xfId="0" applyFont="1"/>
    <xf numFmtId="0" fontId="9" fillId="0" borderId="0" xfId="0" applyFont="1"/>
    <xf numFmtId="0" fontId="9" fillId="0" borderId="0" xfId="1" applyFont="1" applyFill="1"/>
    <xf numFmtId="164" fontId="10" fillId="0" borderId="0" xfId="0" applyNumberFormat="1" applyFont="1"/>
    <xf numFmtId="165" fontId="10" fillId="0" borderId="0" xfId="0" applyNumberFormat="1" applyFont="1"/>
    <xf numFmtId="165" fontId="1" fillId="0" borderId="0" xfId="1" applyNumberFormat="1"/>
    <xf numFmtId="0" fontId="1" fillId="0" borderId="0" xfId="1"/>
  </cellXfs>
  <cellStyles count="2">
    <cellStyle name="Hyperlink" xfId="1" builtinId="8"/>
    <cellStyle name="Normal" xfId="0" builtinId="0"/>
  </cellStyles>
  <dxfs count="0"/>
  <tableStyles count="0" defaultTableStyle="TableStyleMedium2" defaultPivotStyle="PivotStyleLight16"/>
  <colors>
    <mruColors>
      <color rgb="FF75A3FF"/>
      <color rgb="FF6699FF"/>
      <color rgb="FF79C567"/>
      <color rgb="FF0066FF"/>
      <color rgb="FF0099FF"/>
      <color rgb="FF9CB3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1038/s41467-021-22546-w" TargetMode="External"/><Relationship Id="rId18" Type="http://schemas.openxmlformats.org/officeDocument/2006/relationships/hyperlink" Target="https://doi.org/10.1038/s41467-021-22546-w" TargetMode="External"/><Relationship Id="rId26" Type="http://schemas.openxmlformats.org/officeDocument/2006/relationships/hyperlink" Target="https://static-content.springer.com/esm/art%3A10.1038%2Fs41467-021-22546-w/MediaObjects/41467_2021_22546_MOESM4_ESM.xlsx" TargetMode="External"/><Relationship Id="rId39" Type="http://schemas.openxmlformats.org/officeDocument/2006/relationships/hyperlink" Target="https://doi.org/10.1038/s41598-021-99703-0" TargetMode="External"/><Relationship Id="rId21" Type="http://schemas.openxmlformats.org/officeDocument/2006/relationships/hyperlink" Target="https://static-content.springer.com/esm/art%3A10.1038%2Fs41467-021-22546-w/MediaObjects/41467_2021_22546_MOESM4_ESM.xlsx" TargetMode="External"/><Relationship Id="rId34" Type="http://schemas.openxmlformats.org/officeDocument/2006/relationships/hyperlink" Target="https://static-content.springer.com/esm/art%3A10.1038%2Fs41467-021-22546-w/MediaObjects/41467_2021_22546_MOESM4_ESM.xlsx" TargetMode="External"/><Relationship Id="rId42" Type="http://schemas.openxmlformats.org/officeDocument/2006/relationships/hyperlink" Target="https://datadryad.org/stash/dataset/doi:10.5061%2Fdryad.gd8jb" TargetMode="External"/><Relationship Id="rId47" Type="http://schemas.openxmlformats.org/officeDocument/2006/relationships/hyperlink" Target="https://datadryad.org/stash/dataset/doi:10.5061/dryad.66r6s" TargetMode="External"/><Relationship Id="rId50" Type="http://schemas.openxmlformats.org/officeDocument/2006/relationships/hyperlink" Target="https://datadryad.org/stash/dataset/doi:10.5061/dryad.66r6s" TargetMode="External"/><Relationship Id="rId55" Type="http://schemas.openxmlformats.org/officeDocument/2006/relationships/hyperlink" Target="https://datadryad.org/stash/dataset/doi:10.5061/dryad.rm5c4qr" TargetMode="External"/><Relationship Id="rId7" Type="http://schemas.openxmlformats.org/officeDocument/2006/relationships/hyperlink" Target="https://doi.org/10.1038/s41467-021-22546-w" TargetMode="External"/><Relationship Id="rId2" Type="http://schemas.openxmlformats.org/officeDocument/2006/relationships/hyperlink" Target="https://doi.org/10.1038/s41467-021-22546-w" TargetMode="External"/><Relationship Id="rId16" Type="http://schemas.openxmlformats.org/officeDocument/2006/relationships/hyperlink" Target="https://doi.org/10.1038/s41467-021-22546-w" TargetMode="External"/><Relationship Id="rId29" Type="http://schemas.openxmlformats.org/officeDocument/2006/relationships/hyperlink" Target="https://static-content.springer.com/esm/art%3A10.1038%2Fs41467-021-22546-w/MediaObjects/41467_2021_22546_MOESM4_ESM.xlsx" TargetMode="External"/><Relationship Id="rId11" Type="http://schemas.openxmlformats.org/officeDocument/2006/relationships/hyperlink" Target="https://doi.org/10.1038/s41467-021-22546-w" TargetMode="External"/><Relationship Id="rId24" Type="http://schemas.openxmlformats.org/officeDocument/2006/relationships/hyperlink" Target="https://static-content.springer.com/esm/art%3A10.1038%2Fs41467-021-22546-w/MediaObjects/41467_2021_22546_MOESM4_ESM.xlsx" TargetMode="External"/><Relationship Id="rId32" Type="http://schemas.openxmlformats.org/officeDocument/2006/relationships/hyperlink" Target="https://static-content.springer.com/esm/art%3A10.1038%2Fs41467-021-22546-w/MediaObjects/41467_2021_22546_MOESM4_ESM.xlsx" TargetMode="External"/><Relationship Id="rId37" Type="http://schemas.openxmlformats.org/officeDocument/2006/relationships/hyperlink" Target="https://doi.org/10.1038/s41598-021-99703-0" TargetMode="External"/><Relationship Id="rId40" Type="http://schemas.openxmlformats.org/officeDocument/2006/relationships/hyperlink" Target="https://doi.org/10.1073/pnas.2100300118" TargetMode="External"/><Relationship Id="rId45" Type="http://schemas.openxmlformats.org/officeDocument/2006/relationships/hyperlink" Target="https://datadryad.org/stash/dataset/doi:10.5061/dryad.66r6s" TargetMode="External"/><Relationship Id="rId53" Type="http://schemas.openxmlformats.org/officeDocument/2006/relationships/hyperlink" Target="https://datadryad.org/stash/dataset/doi:10.5061/dryad.66r6s" TargetMode="External"/><Relationship Id="rId5" Type="http://schemas.openxmlformats.org/officeDocument/2006/relationships/hyperlink" Target="https://doi.org/10.1038/s41467-021-22546-w" TargetMode="External"/><Relationship Id="rId10" Type="http://schemas.openxmlformats.org/officeDocument/2006/relationships/hyperlink" Target="https://doi.org/10.1038/s41467-021-22546-w" TargetMode="External"/><Relationship Id="rId19" Type="http://schemas.openxmlformats.org/officeDocument/2006/relationships/hyperlink" Target="https://static-content.springer.com/esm/art%3A10.1038%2Fs41467-021-22546-w/MediaObjects/41467_2021_22546_MOESM4_ESM.xlsx" TargetMode="External"/><Relationship Id="rId31" Type="http://schemas.openxmlformats.org/officeDocument/2006/relationships/hyperlink" Target="https://static-content.springer.com/esm/art%3A10.1038%2Fs41467-021-22546-w/MediaObjects/41467_2021_22546_MOESM4_ESM.xlsx" TargetMode="External"/><Relationship Id="rId44" Type="http://schemas.openxmlformats.org/officeDocument/2006/relationships/hyperlink" Target="https://datadryad.org/stash/dataset/doi:10.5061/dryad.66r6s" TargetMode="External"/><Relationship Id="rId52" Type="http://schemas.openxmlformats.org/officeDocument/2006/relationships/hyperlink" Target="https://datadryad.org/stash/dataset/doi:10.5061/dryad.66r6s" TargetMode="External"/><Relationship Id="rId4" Type="http://schemas.openxmlformats.org/officeDocument/2006/relationships/hyperlink" Target="https://doi.org/10.1038/s41467-021-22546-w" TargetMode="External"/><Relationship Id="rId9" Type="http://schemas.openxmlformats.org/officeDocument/2006/relationships/hyperlink" Target="https://doi.org/10.1038/s41467-021-22546-w" TargetMode="External"/><Relationship Id="rId14" Type="http://schemas.openxmlformats.org/officeDocument/2006/relationships/hyperlink" Target="https://doi.org/10.1038/s41467-021-22546-w" TargetMode="External"/><Relationship Id="rId22" Type="http://schemas.openxmlformats.org/officeDocument/2006/relationships/hyperlink" Target="https://static-content.springer.com/esm/art%3A10.1038%2Fs41467-021-22546-w/MediaObjects/41467_2021_22546_MOESM4_ESM.xlsx" TargetMode="External"/><Relationship Id="rId27" Type="http://schemas.openxmlformats.org/officeDocument/2006/relationships/hyperlink" Target="https://static-content.springer.com/esm/art%3A10.1038%2Fs41467-021-22546-w/MediaObjects/41467_2021_22546_MOESM4_ESM.xlsx" TargetMode="External"/><Relationship Id="rId30" Type="http://schemas.openxmlformats.org/officeDocument/2006/relationships/hyperlink" Target="https://static-content.springer.com/esm/art%3A10.1038%2Fs41467-021-22546-w/MediaObjects/41467_2021_22546_MOESM4_ESM.xlsx" TargetMode="External"/><Relationship Id="rId35" Type="http://schemas.openxmlformats.org/officeDocument/2006/relationships/hyperlink" Target="https://static-content.springer.com/esm/art%3A10.1038%2Fs41467-021-22546-w/MediaObjects/41467_2021_22546_MOESM4_ESM.xlsx" TargetMode="External"/><Relationship Id="rId43" Type="http://schemas.openxmlformats.org/officeDocument/2006/relationships/hyperlink" Target="https://datadryad.org/stash/dataset/doi:10.5061%2Fdryad.gd8jb" TargetMode="External"/><Relationship Id="rId48" Type="http://schemas.openxmlformats.org/officeDocument/2006/relationships/hyperlink" Target="https://datadryad.org/stash/dataset/doi:10.5061/dryad.66r6s" TargetMode="External"/><Relationship Id="rId56" Type="http://schemas.openxmlformats.org/officeDocument/2006/relationships/printerSettings" Target="../printerSettings/printerSettings1.bin"/><Relationship Id="rId8" Type="http://schemas.openxmlformats.org/officeDocument/2006/relationships/hyperlink" Target="https://doi.org/10.1038/s41467-021-22546-w" TargetMode="External"/><Relationship Id="rId51" Type="http://schemas.openxmlformats.org/officeDocument/2006/relationships/hyperlink" Target="https://datadryad.org/stash/dataset/doi:10.5061/dryad.66r6s" TargetMode="External"/><Relationship Id="rId3" Type="http://schemas.openxmlformats.org/officeDocument/2006/relationships/hyperlink" Target="https://doi.org/10.1038/s41467-021-22546-w" TargetMode="External"/><Relationship Id="rId12" Type="http://schemas.openxmlformats.org/officeDocument/2006/relationships/hyperlink" Target="https://doi.org/10.1038/s41467-021-22546-w" TargetMode="External"/><Relationship Id="rId17" Type="http://schemas.openxmlformats.org/officeDocument/2006/relationships/hyperlink" Target="https://doi.org/10.1038/s41467-021-22546-w" TargetMode="External"/><Relationship Id="rId25" Type="http://schemas.openxmlformats.org/officeDocument/2006/relationships/hyperlink" Target="https://static-content.springer.com/esm/art%3A10.1038%2Fs41467-021-22546-w/MediaObjects/41467_2021_22546_MOESM4_ESM.xlsx" TargetMode="External"/><Relationship Id="rId33" Type="http://schemas.openxmlformats.org/officeDocument/2006/relationships/hyperlink" Target="https://static-content.springer.com/esm/art%3A10.1038%2Fs41467-021-22546-w/MediaObjects/41467_2021_22546_MOESM4_ESM.xlsx" TargetMode="External"/><Relationship Id="rId38" Type="http://schemas.openxmlformats.org/officeDocument/2006/relationships/hyperlink" Target="https://doi.org/10.1038/s41598-021-99703-0" TargetMode="External"/><Relationship Id="rId46" Type="http://schemas.openxmlformats.org/officeDocument/2006/relationships/hyperlink" Target="https://datadryad.org/stash/dataset/doi:10.5061/dryad.66r6s" TargetMode="External"/><Relationship Id="rId20" Type="http://schemas.openxmlformats.org/officeDocument/2006/relationships/hyperlink" Target="https://static-content.springer.com/esm/art%3A10.1038%2Fs41467-021-22546-w/MediaObjects/41467_2021_22546_MOESM4_ESM.xlsx" TargetMode="External"/><Relationship Id="rId41" Type="http://schemas.openxmlformats.org/officeDocument/2006/relationships/hyperlink" Target="https://doi.org/10.1073/pnas.2100300118" TargetMode="External"/><Relationship Id="rId54" Type="http://schemas.openxmlformats.org/officeDocument/2006/relationships/hyperlink" Target="https://datadryad.org/stash/dataset/doi:10.5061/dryad.rm5c4qr" TargetMode="External"/><Relationship Id="rId1" Type="http://schemas.openxmlformats.org/officeDocument/2006/relationships/hyperlink" Target="https://doi.org/10.1038/s41467-021-22546-w" TargetMode="External"/><Relationship Id="rId6" Type="http://schemas.openxmlformats.org/officeDocument/2006/relationships/hyperlink" Target="https://doi.org/10.1038/s41467-021-22546-w" TargetMode="External"/><Relationship Id="rId15" Type="http://schemas.openxmlformats.org/officeDocument/2006/relationships/hyperlink" Target="https://doi.org/10.1038/s41467-021-22546-w" TargetMode="External"/><Relationship Id="rId23" Type="http://schemas.openxmlformats.org/officeDocument/2006/relationships/hyperlink" Target="https://static-content.springer.com/esm/art%3A10.1038%2Fs41467-021-22546-w/MediaObjects/41467_2021_22546_MOESM4_ESM.xlsx" TargetMode="External"/><Relationship Id="rId28" Type="http://schemas.openxmlformats.org/officeDocument/2006/relationships/hyperlink" Target="https://static-content.springer.com/esm/art%3A10.1038%2Fs41467-021-22546-w/MediaObjects/41467_2021_22546_MOESM4_ESM.xlsx" TargetMode="External"/><Relationship Id="rId36" Type="http://schemas.openxmlformats.org/officeDocument/2006/relationships/hyperlink" Target="https://static-content.springer.com/esm/art%3A10.1038%2Fs41467-021-22546-w/MediaObjects/41467_2021_22546_MOESM4_ESM.xlsx" TargetMode="External"/><Relationship Id="rId49" Type="http://schemas.openxmlformats.org/officeDocument/2006/relationships/hyperlink" Target="https://datadryad.org/stash/dataset/doi:10.5061/dryad.66r6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07230-1920-4742-8DE2-3250F1990975}">
  <dimension ref="A1:AU1106"/>
  <sheetViews>
    <sheetView tabSelected="1" topLeftCell="AJ201" zoomScaleNormal="100" workbookViewId="0">
      <selection activeCell="AS216" sqref="AS216"/>
    </sheetView>
  </sheetViews>
  <sheetFormatPr defaultColWidth="9.140625" defaultRowHeight="15" x14ac:dyDescent="0.25"/>
  <cols>
    <col min="2" max="2" width="19.42578125" customWidth="1"/>
    <col min="3" max="3" width="12.42578125" customWidth="1"/>
    <col min="4" max="4" width="5.28515625" customWidth="1"/>
    <col min="5" max="5" width="4.42578125" customWidth="1"/>
    <col min="6" max="6" width="5.42578125" customWidth="1"/>
    <col min="7" max="7" width="7.42578125" customWidth="1"/>
    <col min="8" max="8" width="13.28515625" customWidth="1"/>
    <col min="9" max="9" width="9.28515625" bestFit="1" customWidth="1"/>
    <col min="10" max="10" width="10.42578125" bestFit="1" customWidth="1"/>
    <col min="12" max="12" width="17.42578125" customWidth="1"/>
    <col min="13" max="13" width="13.85546875" customWidth="1"/>
    <col min="14" max="14" width="9.42578125" customWidth="1"/>
    <col min="15" max="15" width="14.140625" bestFit="1" customWidth="1"/>
    <col min="16" max="16" width="11.28515625" bestFit="1" customWidth="1"/>
    <col min="17" max="17" width="17.85546875" bestFit="1" customWidth="1"/>
    <col min="18" max="18" width="16.7109375" bestFit="1" customWidth="1"/>
    <col min="19" max="19" width="25.85546875" bestFit="1" customWidth="1"/>
    <col min="20" max="20" width="15.85546875" bestFit="1" customWidth="1"/>
    <col min="21" max="21" width="18.5703125" bestFit="1" customWidth="1"/>
    <col min="22" max="22" width="14.5703125" bestFit="1" customWidth="1"/>
    <col min="23" max="23" width="6.28515625" customWidth="1"/>
    <col min="24" max="24" width="9.140625" customWidth="1"/>
    <col min="25" max="25" width="10.42578125" customWidth="1"/>
    <col min="26" max="26" width="13.42578125" customWidth="1"/>
    <col min="27" max="27" width="44.5703125" customWidth="1"/>
    <col min="28" max="28" width="13.7109375" customWidth="1"/>
    <col min="29" max="29" width="14" customWidth="1"/>
    <col min="30" max="30" width="11.7109375" bestFit="1" customWidth="1"/>
    <col min="31" max="31" width="21.85546875" bestFit="1" customWidth="1"/>
    <col min="32" max="32" width="18.7109375" bestFit="1" customWidth="1"/>
    <col min="33" max="33" width="23.42578125" customWidth="1"/>
    <col min="34" max="34" width="11.140625" customWidth="1"/>
    <col min="35" max="35" width="14.42578125" bestFit="1" customWidth="1"/>
    <col min="36" max="36" width="23.140625" bestFit="1" customWidth="1"/>
    <col min="37" max="37" width="23.140625" customWidth="1"/>
    <col min="38" max="38" width="7.85546875" customWidth="1"/>
    <col min="39" max="39" width="5" customWidth="1"/>
    <col min="40" max="40" width="6.7109375" customWidth="1"/>
    <col min="41" max="41" width="7.7109375" customWidth="1"/>
    <col min="42" max="42" width="7.85546875" customWidth="1"/>
    <col min="43" max="43" width="15" bestFit="1" customWidth="1"/>
    <col min="44" max="44" width="10.140625" bestFit="1" customWidth="1"/>
    <col min="45" max="45" width="19.42578125" bestFit="1" customWidth="1"/>
    <col min="46" max="46" width="19.28515625" bestFit="1" customWidth="1"/>
    <col min="47" max="47" width="106.42578125" customWidth="1"/>
  </cols>
  <sheetData>
    <row r="1" spans="1:47" s="12" customFormat="1" ht="34.5" customHeight="1" thickBot="1" x14ac:dyDescent="0.3">
      <c r="A1" s="11" t="s">
        <v>0</v>
      </c>
      <c r="B1" s="11" t="s">
        <v>98</v>
      </c>
      <c r="C1" s="11" t="s">
        <v>5</v>
      </c>
      <c r="D1" s="11" t="s">
        <v>6</v>
      </c>
      <c r="E1" s="11" t="s">
        <v>7</v>
      </c>
      <c r="F1" s="11" t="s">
        <v>8</v>
      </c>
      <c r="G1" s="11" t="s">
        <v>4</v>
      </c>
      <c r="H1" s="11" t="s">
        <v>9</v>
      </c>
      <c r="I1" s="11" t="s">
        <v>10</v>
      </c>
      <c r="J1" s="11" t="s">
        <v>11</v>
      </c>
      <c r="K1" s="11" t="s">
        <v>12</v>
      </c>
      <c r="L1" s="11" t="s">
        <v>13</v>
      </c>
      <c r="M1" s="11" t="s">
        <v>14</v>
      </c>
      <c r="N1" s="11" t="s">
        <v>20</v>
      </c>
      <c r="O1" s="11" t="s">
        <v>85</v>
      </c>
      <c r="P1" s="11" t="s">
        <v>1459</v>
      </c>
      <c r="Q1" s="11" t="s">
        <v>62</v>
      </c>
      <c r="R1" s="11" t="s">
        <v>18</v>
      </c>
      <c r="S1" s="11" t="s">
        <v>19</v>
      </c>
      <c r="T1" s="11" t="s">
        <v>21</v>
      </c>
      <c r="U1" s="11" t="s">
        <v>22</v>
      </c>
      <c r="V1" s="11" t="s">
        <v>23</v>
      </c>
      <c r="W1" s="11" t="s">
        <v>52</v>
      </c>
      <c r="X1" s="11" t="s">
        <v>24</v>
      </c>
      <c r="Y1" s="11" t="s">
        <v>117</v>
      </c>
      <c r="Z1" s="11" t="s">
        <v>96</v>
      </c>
      <c r="AA1" s="11" t="s">
        <v>95</v>
      </c>
      <c r="AB1" s="11" t="s">
        <v>89</v>
      </c>
      <c r="AC1" s="11" t="s">
        <v>90</v>
      </c>
      <c r="AD1" s="11" t="s">
        <v>91</v>
      </c>
      <c r="AE1" s="11" t="s">
        <v>114</v>
      </c>
      <c r="AF1" s="11" t="s">
        <v>1471</v>
      </c>
      <c r="AG1" s="11" t="s">
        <v>92</v>
      </c>
      <c r="AH1" s="11" t="s">
        <v>93</v>
      </c>
      <c r="AI1" s="11" t="s">
        <v>94</v>
      </c>
      <c r="AJ1" s="11" t="s">
        <v>115</v>
      </c>
      <c r="AK1" s="11" t="s">
        <v>1472</v>
      </c>
      <c r="AL1" s="11" t="s">
        <v>103</v>
      </c>
      <c r="AM1" s="11" t="s">
        <v>17</v>
      </c>
      <c r="AN1" s="11" t="s">
        <v>121</v>
      </c>
      <c r="AO1" s="11" t="s">
        <v>26</v>
      </c>
      <c r="AP1" s="11" t="s">
        <v>1</v>
      </c>
      <c r="AQ1" s="11" t="s">
        <v>2</v>
      </c>
      <c r="AR1" s="11" t="s">
        <v>3</v>
      </c>
      <c r="AS1" s="11" t="s">
        <v>15</v>
      </c>
      <c r="AT1" s="11" t="s">
        <v>16</v>
      </c>
      <c r="AU1" s="11" t="s">
        <v>25</v>
      </c>
    </row>
    <row r="2" spans="1:47" x14ac:dyDescent="0.25">
      <c r="A2" t="s">
        <v>139</v>
      </c>
      <c r="B2" t="s">
        <v>170</v>
      </c>
      <c r="C2">
        <v>1997</v>
      </c>
      <c r="D2" t="s">
        <v>171</v>
      </c>
      <c r="F2" t="s">
        <v>172</v>
      </c>
      <c r="G2" t="s">
        <v>4</v>
      </c>
      <c r="H2" t="s">
        <v>131</v>
      </c>
      <c r="I2" t="s">
        <v>130</v>
      </c>
      <c r="J2" t="s">
        <v>129</v>
      </c>
      <c r="K2" t="s">
        <v>151</v>
      </c>
      <c r="L2" t="s">
        <v>152</v>
      </c>
      <c r="M2" t="s">
        <v>66</v>
      </c>
      <c r="N2" t="s">
        <v>68</v>
      </c>
      <c r="O2" t="s">
        <v>87</v>
      </c>
      <c r="P2">
        <v>1500</v>
      </c>
      <c r="Q2">
        <v>20</v>
      </c>
      <c r="R2">
        <v>143</v>
      </c>
      <c r="S2">
        <v>1</v>
      </c>
      <c r="T2">
        <v>25</v>
      </c>
      <c r="U2">
        <v>16.5</v>
      </c>
      <c r="V2">
        <v>25</v>
      </c>
      <c r="W2" t="s">
        <v>71</v>
      </c>
      <c r="X2" t="s">
        <v>72</v>
      </c>
      <c r="Y2" t="s">
        <v>123</v>
      </c>
      <c r="Z2" t="s">
        <v>107</v>
      </c>
      <c r="AA2" t="s">
        <v>173</v>
      </c>
      <c r="AB2" s="13">
        <v>1.11897E-2</v>
      </c>
      <c r="AC2">
        <f>_xlfn.STDEV.S(0.01111382, 0.01134146, 0.01111382)</f>
        <v>1.3142801527832608E-4</v>
      </c>
      <c r="AD2">
        <v>3</v>
      </c>
      <c r="AE2">
        <v>30</v>
      </c>
      <c r="AF2">
        <v>3</v>
      </c>
      <c r="AG2" s="13">
        <v>1.1653119999999999E-2</v>
      </c>
      <c r="AH2">
        <f>_xlfn.STDEV.S(0.01191057, 0.01164228, 0.0114065)</f>
        <v>2.5220966720832389E-4</v>
      </c>
      <c r="AI2">
        <v>3</v>
      </c>
      <c r="AJ2">
        <v>30</v>
      </c>
      <c r="AK2">
        <v>3</v>
      </c>
      <c r="AL2" t="s">
        <v>174</v>
      </c>
      <c r="AM2" t="s">
        <v>76</v>
      </c>
      <c r="AN2" t="s">
        <v>269</v>
      </c>
      <c r="AO2" t="s">
        <v>259</v>
      </c>
      <c r="AP2" t="s">
        <v>212</v>
      </c>
      <c r="AQ2" t="s">
        <v>214</v>
      </c>
      <c r="AU2" t="s">
        <v>263</v>
      </c>
    </row>
    <row r="3" spans="1:47" x14ac:dyDescent="0.25">
      <c r="A3" t="s">
        <v>139</v>
      </c>
      <c r="B3" t="s">
        <v>170</v>
      </c>
      <c r="C3">
        <v>1997</v>
      </c>
      <c r="D3" t="s">
        <v>171</v>
      </c>
      <c r="F3" t="s">
        <v>172</v>
      </c>
      <c r="G3" t="s">
        <v>4</v>
      </c>
      <c r="H3" t="s">
        <v>131</v>
      </c>
      <c r="I3" t="s">
        <v>130</v>
      </c>
      <c r="J3" t="s">
        <v>129</v>
      </c>
      <c r="K3" t="s">
        <v>151</v>
      </c>
      <c r="L3" t="s">
        <v>152</v>
      </c>
      <c r="M3" t="s">
        <v>66</v>
      </c>
      <c r="N3" t="s">
        <v>68</v>
      </c>
      <c r="O3" t="s">
        <v>87</v>
      </c>
      <c r="P3">
        <v>1500</v>
      </c>
      <c r="Q3">
        <v>20</v>
      </c>
      <c r="R3">
        <v>365</v>
      </c>
      <c r="S3">
        <v>1</v>
      </c>
      <c r="T3">
        <v>25</v>
      </c>
      <c r="U3">
        <v>29</v>
      </c>
      <c r="V3">
        <v>25</v>
      </c>
      <c r="W3" t="s">
        <v>70</v>
      </c>
      <c r="X3" t="s">
        <v>72</v>
      </c>
      <c r="Y3" t="s">
        <v>123</v>
      </c>
      <c r="Z3" t="s">
        <v>107</v>
      </c>
      <c r="AA3" t="s">
        <v>173</v>
      </c>
      <c r="AB3" s="13">
        <v>1.11897E-2</v>
      </c>
      <c r="AC3">
        <f>_xlfn.STDEV.S(0.01111382, 0.01134146, 0.01111382)</f>
        <v>1.3142801527832608E-4</v>
      </c>
      <c r="AD3">
        <v>3</v>
      </c>
      <c r="AE3">
        <v>30</v>
      </c>
      <c r="AF3">
        <v>3</v>
      </c>
      <c r="AG3" s="13">
        <v>1.105691E-2</v>
      </c>
      <c r="AH3">
        <f>_xlfn.STDEV.S(0.01097561, 0.01103252, 0.0111626)</f>
        <v>9.5851286376344284E-5</v>
      </c>
      <c r="AI3">
        <v>3</v>
      </c>
      <c r="AJ3">
        <v>30</v>
      </c>
      <c r="AK3">
        <v>3</v>
      </c>
      <c r="AL3" t="s">
        <v>174</v>
      </c>
      <c r="AM3" t="s">
        <v>76</v>
      </c>
      <c r="AN3" t="s">
        <v>269</v>
      </c>
      <c r="AO3" t="s">
        <v>259</v>
      </c>
      <c r="AP3" t="s">
        <v>261</v>
      </c>
      <c r="AQ3" t="s">
        <v>214</v>
      </c>
      <c r="AU3" t="s">
        <v>264</v>
      </c>
    </row>
    <row r="4" spans="1:47" x14ac:dyDescent="0.25">
      <c r="A4" t="s">
        <v>242</v>
      </c>
      <c r="B4" t="s">
        <v>208</v>
      </c>
      <c r="C4">
        <v>2010</v>
      </c>
      <c r="D4" t="s">
        <v>209</v>
      </c>
      <c r="F4" t="s">
        <v>210</v>
      </c>
      <c r="G4" t="s">
        <v>4</v>
      </c>
      <c r="H4" t="s">
        <v>131</v>
      </c>
      <c r="I4" t="s">
        <v>130</v>
      </c>
      <c r="J4" t="s">
        <v>129</v>
      </c>
      <c r="K4" t="s">
        <v>151</v>
      </c>
      <c r="L4" t="s">
        <v>152</v>
      </c>
      <c r="M4" t="s">
        <v>66</v>
      </c>
      <c r="N4" t="s">
        <v>68</v>
      </c>
      <c r="O4" t="s">
        <v>87</v>
      </c>
      <c r="P4">
        <v>324</v>
      </c>
      <c r="Q4">
        <v>40</v>
      </c>
      <c r="R4">
        <v>6</v>
      </c>
      <c r="S4">
        <v>2</v>
      </c>
      <c r="T4">
        <v>25</v>
      </c>
      <c r="U4">
        <v>28</v>
      </c>
      <c r="V4">
        <v>25</v>
      </c>
      <c r="W4" t="s">
        <v>70</v>
      </c>
      <c r="X4" t="s">
        <v>72</v>
      </c>
      <c r="Y4" t="s">
        <v>124</v>
      </c>
      <c r="Z4" t="s">
        <v>108</v>
      </c>
      <c r="AA4" t="s">
        <v>222</v>
      </c>
      <c r="AB4" s="13">
        <v>0.48296299999999998</v>
      </c>
      <c r="AC4">
        <v>4.2962960000000001E-2</v>
      </c>
      <c r="AD4">
        <v>6</v>
      </c>
      <c r="AE4">
        <v>300</v>
      </c>
      <c r="AF4">
        <v>6</v>
      </c>
      <c r="AG4" s="13">
        <v>0.557037</v>
      </c>
      <c r="AH4" s="13">
        <v>5.3333329999999998E-2</v>
      </c>
      <c r="AI4">
        <v>6</v>
      </c>
      <c r="AJ4">
        <v>300</v>
      </c>
      <c r="AK4">
        <v>6</v>
      </c>
      <c r="AL4" t="s">
        <v>148</v>
      </c>
      <c r="AM4" t="s">
        <v>75</v>
      </c>
      <c r="AN4" t="s">
        <v>270</v>
      </c>
      <c r="AO4" t="s">
        <v>260</v>
      </c>
      <c r="AP4" t="s">
        <v>262</v>
      </c>
      <c r="AQ4" t="s">
        <v>214</v>
      </c>
      <c r="AU4" t="s">
        <v>265</v>
      </c>
    </row>
    <row r="5" spans="1:47" x14ac:dyDescent="0.25">
      <c r="A5" t="s">
        <v>242</v>
      </c>
      <c r="B5" t="s">
        <v>208</v>
      </c>
      <c r="C5">
        <v>2010</v>
      </c>
      <c r="D5" t="s">
        <v>209</v>
      </c>
      <c r="F5" t="s">
        <v>210</v>
      </c>
      <c r="G5" t="s">
        <v>4</v>
      </c>
      <c r="H5" t="s">
        <v>131</v>
      </c>
      <c r="I5" t="s">
        <v>130</v>
      </c>
      <c r="J5" t="s">
        <v>129</v>
      </c>
      <c r="K5" t="s">
        <v>151</v>
      </c>
      <c r="L5" t="s">
        <v>152</v>
      </c>
      <c r="M5" t="s">
        <v>66</v>
      </c>
      <c r="N5" t="s">
        <v>68</v>
      </c>
      <c r="O5" t="s">
        <v>87</v>
      </c>
      <c r="P5">
        <v>1311</v>
      </c>
      <c r="Q5">
        <v>40</v>
      </c>
      <c r="R5">
        <v>6</v>
      </c>
      <c r="S5">
        <v>2</v>
      </c>
      <c r="T5">
        <v>25</v>
      </c>
      <c r="U5">
        <v>28</v>
      </c>
      <c r="V5">
        <v>25</v>
      </c>
      <c r="W5" t="s">
        <v>70</v>
      </c>
      <c r="X5" t="s">
        <v>72</v>
      </c>
      <c r="Y5" t="s">
        <v>124</v>
      </c>
      <c r="Z5" t="s">
        <v>108</v>
      </c>
      <c r="AA5" t="s">
        <v>222</v>
      </c>
      <c r="AB5" s="13">
        <v>0.34074070000000001</v>
      </c>
      <c r="AC5">
        <v>6.6666669999999997E-2</v>
      </c>
      <c r="AD5">
        <v>6</v>
      </c>
      <c r="AE5">
        <v>300</v>
      </c>
      <c r="AF5">
        <v>6</v>
      </c>
      <c r="AG5" s="13">
        <v>0.62962960000000001</v>
      </c>
      <c r="AH5">
        <v>4.7407409999999997E-2</v>
      </c>
      <c r="AI5">
        <v>6</v>
      </c>
      <c r="AJ5">
        <v>300</v>
      </c>
      <c r="AK5">
        <v>6</v>
      </c>
      <c r="AL5" t="s">
        <v>148</v>
      </c>
      <c r="AM5" t="s">
        <v>75</v>
      </c>
      <c r="AN5" t="s">
        <v>270</v>
      </c>
      <c r="AO5" t="s">
        <v>268</v>
      </c>
      <c r="AP5" t="s">
        <v>267</v>
      </c>
      <c r="AQ5" t="s">
        <v>214</v>
      </c>
      <c r="AU5" t="s">
        <v>266</v>
      </c>
    </row>
    <row r="6" spans="1:47" x14ac:dyDescent="0.25">
      <c r="A6" t="s">
        <v>242</v>
      </c>
      <c r="B6" t="s">
        <v>153</v>
      </c>
      <c r="C6">
        <v>1994</v>
      </c>
      <c r="D6" t="s">
        <v>154</v>
      </c>
      <c r="E6">
        <v>6</v>
      </c>
      <c r="G6" t="s">
        <v>64</v>
      </c>
      <c r="H6" t="s">
        <v>131</v>
      </c>
      <c r="I6" t="s">
        <v>130</v>
      </c>
      <c r="J6" t="s">
        <v>129</v>
      </c>
      <c r="K6" t="s">
        <v>151</v>
      </c>
      <c r="L6" t="s">
        <v>152</v>
      </c>
      <c r="M6" t="s">
        <v>66</v>
      </c>
      <c r="N6" t="s">
        <v>68</v>
      </c>
      <c r="O6" t="s">
        <v>87</v>
      </c>
      <c r="P6">
        <f>20*32</f>
        <v>640</v>
      </c>
      <c r="Q6">
        <v>14</v>
      </c>
      <c r="R6">
        <v>144</v>
      </c>
      <c r="S6">
        <v>1</v>
      </c>
      <c r="T6">
        <v>25</v>
      </c>
      <c r="U6">
        <v>16.5</v>
      </c>
      <c r="V6">
        <v>16.5</v>
      </c>
      <c r="W6" t="s">
        <v>71</v>
      </c>
      <c r="X6" t="s">
        <v>72</v>
      </c>
      <c r="Y6" t="s">
        <v>122</v>
      </c>
      <c r="Z6" t="s">
        <v>107</v>
      </c>
      <c r="AA6" t="s">
        <v>250</v>
      </c>
      <c r="AB6">
        <v>1.045749</v>
      </c>
      <c r="AC6">
        <v>3.529492241102143E-3</v>
      </c>
      <c r="AD6">
        <v>3</v>
      </c>
      <c r="AE6">
        <v>30</v>
      </c>
      <c r="AF6">
        <v>3</v>
      </c>
      <c r="AG6">
        <v>1.0607287666666665</v>
      </c>
      <c r="AH6">
        <v>7.1969229065853464E-3</v>
      </c>
      <c r="AI6">
        <v>3</v>
      </c>
      <c r="AJ6">
        <v>30</v>
      </c>
      <c r="AK6">
        <v>3</v>
      </c>
      <c r="AL6" t="s">
        <v>135</v>
      </c>
      <c r="AM6" t="s">
        <v>74</v>
      </c>
      <c r="AN6" t="s">
        <v>166</v>
      </c>
      <c r="AO6" t="s">
        <v>200</v>
      </c>
      <c r="AP6" t="s">
        <v>183</v>
      </c>
      <c r="AQ6" t="s">
        <v>218</v>
      </c>
      <c r="AU6" t="s">
        <v>252</v>
      </c>
    </row>
    <row r="7" spans="1:47" x14ac:dyDescent="0.25">
      <c r="A7" t="s">
        <v>242</v>
      </c>
      <c r="B7" t="s">
        <v>153</v>
      </c>
      <c r="C7">
        <v>1994</v>
      </c>
      <c r="D7" t="s">
        <v>154</v>
      </c>
      <c r="E7">
        <v>6</v>
      </c>
      <c r="G7" t="s">
        <v>64</v>
      </c>
      <c r="H7" t="s">
        <v>131</v>
      </c>
      <c r="I7" t="s">
        <v>130</v>
      </c>
      <c r="J7" t="s">
        <v>129</v>
      </c>
      <c r="K7" t="s">
        <v>151</v>
      </c>
      <c r="L7" t="s">
        <v>152</v>
      </c>
      <c r="M7" t="s">
        <v>66</v>
      </c>
      <c r="N7" t="s">
        <v>68</v>
      </c>
      <c r="O7" t="s">
        <v>87</v>
      </c>
      <c r="P7">
        <f>20*32</f>
        <v>640</v>
      </c>
      <c r="Q7">
        <v>14</v>
      </c>
      <c r="R7">
        <v>144</v>
      </c>
      <c r="S7">
        <v>1</v>
      </c>
      <c r="T7">
        <v>25</v>
      </c>
      <c r="U7">
        <v>16.5</v>
      </c>
      <c r="V7">
        <v>25</v>
      </c>
      <c r="W7" t="s">
        <v>71</v>
      </c>
      <c r="X7" t="s">
        <v>72</v>
      </c>
      <c r="Y7" t="s">
        <v>122</v>
      </c>
      <c r="Z7" t="s">
        <v>107</v>
      </c>
      <c r="AA7" t="s">
        <v>250</v>
      </c>
      <c r="AB7">
        <v>0.92889876666666671</v>
      </c>
      <c r="AC7">
        <v>3.0750466050668782E-3</v>
      </c>
      <c r="AD7">
        <v>3</v>
      </c>
      <c r="AE7">
        <v>30</v>
      </c>
      <c r="AF7">
        <v>3</v>
      </c>
      <c r="AG7">
        <v>0.94486326666666665</v>
      </c>
      <c r="AH7">
        <v>5.8929136208953174E-3</v>
      </c>
      <c r="AI7">
        <v>3</v>
      </c>
      <c r="AJ7">
        <v>30</v>
      </c>
      <c r="AK7">
        <v>3</v>
      </c>
      <c r="AL7" t="s">
        <v>135</v>
      </c>
      <c r="AM7" t="s">
        <v>74</v>
      </c>
      <c r="AN7" t="s">
        <v>167</v>
      </c>
      <c r="AO7" t="s">
        <v>201</v>
      </c>
      <c r="AP7" t="s">
        <v>184</v>
      </c>
      <c r="AQ7" t="s">
        <v>218</v>
      </c>
      <c r="AU7" t="s">
        <v>252</v>
      </c>
    </row>
    <row r="8" spans="1:47" x14ac:dyDescent="0.25">
      <c r="A8" t="s">
        <v>242</v>
      </c>
      <c r="B8" t="s">
        <v>153</v>
      </c>
      <c r="C8">
        <v>1994</v>
      </c>
      <c r="D8" t="s">
        <v>154</v>
      </c>
      <c r="E8">
        <v>6</v>
      </c>
      <c r="G8" t="s">
        <v>64</v>
      </c>
      <c r="H8" t="s">
        <v>131</v>
      </c>
      <c r="I8" t="s">
        <v>130</v>
      </c>
      <c r="J8" t="s">
        <v>129</v>
      </c>
      <c r="K8" t="s">
        <v>151</v>
      </c>
      <c r="L8" t="s">
        <v>152</v>
      </c>
      <c r="M8" t="s">
        <v>66</v>
      </c>
      <c r="N8" t="s">
        <v>68</v>
      </c>
      <c r="O8" t="s">
        <v>87</v>
      </c>
      <c r="P8">
        <f>20*32</f>
        <v>640</v>
      </c>
      <c r="Q8">
        <v>14</v>
      </c>
      <c r="R8">
        <v>144</v>
      </c>
      <c r="S8">
        <v>1</v>
      </c>
      <c r="T8">
        <v>25</v>
      </c>
      <c r="U8">
        <v>16.5</v>
      </c>
      <c r="V8">
        <v>16.5</v>
      </c>
      <c r="W8" t="s">
        <v>71</v>
      </c>
      <c r="X8" t="s">
        <v>72</v>
      </c>
      <c r="Y8" t="s">
        <v>123</v>
      </c>
      <c r="Z8" t="s">
        <v>107</v>
      </c>
      <c r="AA8" t="s">
        <v>250</v>
      </c>
      <c r="AB8">
        <v>1.1929787000000001</v>
      </c>
      <c r="AC8">
        <v>3.4241357668760687E-3</v>
      </c>
      <c r="AD8">
        <v>3</v>
      </c>
      <c r="AE8">
        <v>30</v>
      </c>
      <c r="AF8">
        <v>3</v>
      </c>
      <c r="AG8">
        <v>1.2175177333333334</v>
      </c>
      <c r="AH8">
        <v>6.3164347636410732E-3</v>
      </c>
      <c r="AI8">
        <v>3</v>
      </c>
      <c r="AJ8">
        <v>30</v>
      </c>
      <c r="AK8">
        <v>3</v>
      </c>
      <c r="AL8" t="s">
        <v>135</v>
      </c>
      <c r="AM8" t="s">
        <v>74</v>
      </c>
      <c r="AN8" t="s">
        <v>166</v>
      </c>
      <c r="AO8" t="s">
        <v>202</v>
      </c>
      <c r="AP8" t="s">
        <v>185</v>
      </c>
      <c r="AQ8" t="s">
        <v>219</v>
      </c>
      <c r="AU8" t="s">
        <v>252</v>
      </c>
    </row>
    <row r="9" spans="1:47" x14ac:dyDescent="0.25">
      <c r="A9" t="s">
        <v>242</v>
      </c>
      <c r="B9" t="s">
        <v>153</v>
      </c>
      <c r="C9">
        <v>1994</v>
      </c>
      <c r="D9" t="s">
        <v>154</v>
      </c>
      <c r="E9">
        <v>6</v>
      </c>
      <c r="G9" t="s">
        <v>64</v>
      </c>
      <c r="H9" t="s">
        <v>131</v>
      </c>
      <c r="I9" t="s">
        <v>130</v>
      </c>
      <c r="J9" t="s">
        <v>129</v>
      </c>
      <c r="K9" t="s">
        <v>151</v>
      </c>
      <c r="L9" t="s">
        <v>152</v>
      </c>
      <c r="M9" t="s">
        <v>66</v>
      </c>
      <c r="N9" t="s">
        <v>68</v>
      </c>
      <c r="O9" t="s">
        <v>87</v>
      </c>
      <c r="P9">
        <f>20*32</f>
        <v>640</v>
      </c>
      <c r="Q9">
        <v>14</v>
      </c>
      <c r="R9">
        <v>144</v>
      </c>
      <c r="S9">
        <v>1</v>
      </c>
      <c r="T9">
        <v>25</v>
      </c>
      <c r="U9">
        <v>16.5</v>
      </c>
      <c r="V9">
        <v>25</v>
      </c>
      <c r="W9" t="s">
        <v>71</v>
      </c>
      <c r="X9" t="s">
        <v>72</v>
      </c>
      <c r="Y9" t="s">
        <v>123</v>
      </c>
      <c r="Z9" t="s">
        <v>107</v>
      </c>
      <c r="AA9" t="s">
        <v>250</v>
      </c>
      <c r="AB9">
        <v>1.0514887666666668</v>
      </c>
      <c r="AC9">
        <v>8.8076037446818741E-3</v>
      </c>
      <c r="AD9">
        <v>3</v>
      </c>
      <c r="AE9">
        <v>30</v>
      </c>
      <c r="AF9">
        <v>3</v>
      </c>
      <c r="AG9">
        <v>1.0710966</v>
      </c>
      <c r="AH9">
        <v>4.0894365540988069E-3</v>
      </c>
      <c r="AI9">
        <v>3</v>
      </c>
      <c r="AJ9">
        <v>30</v>
      </c>
      <c r="AK9">
        <v>3</v>
      </c>
      <c r="AL9" t="s">
        <v>135</v>
      </c>
      <c r="AM9" t="s">
        <v>74</v>
      </c>
      <c r="AN9" t="s">
        <v>167</v>
      </c>
      <c r="AO9" t="s">
        <v>203</v>
      </c>
      <c r="AP9" t="s">
        <v>186</v>
      </c>
      <c r="AQ9" t="s">
        <v>219</v>
      </c>
      <c r="AU9" t="s">
        <v>252</v>
      </c>
    </row>
    <row r="10" spans="1:47" x14ac:dyDescent="0.25">
      <c r="A10" t="s">
        <v>242</v>
      </c>
      <c r="B10" t="s">
        <v>153</v>
      </c>
      <c r="C10">
        <v>1994</v>
      </c>
      <c r="D10" t="s">
        <v>154</v>
      </c>
      <c r="E10">
        <v>7</v>
      </c>
      <c r="G10" t="s">
        <v>64</v>
      </c>
      <c r="H10" t="s">
        <v>131</v>
      </c>
      <c r="I10" t="s">
        <v>130</v>
      </c>
      <c r="J10" t="s">
        <v>129</v>
      </c>
      <c r="K10" t="s">
        <v>151</v>
      </c>
      <c r="L10" t="s">
        <v>152</v>
      </c>
      <c r="M10" t="s">
        <v>66</v>
      </c>
      <c r="N10" t="s">
        <v>68</v>
      </c>
      <c r="O10" t="s">
        <v>87</v>
      </c>
      <c r="P10">
        <v>300</v>
      </c>
      <c r="Q10">
        <v>14</v>
      </c>
      <c r="R10">
        <v>144</v>
      </c>
      <c r="S10">
        <v>1</v>
      </c>
      <c r="T10">
        <v>25</v>
      </c>
      <c r="U10">
        <v>16.5</v>
      </c>
      <c r="V10">
        <v>16.5</v>
      </c>
      <c r="W10" t="s">
        <v>71</v>
      </c>
      <c r="X10" t="s">
        <v>72</v>
      </c>
      <c r="Y10" t="s">
        <v>123</v>
      </c>
      <c r="Z10" t="s">
        <v>106</v>
      </c>
      <c r="AA10" t="s">
        <v>251</v>
      </c>
      <c r="AB10">
        <v>1190.1566</v>
      </c>
      <c r="AC10">
        <v>36.963557389271898</v>
      </c>
      <c r="AD10">
        <v>3</v>
      </c>
      <c r="AE10">
        <v>45</v>
      </c>
      <c r="AF10">
        <v>3</v>
      </c>
      <c r="AG10">
        <v>1633.1096333333332</v>
      </c>
      <c r="AH10">
        <v>144.93122070862901</v>
      </c>
      <c r="AI10">
        <v>3</v>
      </c>
      <c r="AJ10">
        <v>45</v>
      </c>
      <c r="AK10">
        <v>3</v>
      </c>
      <c r="AL10" t="s">
        <v>145</v>
      </c>
      <c r="AM10" t="s">
        <v>74</v>
      </c>
      <c r="AN10" t="s">
        <v>166</v>
      </c>
      <c r="AO10" t="s">
        <v>204</v>
      </c>
      <c r="AP10" t="s">
        <v>187</v>
      </c>
      <c r="AQ10" t="s">
        <v>220</v>
      </c>
      <c r="AU10" t="s">
        <v>254</v>
      </c>
    </row>
    <row r="11" spans="1:47" x14ac:dyDescent="0.25">
      <c r="A11" t="s">
        <v>242</v>
      </c>
      <c r="B11" t="s">
        <v>153</v>
      </c>
      <c r="C11">
        <v>1994</v>
      </c>
      <c r="D11" t="s">
        <v>154</v>
      </c>
      <c r="E11">
        <v>7</v>
      </c>
      <c r="G11" t="s">
        <v>64</v>
      </c>
      <c r="H11" t="s">
        <v>131</v>
      </c>
      <c r="I11" t="s">
        <v>130</v>
      </c>
      <c r="J11" t="s">
        <v>129</v>
      </c>
      <c r="K11" t="s">
        <v>151</v>
      </c>
      <c r="L11" t="s">
        <v>152</v>
      </c>
      <c r="M11" t="s">
        <v>66</v>
      </c>
      <c r="N11" t="s">
        <v>68</v>
      </c>
      <c r="O11" t="s">
        <v>87</v>
      </c>
      <c r="P11">
        <v>300</v>
      </c>
      <c r="Q11">
        <v>14</v>
      </c>
      <c r="R11">
        <v>144</v>
      </c>
      <c r="S11">
        <v>1</v>
      </c>
      <c r="T11">
        <v>25</v>
      </c>
      <c r="U11">
        <v>16.5</v>
      </c>
      <c r="V11">
        <v>25</v>
      </c>
      <c r="W11" t="s">
        <v>71</v>
      </c>
      <c r="X11" t="s">
        <v>72</v>
      </c>
      <c r="Y11" t="s">
        <v>123</v>
      </c>
      <c r="Z11" t="s">
        <v>106</v>
      </c>
      <c r="AA11" t="s">
        <v>251</v>
      </c>
      <c r="AB11">
        <v>1322.0720666666668</v>
      </c>
      <c r="AC11">
        <v>144.33756729740642</v>
      </c>
      <c r="AD11">
        <v>3</v>
      </c>
      <c r="AE11">
        <v>45</v>
      </c>
      <c r="AF11">
        <v>3</v>
      </c>
      <c r="AG11">
        <v>968.46850000000006</v>
      </c>
      <c r="AH11">
        <v>34.672996743719729</v>
      </c>
      <c r="AI11">
        <v>3</v>
      </c>
      <c r="AJ11">
        <v>45</v>
      </c>
      <c r="AK11">
        <v>3</v>
      </c>
      <c r="AL11" t="s">
        <v>145</v>
      </c>
      <c r="AM11" t="s">
        <v>74</v>
      </c>
      <c r="AN11" t="s">
        <v>167</v>
      </c>
      <c r="AO11" t="s">
        <v>205</v>
      </c>
      <c r="AP11" t="s">
        <v>188</v>
      </c>
      <c r="AQ11" t="s">
        <v>217</v>
      </c>
      <c r="AU11" t="s">
        <v>254</v>
      </c>
    </row>
    <row r="12" spans="1:47" x14ac:dyDescent="0.25">
      <c r="A12" t="s">
        <v>242</v>
      </c>
      <c r="B12" t="s">
        <v>153</v>
      </c>
      <c r="C12">
        <v>1994</v>
      </c>
      <c r="D12" t="s">
        <v>154</v>
      </c>
      <c r="E12">
        <v>7</v>
      </c>
      <c r="G12" t="s">
        <v>64</v>
      </c>
      <c r="H12" t="s">
        <v>131</v>
      </c>
      <c r="I12" t="s">
        <v>130</v>
      </c>
      <c r="J12" t="s">
        <v>129</v>
      </c>
      <c r="K12" t="s">
        <v>151</v>
      </c>
      <c r="L12" t="s">
        <v>152</v>
      </c>
      <c r="M12" t="s">
        <v>66</v>
      </c>
      <c r="N12" t="s">
        <v>68</v>
      </c>
      <c r="O12" t="s">
        <v>87</v>
      </c>
      <c r="P12">
        <v>300</v>
      </c>
      <c r="Q12">
        <v>14</v>
      </c>
      <c r="R12">
        <v>144</v>
      </c>
      <c r="S12">
        <v>1</v>
      </c>
      <c r="T12">
        <v>25</v>
      </c>
      <c r="U12">
        <v>16.5</v>
      </c>
      <c r="V12">
        <v>16.5</v>
      </c>
      <c r="W12" t="s">
        <v>71</v>
      </c>
      <c r="X12" t="s">
        <v>72</v>
      </c>
      <c r="Y12" t="s">
        <v>123</v>
      </c>
      <c r="Z12" t="s">
        <v>106</v>
      </c>
      <c r="AA12" t="s">
        <v>253</v>
      </c>
      <c r="AB12">
        <v>778.82883333333336</v>
      </c>
      <c r="AC12">
        <v>43.946617648043599</v>
      </c>
      <c r="AD12">
        <v>3</v>
      </c>
      <c r="AE12">
        <v>45</v>
      </c>
      <c r="AF12">
        <v>3</v>
      </c>
      <c r="AG12">
        <v>1090.991</v>
      </c>
      <c r="AH12">
        <v>131.4433849571366</v>
      </c>
      <c r="AI12">
        <v>3</v>
      </c>
      <c r="AJ12">
        <v>45</v>
      </c>
      <c r="AK12">
        <v>3</v>
      </c>
      <c r="AL12" t="s">
        <v>145</v>
      </c>
      <c r="AM12" t="s">
        <v>74</v>
      </c>
      <c r="AN12" t="s">
        <v>166</v>
      </c>
      <c r="AO12" t="s">
        <v>206</v>
      </c>
      <c r="AP12" t="s">
        <v>189</v>
      </c>
      <c r="AQ12" t="s">
        <v>215</v>
      </c>
      <c r="AU12" t="s">
        <v>254</v>
      </c>
    </row>
    <row r="13" spans="1:47" x14ac:dyDescent="0.25">
      <c r="A13" t="s">
        <v>242</v>
      </c>
      <c r="B13" t="s">
        <v>153</v>
      </c>
      <c r="C13">
        <v>1994</v>
      </c>
      <c r="D13" t="s">
        <v>154</v>
      </c>
      <c r="E13">
        <v>7</v>
      </c>
      <c r="G13" t="s">
        <v>64</v>
      </c>
      <c r="H13" t="s">
        <v>131</v>
      </c>
      <c r="I13" t="s">
        <v>130</v>
      </c>
      <c r="J13" t="s">
        <v>129</v>
      </c>
      <c r="K13" t="s">
        <v>151</v>
      </c>
      <c r="L13" t="s">
        <v>152</v>
      </c>
      <c r="M13" t="s">
        <v>66</v>
      </c>
      <c r="N13" t="s">
        <v>68</v>
      </c>
      <c r="O13" t="s">
        <v>87</v>
      </c>
      <c r="P13">
        <v>300</v>
      </c>
      <c r="Q13">
        <v>14</v>
      </c>
      <c r="R13">
        <v>144</v>
      </c>
      <c r="S13">
        <v>1</v>
      </c>
      <c r="T13">
        <v>25</v>
      </c>
      <c r="U13">
        <v>16.5</v>
      </c>
      <c r="V13">
        <v>25</v>
      </c>
      <c r="W13" t="s">
        <v>71</v>
      </c>
      <c r="X13" t="s">
        <v>72</v>
      </c>
      <c r="Y13" t="s">
        <v>123</v>
      </c>
      <c r="Z13" t="s">
        <v>106</v>
      </c>
      <c r="AA13" t="s">
        <v>253</v>
      </c>
      <c r="AB13">
        <v>801.7897333333334</v>
      </c>
      <c r="AC13">
        <v>84.215050408186158</v>
      </c>
      <c r="AD13">
        <v>3</v>
      </c>
      <c r="AE13">
        <v>45</v>
      </c>
      <c r="AF13">
        <v>3</v>
      </c>
      <c r="AG13">
        <v>584.11633333333339</v>
      </c>
      <c r="AH13">
        <v>25.874508934535065</v>
      </c>
      <c r="AI13">
        <v>3</v>
      </c>
      <c r="AJ13">
        <v>45</v>
      </c>
      <c r="AK13">
        <v>3</v>
      </c>
      <c r="AL13" t="s">
        <v>145</v>
      </c>
      <c r="AM13" t="s">
        <v>74</v>
      </c>
      <c r="AN13" t="s">
        <v>167</v>
      </c>
      <c r="AO13" t="s">
        <v>211</v>
      </c>
      <c r="AP13" t="s">
        <v>190</v>
      </c>
      <c r="AQ13" t="s">
        <v>216</v>
      </c>
      <c r="AU13" t="s">
        <v>254</v>
      </c>
    </row>
    <row r="14" spans="1:47" x14ac:dyDescent="0.25">
      <c r="A14" t="s">
        <v>242</v>
      </c>
      <c r="B14" t="s">
        <v>153</v>
      </c>
      <c r="C14">
        <v>1994</v>
      </c>
      <c r="D14" t="s">
        <v>154</v>
      </c>
      <c r="E14">
        <v>7</v>
      </c>
      <c r="G14" t="s">
        <v>64</v>
      </c>
      <c r="H14" t="s">
        <v>131</v>
      </c>
      <c r="I14" t="s">
        <v>130</v>
      </c>
      <c r="J14" t="s">
        <v>129</v>
      </c>
      <c r="K14" t="s">
        <v>151</v>
      </c>
      <c r="L14" t="s">
        <v>152</v>
      </c>
      <c r="M14" t="s">
        <v>66</v>
      </c>
      <c r="N14" t="s">
        <v>68</v>
      </c>
      <c r="O14" t="s">
        <v>87</v>
      </c>
      <c r="P14">
        <v>300</v>
      </c>
      <c r="Q14">
        <v>14</v>
      </c>
      <c r="R14">
        <v>144</v>
      </c>
      <c r="S14">
        <v>1</v>
      </c>
      <c r="T14">
        <v>25</v>
      </c>
      <c r="U14">
        <v>16.5</v>
      </c>
      <c r="V14">
        <v>25</v>
      </c>
      <c r="W14" t="s">
        <v>71</v>
      </c>
      <c r="X14" t="s">
        <v>72</v>
      </c>
      <c r="Y14" t="s">
        <v>123</v>
      </c>
      <c r="Z14" t="s">
        <v>108</v>
      </c>
      <c r="AA14" t="s">
        <v>224</v>
      </c>
      <c r="AB14">
        <f>(36+39+33)/3</f>
        <v>36</v>
      </c>
      <c r="AC14">
        <f>_xlfn.STDEV.S(36,39,33)</f>
        <v>3</v>
      </c>
      <c r="AD14">
        <v>3</v>
      </c>
      <c r="AE14">
        <v>163</v>
      </c>
      <c r="AF14">
        <v>3</v>
      </c>
      <c r="AG14">
        <v>30</v>
      </c>
      <c r="AH14">
        <f>_xlfn.STDEV.S(30,33,27)</f>
        <v>3</v>
      </c>
      <c r="AI14">
        <v>3</v>
      </c>
      <c r="AJ14">
        <v>169</v>
      </c>
      <c r="AK14">
        <v>3</v>
      </c>
      <c r="AL14" t="s">
        <v>134</v>
      </c>
      <c r="AN14" t="s">
        <v>166</v>
      </c>
      <c r="AO14" t="s">
        <v>257</v>
      </c>
      <c r="AP14" t="s">
        <v>193</v>
      </c>
      <c r="AQ14" t="s">
        <v>213</v>
      </c>
      <c r="AS14" t="s">
        <v>221</v>
      </c>
      <c r="AU14" t="s">
        <v>1473</v>
      </c>
    </row>
    <row r="15" spans="1:47" x14ac:dyDescent="0.25">
      <c r="A15" t="s">
        <v>242</v>
      </c>
      <c r="B15" t="s">
        <v>153</v>
      </c>
      <c r="C15">
        <v>1994</v>
      </c>
      <c r="D15" t="s">
        <v>154</v>
      </c>
      <c r="E15">
        <v>7</v>
      </c>
      <c r="G15" t="s">
        <v>64</v>
      </c>
      <c r="H15" t="s">
        <v>131</v>
      </c>
      <c r="I15" t="s">
        <v>130</v>
      </c>
      <c r="J15" t="s">
        <v>129</v>
      </c>
      <c r="K15" t="s">
        <v>151</v>
      </c>
      <c r="L15" t="s">
        <v>152</v>
      </c>
      <c r="M15" t="s">
        <v>66</v>
      </c>
      <c r="N15" t="s">
        <v>68</v>
      </c>
      <c r="O15" t="s">
        <v>87</v>
      </c>
      <c r="P15">
        <v>300</v>
      </c>
      <c r="Q15">
        <v>14</v>
      </c>
      <c r="R15">
        <v>144</v>
      </c>
      <c r="S15">
        <v>1</v>
      </c>
      <c r="T15">
        <v>25</v>
      </c>
      <c r="U15">
        <v>16.5</v>
      </c>
      <c r="V15">
        <v>16.5</v>
      </c>
      <c r="W15" t="s">
        <v>71</v>
      </c>
      <c r="X15" t="s">
        <v>72</v>
      </c>
      <c r="Y15" t="s">
        <v>123</v>
      </c>
      <c r="Z15" t="s">
        <v>108</v>
      </c>
      <c r="AA15" t="s">
        <v>224</v>
      </c>
      <c r="AB15">
        <f>(59+63+65)/3</f>
        <v>62.333333333333336</v>
      </c>
      <c r="AC15">
        <f>_xlfn.STDEV.S(59,63,65)</f>
        <v>3.0550504633038931</v>
      </c>
      <c r="AD15">
        <v>3</v>
      </c>
      <c r="AE15">
        <v>163</v>
      </c>
      <c r="AF15">
        <v>3</v>
      </c>
      <c r="AG15">
        <f>(73+74+76)/3</f>
        <v>74.333333333333329</v>
      </c>
      <c r="AH15">
        <f>_xlfn.STDEV.S(73,74,76)</f>
        <v>1.5275252316519468</v>
      </c>
      <c r="AI15">
        <v>3</v>
      </c>
      <c r="AJ15">
        <v>169</v>
      </c>
      <c r="AK15">
        <v>3</v>
      </c>
      <c r="AL15" t="s">
        <v>134</v>
      </c>
      <c r="AN15" t="s">
        <v>167</v>
      </c>
      <c r="AO15" t="s">
        <v>258</v>
      </c>
      <c r="AP15" t="s">
        <v>207</v>
      </c>
      <c r="AQ15" t="s">
        <v>213</v>
      </c>
      <c r="AS15" t="s">
        <v>221</v>
      </c>
      <c r="AU15" t="s">
        <v>1473</v>
      </c>
    </row>
    <row r="16" spans="1:47" x14ac:dyDescent="0.25">
      <c r="A16" t="s">
        <v>242</v>
      </c>
      <c r="B16" t="s">
        <v>153</v>
      </c>
      <c r="C16">
        <v>1994</v>
      </c>
      <c r="D16" t="s">
        <v>154</v>
      </c>
      <c r="E16">
        <v>7</v>
      </c>
      <c r="G16" t="s">
        <v>64</v>
      </c>
      <c r="H16" t="s">
        <v>131</v>
      </c>
      <c r="I16" t="s">
        <v>130</v>
      </c>
      <c r="J16" t="s">
        <v>129</v>
      </c>
      <c r="K16" t="s">
        <v>151</v>
      </c>
      <c r="L16" t="s">
        <v>152</v>
      </c>
      <c r="M16" t="s">
        <v>66</v>
      </c>
      <c r="N16" t="s">
        <v>68</v>
      </c>
      <c r="O16" t="s">
        <v>87</v>
      </c>
      <c r="P16">
        <v>300</v>
      </c>
      <c r="Q16">
        <v>14</v>
      </c>
      <c r="R16">
        <v>144</v>
      </c>
      <c r="S16">
        <v>1</v>
      </c>
      <c r="T16">
        <v>25</v>
      </c>
      <c r="U16">
        <v>16.5</v>
      </c>
      <c r="V16">
        <v>25</v>
      </c>
      <c r="W16" t="s">
        <v>71</v>
      </c>
      <c r="X16" t="s">
        <v>72</v>
      </c>
      <c r="Y16" t="s">
        <v>122</v>
      </c>
      <c r="Z16" t="s">
        <v>108</v>
      </c>
      <c r="AA16" t="s">
        <v>224</v>
      </c>
      <c r="AB16">
        <v>32.666666666666664</v>
      </c>
      <c r="AC16">
        <f>_xlfn.STDEV.S(35,30,33)</f>
        <v>2.5166114784235831</v>
      </c>
      <c r="AD16">
        <v>3</v>
      </c>
      <c r="AE16">
        <v>164</v>
      </c>
      <c r="AF16">
        <v>3</v>
      </c>
      <c r="AG16">
        <v>31.666666666666668</v>
      </c>
      <c r="AH16">
        <f>_xlfn.STDEV.S(31,35,29)</f>
        <v>3.0550504633038935</v>
      </c>
      <c r="AI16">
        <v>3</v>
      </c>
      <c r="AJ16">
        <v>174</v>
      </c>
      <c r="AK16">
        <v>3</v>
      </c>
      <c r="AL16" t="s">
        <v>134</v>
      </c>
      <c r="AN16" t="s">
        <v>166</v>
      </c>
      <c r="AO16" t="s">
        <v>255</v>
      </c>
      <c r="AP16" t="s">
        <v>191</v>
      </c>
      <c r="AQ16" t="s">
        <v>213</v>
      </c>
      <c r="AS16" t="s">
        <v>221</v>
      </c>
      <c r="AU16" t="s">
        <v>1473</v>
      </c>
    </row>
    <row r="17" spans="1:47" x14ac:dyDescent="0.25">
      <c r="A17" t="s">
        <v>242</v>
      </c>
      <c r="B17" t="s">
        <v>153</v>
      </c>
      <c r="C17">
        <v>1994</v>
      </c>
      <c r="D17" t="s">
        <v>154</v>
      </c>
      <c r="E17">
        <v>7</v>
      </c>
      <c r="G17" t="s">
        <v>64</v>
      </c>
      <c r="H17" t="s">
        <v>131</v>
      </c>
      <c r="I17" t="s">
        <v>130</v>
      </c>
      <c r="J17" t="s">
        <v>129</v>
      </c>
      <c r="K17" t="s">
        <v>151</v>
      </c>
      <c r="L17" t="s">
        <v>152</v>
      </c>
      <c r="M17" t="s">
        <v>66</v>
      </c>
      <c r="N17" t="s">
        <v>68</v>
      </c>
      <c r="O17" t="s">
        <v>87</v>
      </c>
      <c r="P17">
        <v>300</v>
      </c>
      <c r="Q17">
        <v>14</v>
      </c>
      <c r="R17">
        <v>144</v>
      </c>
      <c r="S17">
        <v>1</v>
      </c>
      <c r="T17">
        <v>25</v>
      </c>
      <c r="U17">
        <v>16.5</v>
      </c>
      <c r="V17">
        <v>16.5</v>
      </c>
      <c r="W17" t="s">
        <v>71</v>
      </c>
      <c r="X17" t="s">
        <v>72</v>
      </c>
      <c r="Y17" t="s">
        <v>122</v>
      </c>
      <c r="Z17" t="s">
        <v>108</v>
      </c>
      <c r="AA17" t="s">
        <v>224</v>
      </c>
      <c r="AB17">
        <f>(59+66+61)/3</f>
        <v>62</v>
      </c>
      <c r="AC17">
        <f>_xlfn.STDEV.S(59,66,61)</f>
        <v>3.6055512754639891</v>
      </c>
      <c r="AD17">
        <v>3</v>
      </c>
      <c r="AE17">
        <v>164</v>
      </c>
      <c r="AF17">
        <v>3</v>
      </c>
      <c r="AG17">
        <v>70.666666666666671</v>
      </c>
      <c r="AH17">
        <f>_xlfn.STDEV.S(75,73,64)</f>
        <v>5.8594652770823146</v>
      </c>
      <c r="AI17">
        <v>3</v>
      </c>
      <c r="AJ17">
        <v>168</v>
      </c>
      <c r="AK17">
        <v>3</v>
      </c>
      <c r="AL17" t="s">
        <v>134</v>
      </c>
      <c r="AN17" t="s">
        <v>167</v>
      </c>
      <c r="AO17" t="s">
        <v>256</v>
      </c>
      <c r="AP17" t="s">
        <v>192</v>
      </c>
      <c r="AQ17" t="s">
        <v>213</v>
      </c>
      <c r="AS17" t="s">
        <v>221</v>
      </c>
      <c r="AU17" t="s">
        <v>1473</v>
      </c>
    </row>
    <row r="18" spans="1:47" x14ac:dyDescent="0.25">
      <c r="A18" t="s">
        <v>242</v>
      </c>
      <c r="B18" t="s">
        <v>143</v>
      </c>
      <c r="C18">
        <v>2014</v>
      </c>
      <c r="D18" t="s">
        <v>132</v>
      </c>
      <c r="F18" t="s">
        <v>147</v>
      </c>
      <c r="G18" t="s">
        <v>4</v>
      </c>
      <c r="H18" t="s">
        <v>131</v>
      </c>
      <c r="I18" t="s">
        <v>130</v>
      </c>
      <c r="J18" t="s">
        <v>129</v>
      </c>
      <c r="K18" t="s">
        <v>128</v>
      </c>
      <c r="L18" t="s">
        <v>127</v>
      </c>
      <c r="M18" t="s">
        <v>66</v>
      </c>
      <c r="N18" t="s">
        <v>68</v>
      </c>
      <c r="O18" t="s">
        <v>87</v>
      </c>
      <c r="P18">
        <f>65*45</f>
        <v>2925</v>
      </c>
      <c r="Q18">
        <v>2</v>
      </c>
      <c r="R18">
        <v>20</v>
      </c>
      <c r="S18">
        <v>1</v>
      </c>
      <c r="T18">
        <v>15</v>
      </c>
      <c r="U18">
        <v>31</v>
      </c>
      <c r="V18">
        <v>23</v>
      </c>
      <c r="W18" t="s">
        <v>70</v>
      </c>
      <c r="X18" t="s">
        <v>72</v>
      </c>
      <c r="Y18" t="s">
        <v>123</v>
      </c>
      <c r="Z18" t="s">
        <v>108</v>
      </c>
      <c r="AA18" t="s">
        <v>248</v>
      </c>
      <c r="AB18">
        <v>0.65400000000000003</v>
      </c>
      <c r="AC18">
        <v>0.27600000000000002</v>
      </c>
      <c r="AD18">
        <v>4</v>
      </c>
      <c r="AE18">
        <v>13</v>
      </c>
      <c r="AF18">
        <v>13</v>
      </c>
      <c r="AG18">
        <v>0.77900000000000003</v>
      </c>
      <c r="AH18">
        <v>0.17199999999999999</v>
      </c>
      <c r="AI18">
        <v>4</v>
      </c>
      <c r="AJ18">
        <v>19</v>
      </c>
      <c r="AK18">
        <v>19</v>
      </c>
      <c r="AL18" t="s">
        <v>148</v>
      </c>
      <c r="AM18" t="s">
        <v>74</v>
      </c>
      <c r="AN18" t="s">
        <v>156</v>
      </c>
      <c r="AO18" t="s">
        <v>195</v>
      </c>
      <c r="AP18" t="s">
        <v>178</v>
      </c>
      <c r="AQ18" t="s">
        <v>149</v>
      </c>
      <c r="AR18" t="s">
        <v>150</v>
      </c>
      <c r="AU18" t="s">
        <v>249</v>
      </c>
    </row>
    <row r="19" spans="1:47" x14ac:dyDescent="0.25">
      <c r="A19" t="s">
        <v>242</v>
      </c>
      <c r="B19" t="s">
        <v>143</v>
      </c>
      <c r="C19">
        <v>2014</v>
      </c>
      <c r="D19" t="s">
        <v>132</v>
      </c>
      <c r="F19" t="s">
        <v>147</v>
      </c>
      <c r="G19" t="s">
        <v>4</v>
      </c>
      <c r="H19" t="s">
        <v>131</v>
      </c>
      <c r="I19" t="s">
        <v>130</v>
      </c>
      <c r="J19" t="s">
        <v>129</v>
      </c>
      <c r="K19" t="s">
        <v>128</v>
      </c>
      <c r="L19" t="s">
        <v>127</v>
      </c>
      <c r="M19" t="s">
        <v>66</v>
      </c>
      <c r="N19" t="s">
        <v>68</v>
      </c>
      <c r="O19" t="s">
        <v>87</v>
      </c>
      <c r="P19">
        <f>65*45</f>
        <v>2925</v>
      </c>
      <c r="Q19">
        <v>2</v>
      </c>
      <c r="R19">
        <v>20</v>
      </c>
      <c r="S19">
        <v>1</v>
      </c>
      <c r="T19">
        <v>15</v>
      </c>
      <c r="U19">
        <v>31</v>
      </c>
      <c r="V19">
        <v>23</v>
      </c>
      <c r="W19" t="s">
        <v>70</v>
      </c>
      <c r="X19" t="s">
        <v>72</v>
      </c>
      <c r="Y19" t="s">
        <v>123</v>
      </c>
      <c r="Z19" t="s">
        <v>107</v>
      </c>
      <c r="AA19" t="s">
        <v>126</v>
      </c>
      <c r="AB19">
        <v>6.48</v>
      </c>
      <c r="AC19">
        <v>0.2</v>
      </c>
      <c r="AD19">
        <v>4</v>
      </c>
      <c r="AE19">
        <v>13</v>
      </c>
      <c r="AF19">
        <v>13</v>
      </c>
      <c r="AG19">
        <v>6.43</v>
      </c>
      <c r="AH19">
        <v>0.16300000000000001</v>
      </c>
      <c r="AI19">
        <v>4</v>
      </c>
      <c r="AJ19">
        <v>19</v>
      </c>
      <c r="AK19">
        <v>19</v>
      </c>
      <c r="AL19" t="s">
        <v>135</v>
      </c>
      <c r="AM19" t="s">
        <v>74</v>
      </c>
      <c r="AN19" t="s">
        <v>156</v>
      </c>
      <c r="AO19" t="s">
        <v>198</v>
      </c>
      <c r="AP19" t="s">
        <v>181</v>
      </c>
      <c r="AQ19" t="s">
        <v>149</v>
      </c>
      <c r="AR19" t="s">
        <v>150</v>
      </c>
      <c r="AU19" t="s">
        <v>249</v>
      </c>
    </row>
    <row r="20" spans="1:47" x14ac:dyDescent="0.25">
      <c r="A20" t="s">
        <v>242</v>
      </c>
      <c r="B20" t="s">
        <v>143</v>
      </c>
      <c r="C20">
        <v>2014</v>
      </c>
      <c r="D20" t="s">
        <v>132</v>
      </c>
      <c r="F20" t="s">
        <v>147</v>
      </c>
      <c r="G20" t="s">
        <v>4</v>
      </c>
      <c r="H20" t="s">
        <v>131</v>
      </c>
      <c r="I20" t="s">
        <v>130</v>
      </c>
      <c r="J20" t="s">
        <v>129</v>
      </c>
      <c r="K20" t="s">
        <v>128</v>
      </c>
      <c r="L20" t="s">
        <v>127</v>
      </c>
      <c r="M20" t="s">
        <v>66</v>
      </c>
      <c r="N20" t="s">
        <v>68</v>
      </c>
      <c r="O20" t="s">
        <v>87</v>
      </c>
      <c r="P20">
        <f t="shared" ref="P20:P23" si="0">65*45</f>
        <v>2925</v>
      </c>
      <c r="Q20">
        <v>2</v>
      </c>
      <c r="R20">
        <v>20</v>
      </c>
      <c r="S20">
        <v>1</v>
      </c>
      <c r="T20">
        <v>15</v>
      </c>
      <c r="U20">
        <v>31</v>
      </c>
      <c r="V20">
        <v>15</v>
      </c>
      <c r="W20" t="s">
        <v>70</v>
      </c>
      <c r="X20" t="s">
        <v>72</v>
      </c>
      <c r="Y20" t="s">
        <v>123</v>
      </c>
      <c r="Z20" t="s">
        <v>108</v>
      </c>
      <c r="AA20" t="s">
        <v>248</v>
      </c>
      <c r="AB20">
        <v>0.67900000000000005</v>
      </c>
      <c r="AC20">
        <v>0.215</v>
      </c>
      <c r="AD20">
        <v>4</v>
      </c>
      <c r="AE20">
        <v>14</v>
      </c>
      <c r="AF20">
        <v>14</v>
      </c>
      <c r="AG20">
        <v>0.78800000000000003</v>
      </c>
      <c r="AH20">
        <v>0.17699999999999999</v>
      </c>
      <c r="AI20">
        <v>4</v>
      </c>
      <c r="AJ20">
        <v>19</v>
      </c>
      <c r="AK20">
        <v>19</v>
      </c>
      <c r="AL20" t="s">
        <v>148</v>
      </c>
      <c r="AM20" t="s">
        <v>74</v>
      </c>
      <c r="AN20" t="s">
        <v>155</v>
      </c>
      <c r="AO20" t="s">
        <v>194</v>
      </c>
      <c r="AP20" t="s">
        <v>177</v>
      </c>
      <c r="AQ20" t="s">
        <v>149</v>
      </c>
      <c r="AR20" t="s">
        <v>150</v>
      </c>
      <c r="AU20" t="s">
        <v>249</v>
      </c>
    </row>
    <row r="21" spans="1:47" x14ac:dyDescent="0.25">
      <c r="A21" t="s">
        <v>242</v>
      </c>
      <c r="B21" t="s">
        <v>143</v>
      </c>
      <c r="C21">
        <v>2014</v>
      </c>
      <c r="D21" t="s">
        <v>132</v>
      </c>
      <c r="F21" t="s">
        <v>147</v>
      </c>
      <c r="G21" t="s">
        <v>4</v>
      </c>
      <c r="H21" t="s">
        <v>131</v>
      </c>
      <c r="I21" t="s">
        <v>130</v>
      </c>
      <c r="J21" t="s">
        <v>129</v>
      </c>
      <c r="K21" t="s">
        <v>128</v>
      </c>
      <c r="L21" t="s">
        <v>127</v>
      </c>
      <c r="M21" t="s">
        <v>66</v>
      </c>
      <c r="N21" t="s">
        <v>68</v>
      </c>
      <c r="O21" t="s">
        <v>87</v>
      </c>
      <c r="P21">
        <f t="shared" si="0"/>
        <v>2925</v>
      </c>
      <c r="Q21">
        <v>2</v>
      </c>
      <c r="R21">
        <v>20</v>
      </c>
      <c r="S21">
        <v>1</v>
      </c>
      <c r="T21">
        <v>15</v>
      </c>
      <c r="U21">
        <v>31</v>
      </c>
      <c r="V21">
        <v>31</v>
      </c>
      <c r="W21" t="s">
        <v>70</v>
      </c>
      <c r="X21" t="s">
        <v>72</v>
      </c>
      <c r="Y21" t="s">
        <v>123</v>
      </c>
      <c r="Z21" t="s">
        <v>108</v>
      </c>
      <c r="AA21" t="s">
        <v>248</v>
      </c>
      <c r="AB21">
        <v>0.60699999999999998</v>
      </c>
      <c r="AC21">
        <v>0.253</v>
      </c>
      <c r="AD21">
        <v>4</v>
      </c>
      <c r="AE21">
        <v>14</v>
      </c>
      <c r="AF21">
        <v>14</v>
      </c>
      <c r="AG21">
        <v>0.77900000000000003</v>
      </c>
      <c r="AH21">
        <v>0.158</v>
      </c>
      <c r="AI21">
        <v>4</v>
      </c>
      <c r="AJ21">
        <v>21</v>
      </c>
      <c r="AK21">
        <v>21</v>
      </c>
      <c r="AL21" t="s">
        <v>148</v>
      </c>
      <c r="AM21" t="s">
        <v>74</v>
      </c>
      <c r="AN21" t="s">
        <v>165</v>
      </c>
      <c r="AO21" t="s">
        <v>196</v>
      </c>
      <c r="AP21" t="s">
        <v>179</v>
      </c>
      <c r="AQ21" t="s">
        <v>149</v>
      </c>
      <c r="AR21" t="s">
        <v>150</v>
      </c>
      <c r="AU21" t="s">
        <v>249</v>
      </c>
    </row>
    <row r="22" spans="1:47" x14ac:dyDescent="0.25">
      <c r="A22" t="s">
        <v>242</v>
      </c>
      <c r="B22" t="s">
        <v>143</v>
      </c>
      <c r="C22">
        <v>2014</v>
      </c>
      <c r="D22" t="s">
        <v>132</v>
      </c>
      <c r="F22" t="s">
        <v>147</v>
      </c>
      <c r="G22" t="s">
        <v>4</v>
      </c>
      <c r="H22" t="s">
        <v>131</v>
      </c>
      <c r="I22" t="s">
        <v>130</v>
      </c>
      <c r="J22" t="s">
        <v>129</v>
      </c>
      <c r="K22" t="s">
        <v>128</v>
      </c>
      <c r="L22" t="s">
        <v>127</v>
      </c>
      <c r="M22" t="s">
        <v>66</v>
      </c>
      <c r="N22" t="s">
        <v>68</v>
      </c>
      <c r="O22" t="s">
        <v>87</v>
      </c>
      <c r="P22">
        <f t="shared" si="0"/>
        <v>2925</v>
      </c>
      <c r="Q22">
        <v>2</v>
      </c>
      <c r="R22">
        <v>20</v>
      </c>
      <c r="S22">
        <v>1</v>
      </c>
      <c r="T22">
        <v>15</v>
      </c>
      <c r="U22">
        <v>31</v>
      </c>
      <c r="V22">
        <v>15</v>
      </c>
      <c r="W22" t="s">
        <v>70</v>
      </c>
      <c r="X22" t="s">
        <v>72</v>
      </c>
      <c r="Y22" t="s">
        <v>123</v>
      </c>
      <c r="Z22" t="s">
        <v>107</v>
      </c>
      <c r="AA22" t="s">
        <v>126</v>
      </c>
      <c r="AB22">
        <v>6.7</v>
      </c>
      <c r="AC22">
        <v>0.27600000000000002</v>
      </c>
      <c r="AD22">
        <v>4</v>
      </c>
      <c r="AE22">
        <v>14</v>
      </c>
      <c r="AF22">
        <v>14</v>
      </c>
      <c r="AG22">
        <v>6.54</v>
      </c>
      <c r="AH22">
        <v>0.17699999999999999</v>
      </c>
      <c r="AI22">
        <v>4</v>
      </c>
      <c r="AJ22">
        <v>19</v>
      </c>
      <c r="AK22">
        <v>19</v>
      </c>
      <c r="AL22" t="s">
        <v>135</v>
      </c>
      <c r="AM22" t="s">
        <v>74</v>
      </c>
      <c r="AN22" t="s">
        <v>155</v>
      </c>
      <c r="AO22" t="s">
        <v>197</v>
      </c>
      <c r="AP22" t="s">
        <v>180</v>
      </c>
      <c r="AQ22" t="s">
        <v>149</v>
      </c>
      <c r="AR22" t="s">
        <v>150</v>
      </c>
      <c r="AU22" t="s">
        <v>249</v>
      </c>
    </row>
    <row r="23" spans="1:47" x14ac:dyDescent="0.25">
      <c r="A23" t="s">
        <v>242</v>
      </c>
      <c r="B23" t="s">
        <v>143</v>
      </c>
      <c r="C23">
        <v>2014</v>
      </c>
      <c r="D23" t="s">
        <v>132</v>
      </c>
      <c r="F23" t="s">
        <v>147</v>
      </c>
      <c r="G23" t="s">
        <v>4</v>
      </c>
      <c r="H23" t="s">
        <v>131</v>
      </c>
      <c r="I23" t="s">
        <v>130</v>
      </c>
      <c r="J23" t="s">
        <v>129</v>
      </c>
      <c r="K23" t="s">
        <v>128</v>
      </c>
      <c r="L23" t="s">
        <v>127</v>
      </c>
      <c r="M23" t="s">
        <v>66</v>
      </c>
      <c r="N23" t="s">
        <v>68</v>
      </c>
      <c r="O23" t="s">
        <v>87</v>
      </c>
      <c r="P23">
        <f t="shared" si="0"/>
        <v>2925</v>
      </c>
      <c r="Q23">
        <v>2</v>
      </c>
      <c r="R23">
        <v>20</v>
      </c>
      <c r="S23">
        <v>1</v>
      </c>
      <c r="T23">
        <v>15</v>
      </c>
      <c r="U23">
        <v>31</v>
      </c>
      <c r="V23">
        <v>31</v>
      </c>
      <c r="W23" t="s">
        <v>70</v>
      </c>
      <c r="X23" t="s">
        <v>72</v>
      </c>
      <c r="Y23" t="s">
        <v>123</v>
      </c>
      <c r="Z23" t="s">
        <v>107</v>
      </c>
      <c r="AA23" t="s">
        <v>126</v>
      </c>
      <c r="AB23">
        <v>6.17</v>
      </c>
      <c r="AC23">
        <v>0.30099999999999999</v>
      </c>
      <c r="AD23">
        <v>4</v>
      </c>
      <c r="AE23">
        <v>14</v>
      </c>
      <c r="AF23">
        <v>14</v>
      </c>
      <c r="AG23">
        <v>6.06</v>
      </c>
      <c r="AH23">
        <v>0.17699999999999999</v>
      </c>
      <c r="AI23">
        <v>4</v>
      </c>
      <c r="AJ23">
        <v>21</v>
      </c>
      <c r="AK23">
        <v>21</v>
      </c>
      <c r="AL23" t="s">
        <v>135</v>
      </c>
      <c r="AM23" t="s">
        <v>74</v>
      </c>
      <c r="AN23" t="s">
        <v>165</v>
      </c>
      <c r="AO23" t="s">
        <v>199</v>
      </c>
      <c r="AP23" t="s">
        <v>182</v>
      </c>
      <c r="AQ23" t="s">
        <v>149</v>
      </c>
      <c r="AR23" t="s">
        <v>150</v>
      </c>
      <c r="AU23" t="s">
        <v>249</v>
      </c>
    </row>
    <row r="24" spans="1:47" x14ac:dyDescent="0.25">
      <c r="A24" t="s">
        <v>242</v>
      </c>
      <c r="B24" t="s">
        <v>140</v>
      </c>
      <c r="C24">
        <v>2019</v>
      </c>
      <c r="D24" t="s">
        <v>141</v>
      </c>
      <c r="F24" t="s">
        <v>142</v>
      </c>
      <c r="G24" t="s">
        <v>4</v>
      </c>
      <c r="H24" t="s">
        <v>131</v>
      </c>
      <c r="I24" t="s">
        <v>130</v>
      </c>
      <c r="J24" t="s">
        <v>129</v>
      </c>
      <c r="K24" t="s">
        <v>144</v>
      </c>
      <c r="L24" t="s">
        <v>1452</v>
      </c>
      <c r="M24" t="s">
        <v>66</v>
      </c>
      <c r="N24" t="s">
        <v>68</v>
      </c>
      <c r="O24" t="s">
        <v>87</v>
      </c>
      <c r="P24">
        <v>1000</v>
      </c>
      <c r="R24">
        <v>5</v>
      </c>
      <c r="S24">
        <v>1</v>
      </c>
      <c r="T24">
        <v>25</v>
      </c>
      <c r="U24">
        <v>30</v>
      </c>
      <c r="V24">
        <v>30</v>
      </c>
      <c r="W24" t="s">
        <v>70</v>
      </c>
      <c r="X24" t="s">
        <v>73</v>
      </c>
      <c r="Y24" t="s">
        <v>123</v>
      </c>
      <c r="Z24" t="s">
        <v>106</v>
      </c>
      <c r="AA24" t="s">
        <v>223</v>
      </c>
      <c r="AB24">
        <v>102.6</v>
      </c>
      <c r="AC24">
        <v>2.8</v>
      </c>
      <c r="AD24">
        <v>5</v>
      </c>
      <c r="AE24">
        <v>100</v>
      </c>
      <c r="AF24">
        <v>100</v>
      </c>
      <c r="AG24">
        <v>87.7</v>
      </c>
      <c r="AH24">
        <v>11.6</v>
      </c>
      <c r="AI24">
        <v>5</v>
      </c>
      <c r="AJ24">
        <v>100</v>
      </c>
      <c r="AK24">
        <v>100</v>
      </c>
      <c r="AL24" t="s">
        <v>145</v>
      </c>
      <c r="AM24" t="s">
        <v>75</v>
      </c>
      <c r="AN24" t="s">
        <v>240</v>
      </c>
      <c r="AO24" t="s">
        <v>234</v>
      </c>
      <c r="AP24" t="s">
        <v>228</v>
      </c>
      <c r="AQ24" t="s">
        <v>146</v>
      </c>
      <c r="AU24" t="s">
        <v>243</v>
      </c>
    </row>
    <row r="25" spans="1:47" x14ac:dyDescent="0.25">
      <c r="A25" t="s">
        <v>242</v>
      </c>
      <c r="B25" t="s">
        <v>140</v>
      </c>
      <c r="C25">
        <v>2019</v>
      </c>
      <c r="D25" t="s">
        <v>141</v>
      </c>
      <c r="F25" t="s">
        <v>142</v>
      </c>
      <c r="G25" t="s">
        <v>4</v>
      </c>
      <c r="H25" t="s">
        <v>131</v>
      </c>
      <c r="I25" t="s">
        <v>130</v>
      </c>
      <c r="J25" t="s">
        <v>129</v>
      </c>
      <c r="K25" t="s">
        <v>144</v>
      </c>
      <c r="L25" t="s">
        <v>1452</v>
      </c>
      <c r="M25" t="s">
        <v>66</v>
      </c>
      <c r="N25" t="s">
        <v>68</v>
      </c>
      <c r="O25" t="s">
        <v>87</v>
      </c>
      <c r="P25">
        <v>1000</v>
      </c>
      <c r="R25">
        <v>10</v>
      </c>
      <c r="S25">
        <v>1</v>
      </c>
      <c r="T25">
        <v>25</v>
      </c>
      <c r="U25">
        <v>31.25</v>
      </c>
      <c r="V25">
        <v>31.25</v>
      </c>
      <c r="W25" t="s">
        <v>70</v>
      </c>
      <c r="X25" t="s">
        <v>73</v>
      </c>
      <c r="Y25" t="s">
        <v>123</v>
      </c>
      <c r="Z25" t="s">
        <v>106</v>
      </c>
      <c r="AA25" t="s">
        <v>223</v>
      </c>
      <c r="AB25">
        <v>78.5</v>
      </c>
      <c r="AC25">
        <v>3.9</v>
      </c>
      <c r="AD25">
        <v>5</v>
      </c>
      <c r="AE25">
        <v>100</v>
      </c>
      <c r="AF25">
        <v>100</v>
      </c>
      <c r="AG25">
        <v>84.1</v>
      </c>
      <c r="AH25">
        <v>7.5</v>
      </c>
      <c r="AI25">
        <v>5</v>
      </c>
      <c r="AJ25">
        <v>100</v>
      </c>
      <c r="AK25">
        <v>100</v>
      </c>
      <c r="AL25" t="s">
        <v>145</v>
      </c>
      <c r="AM25" t="s">
        <v>75</v>
      </c>
      <c r="AN25" t="s">
        <v>240</v>
      </c>
      <c r="AO25" t="s">
        <v>235</v>
      </c>
      <c r="AP25" t="s">
        <v>229</v>
      </c>
      <c r="AQ25" t="s">
        <v>146</v>
      </c>
      <c r="AU25" t="s">
        <v>244</v>
      </c>
    </row>
    <row r="26" spans="1:47" x14ac:dyDescent="0.25">
      <c r="A26" t="s">
        <v>242</v>
      </c>
      <c r="B26" t="s">
        <v>140</v>
      </c>
      <c r="C26">
        <v>2019</v>
      </c>
      <c r="D26" t="s">
        <v>141</v>
      </c>
      <c r="F26" t="s">
        <v>142</v>
      </c>
      <c r="G26" t="s">
        <v>4</v>
      </c>
      <c r="H26" t="s">
        <v>131</v>
      </c>
      <c r="I26" t="s">
        <v>130</v>
      </c>
      <c r="J26" t="s">
        <v>129</v>
      </c>
      <c r="K26" t="s">
        <v>144</v>
      </c>
      <c r="L26" t="s">
        <v>1452</v>
      </c>
      <c r="M26" t="s">
        <v>66</v>
      </c>
      <c r="N26" t="s">
        <v>68</v>
      </c>
      <c r="O26" t="s">
        <v>87</v>
      </c>
      <c r="P26">
        <v>1000</v>
      </c>
      <c r="R26">
        <v>15</v>
      </c>
      <c r="S26">
        <v>1</v>
      </c>
      <c r="T26">
        <v>25</v>
      </c>
      <c r="U26">
        <v>32.5</v>
      </c>
      <c r="V26">
        <v>32.5</v>
      </c>
      <c r="W26" t="s">
        <v>70</v>
      </c>
      <c r="X26" t="s">
        <v>73</v>
      </c>
      <c r="Y26" t="s">
        <v>123</v>
      </c>
      <c r="Z26" t="s">
        <v>106</v>
      </c>
      <c r="AA26" t="s">
        <v>223</v>
      </c>
      <c r="AB26">
        <v>49.4</v>
      </c>
      <c r="AC26">
        <v>2</v>
      </c>
      <c r="AD26">
        <v>5</v>
      </c>
      <c r="AE26">
        <v>100</v>
      </c>
      <c r="AF26">
        <v>100</v>
      </c>
      <c r="AG26">
        <v>38.299999999999997</v>
      </c>
      <c r="AH26">
        <v>5.3</v>
      </c>
      <c r="AI26">
        <v>5</v>
      </c>
      <c r="AJ26">
        <v>100</v>
      </c>
      <c r="AK26">
        <v>100</v>
      </c>
      <c r="AL26" t="s">
        <v>145</v>
      </c>
      <c r="AM26" t="s">
        <v>75</v>
      </c>
      <c r="AN26" t="s">
        <v>240</v>
      </c>
      <c r="AO26" t="s">
        <v>236</v>
      </c>
      <c r="AP26" t="s">
        <v>230</v>
      </c>
      <c r="AQ26" t="s">
        <v>146</v>
      </c>
      <c r="AU26" t="s">
        <v>245</v>
      </c>
    </row>
    <row r="27" spans="1:47" x14ac:dyDescent="0.25">
      <c r="A27" t="s">
        <v>242</v>
      </c>
      <c r="B27" t="s">
        <v>140</v>
      </c>
      <c r="C27">
        <v>2019</v>
      </c>
      <c r="D27" t="s">
        <v>141</v>
      </c>
      <c r="F27" t="s">
        <v>142</v>
      </c>
      <c r="G27" t="s">
        <v>4</v>
      </c>
      <c r="H27" t="s">
        <v>131</v>
      </c>
      <c r="I27" t="s">
        <v>130</v>
      </c>
      <c r="J27" t="s">
        <v>129</v>
      </c>
      <c r="K27" t="s">
        <v>144</v>
      </c>
      <c r="L27" t="s">
        <v>1452</v>
      </c>
      <c r="M27" t="s">
        <v>66</v>
      </c>
      <c r="N27" t="s">
        <v>68</v>
      </c>
      <c r="O27" t="s">
        <v>87</v>
      </c>
      <c r="P27">
        <v>1000</v>
      </c>
      <c r="R27">
        <v>17</v>
      </c>
      <c r="S27">
        <v>1</v>
      </c>
      <c r="T27">
        <v>25</v>
      </c>
      <c r="U27">
        <v>33</v>
      </c>
      <c r="V27">
        <v>33</v>
      </c>
      <c r="W27" t="s">
        <v>70</v>
      </c>
      <c r="X27" t="s">
        <v>73</v>
      </c>
      <c r="Y27" t="s">
        <v>123</v>
      </c>
      <c r="Z27" t="s">
        <v>106</v>
      </c>
      <c r="AA27" t="s">
        <v>223</v>
      </c>
      <c r="AB27">
        <v>38.9</v>
      </c>
      <c r="AC27">
        <v>2.4</v>
      </c>
      <c r="AD27">
        <v>5</v>
      </c>
      <c r="AE27">
        <v>100</v>
      </c>
      <c r="AF27">
        <v>100</v>
      </c>
      <c r="AG27">
        <v>2.2000000000000002</v>
      </c>
      <c r="AH27">
        <v>0.3</v>
      </c>
      <c r="AI27">
        <v>5</v>
      </c>
      <c r="AJ27">
        <v>100</v>
      </c>
      <c r="AK27">
        <v>100</v>
      </c>
      <c r="AL27" t="s">
        <v>145</v>
      </c>
      <c r="AM27" t="s">
        <v>75</v>
      </c>
      <c r="AN27" t="s">
        <v>240</v>
      </c>
      <c r="AO27" t="s">
        <v>237</v>
      </c>
      <c r="AP27" t="s">
        <v>231</v>
      </c>
      <c r="AQ27" t="s">
        <v>146</v>
      </c>
      <c r="AU27" t="s">
        <v>246</v>
      </c>
    </row>
    <row r="28" spans="1:47" x14ac:dyDescent="0.25">
      <c r="A28" t="s">
        <v>242</v>
      </c>
      <c r="B28" t="s">
        <v>140</v>
      </c>
      <c r="C28">
        <v>2019</v>
      </c>
      <c r="D28" t="s">
        <v>141</v>
      </c>
      <c r="F28" t="s">
        <v>142</v>
      </c>
      <c r="G28" t="s">
        <v>4</v>
      </c>
      <c r="H28" t="s">
        <v>131</v>
      </c>
      <c r="I28" t="s">
        <v>130</v>
      </c>
      <c r="J28" t="s">
        <v>129</v>
      </c>
      <c r="K28" t="s">
        <v>144</v>
      </c>
      <c r="L28" t="s">
        <v>1452</v>
      </c>
      <c r="M28" t="s">
        <v>66</v>
      </c>
      <c r="N28" t="s">
        <v>68</v>
      </c>
      <c r="O28" t="s">
        <v>87</v>
      </c>
      <c r="P28">
        <v>1000</v>
      </c>
      <c r="R28">
        <v>5</v>
      </c>
      <c r="S28">
        <v>1</v>
      </c>
      <c r="T28">
        <v>25</v>
      </c>
      <c r="U28">
        <v>30</v>
      </c>
      <c r="V28">
        <v>30</v>
      </c>
      <c r="W28" t="s">
        <v>70</v>
      </c>
      <c r="X28" t="s">
        <v>73</v>
      </c>
      <c r="Y28" t="s">
        <v>123</v>
      </c>
      <c r="Z28" t="s">
        <v>108</v>
      </c>
      <c r="AA28" t="s">
        <v>224</v>
      </c>
      <c r="AB28">
        <v>14.2</v>
      </c>
      <c r="AC28">
        <v>2</v>
      </c>
      <c r="AD28">
        <v>5</v>
      </c>
      <c r="AE28">
        <v>100</v>
      </c>
      <c r="AF28">
        <v>100</v>
      </c>
      <c r="AG28">
        <v>11.4</v>
      </c>
      <c r="AH28">
        <v>0.5</v>
      </c>
      <c r="AI28">
        <v>5</v>
      </c>
      <c r="AJ28">
        <v>100</v>
      </c>
      <c r="AK28">
        <v>100</v>
      </c>
      <c r="AL28" t="s">
        <v>134</v>
      </c>
      <c r="AM28" t="s">
        <v>75</v>
      </c>
      <c r="AN28" t="s">
        <v>240</v>
      </c>
      <c r="AO28" t="s">
        <v>239</v>
      </c>
      <c r="AP28" t="s">
        <v>232</v>
      </c>
      <c r="AQ28" t="s">
        <v>146</v>
      </c>
      <c r="AU28" t="s">
        <v>243</v>
      </c>
    </row>
    <row r="29" spans="1:47" x14ac:dyDescent="0.25">
      <c r="A29" t="s">
        <v>242</v>
      </c>
      <c r="B29" t="s">
        <v>140</v>
      </c>
      <c r="C29">
        <v>2019</v>
      </c>
      <c r="D29" t="s">
        <v>141</v>
      </c>
      <c r="F29" t="s">
        <v>142</v>
      </c>
      <c r="G29" t="s">
        <v>4</v>
      </c>
      <c r="H29" t="s">
        <v>131</v>
      </c>
      <c r="I29" t="s">
        <v>130</v>
      </c>
      <c r="J29" t="s">
        <v>129</v>
      </c>
      <c r="K29" t="s">
        <v>144</v>
      </c>
      <c r="L29" t="s">
        <v>1452</v>
      </c>
      <c r="M29" t="s">
        <v>66</v>
      </c>
      <c r="N29" t="s">
        <v>68</v>
      </c>
      <c r="O29" t="s">
        <v>87</v>
      </c>
      <c r="P29">
        <v>1000</v>
      </c>
      <c r="R29">
        <v>10</v>
      </c>
      <c r="S29">
        <v>1</v>
      </c>
      <c r="T29">
        <v>25</v>
      </c>
      <c r="U29">
        <v>31.25</v>
      </c>
      <c r="V29">
        <v>31.25</v>
      </c>
      <c r="W29" t="s">
        <v>70</v>
      </c>
      <c r="X29" t="s">
        <v>73</v>
      </c>
      <c r="Y29" t="s">
        <v>123</v>
      </c>
      <c r="Z29" t="s">
        <v>108</v>
      </c>
      <c r="AA29" t="s">
        <v>224</v>
      </c>
      <c r="AB29">
        <v>12</v>
      </c>
      <c r="AC29">
        <v>0.6</v>
      </c>
      <c r="AD29">
        <v>5</v>
      </c>
      <c r="AE29">
        <v>100</v>
      </c>
      <c r="AF29">
        <v>100</v>
      </c>
      <c r="AG29">
        <v>12.5</v>
      </c>
      <c r="AH29">
        <v>0.8</v>
      </c>
      <c r="AI29">
        <v>5</v>
      </c>
      <c r="AJ29">
        <v>100</v>
      </c>
      <c r="AK29">
        <v>100</v>
      </c>
      <c r="AL29" t="s">
        <v>134</v>
      </c>
      <c r="AM29" t="s">
        <v>75</v>
      </c>
      <c r="AN29" t="s">
        <v>240</v>
      </c>
      <c r="AO29" t="s">
        <v>238</v>
      </c>
      <c r="AP29" t="s">
        <v>233</v>
      </c>
      <c r="AQ29" t="s">
        <v>146</v>
      </c>
      <c r="AU29" t="s">
        <v>244</v>
      </c>
    </row>
    <row r="30" spans="1:47" x14ac:dyDescent="0.25">
      <c r="A30" t="s">
        <v>242</v>
      </c>
      <c r="B30" t="s">
        <v>140</v>
      </c>
      <c r="C30">
        <v>2019</v>
      </c>
      <c r="D30" t="s">
        <v>141</v>
      </c>
      <c r="F30" t="s">
        <v>142</v>
      </c>
      <c r="G30" t="s">
        <v>4</v>
      </c>
      <c r="H30" t="s">
        <v>131</v>
      </c>
      <c r="I30" t="s">
        <v>130</v>
      </c>
      <c r="J30" t="s">
        <v>129</v>
      </c>
      <c r="K30" t="s">
        <v>144</v>
      </c>
      <c r="L30" t="s">
        <v>1452</v>
      </c>
      <c r="M30" t="s">
        <v>66</v>
      </c>
      <c r="N30" t="s">
        <v>68</v>
      </c>
      <c r="O30" t="s">
        <v>87</v>
      </c>
      <c r="P30">
        <v>1000</v>
      </c>
      <c r="R30">
        <v>15</v>
      </c>
      <c r="S30">
        <v>1</v>
      </c>
      <c r="T30">
        <v>25</v>
      </c>
      <c r="U30">
        <v>32.5</v>
      </c>
      <c r="V30">
        <v>32.5</v>
      </c>
      <c r="W30" t="s">
        <v>70</v>
      </c>
      <c r="X30" t="s">
        <v>73</v>
      </c>
      <c r="Y30" t="s">
        <v>123</v>
      </c>
      <c r="Z30" t="s">
        <v>108</v>
      </c>
      <c r="AA30" t="s">
        <v>224</v>
      </c>
      <c r="AB30">
        <v>11.3</v>
      </c>
      <c r="AC30">
        <v>0.7</v>
      </c>
      <c r="AD30">
        <v>5</v>
      </c>
      <c r="AE30">
        <v>100</v>
      </c>
      <c r="AF30">
        <v>100</v>
      </c>
      <c r="AG30">
        <v>9.6</v>
      </c>
      <c r="AH30">
        <v>0.5</v>
      </c>
      <c r="AI30">
        <v>5</v>
      </c>
      <c r="AJ30">
        <v>100</v>
      </c>
      <c r="AK30">
        <v>100</v>
      </c>
      <c r="AL30" t="s">
        <v>134</v>
      </c>
      <c r="AM30" t="s">
        <v>75</v>
      </c>
      <c r="AN30" t="s">
        <v>240</v>
      </c>
      <c r="AO30" t="s">
        <v>157</v>
      </c>
      <c r="AP30" t="s">
        <v>163</v>
      </c>
      <c r="AQ30" t="s">
        <v>146</v>
      </c>
      <c r="AU30" t="s">
        <v>245</v>
      </c>
    </row>
    <row r="31" spans="1:47" x14ac:dyDescent="0.25">
      <c r="A31" t="s">
        <v>242</v>
      </c>
      <c r="B31" t="s">
        <v>140</v>
      </c>
      <c r="C31">
        <v>2019</v>
      </c>
      <c r="D31" t="s">
        <v>141</v>
      </c>
      <c r="F31" t="s">
        <v>142</v>
      </c>
      <c r="G31" t="s">
        <v>4</v>
      </c>
      <c r="H31" t="s">
        <v>131</v>
      </c>
      <c r="I31" t="s">
        <v>130</v>
      </c>
      <c r="J31" t="s">
        <v>129</v>
      </c>
      <c r="K31" t="s">
        <v>144</v>
      </c>
      <c r="L31" t="s">
        <v>1452</v>
      </c>
      <c r="M31" t="s">
        <v>66</v>
      </c>
      <c r="N31" t="s">
        <v>68</v>
      </c>
      <c r="O31" t="s">
        <v>87</v>
      </c>
      <c r="P31">
        <v>1000</v>
      </c>
      <c r="R31">
        <v>17</v>
      </c>
      <c r="S31">
        <v>1</v>
      </c>
      <c r="T31">
        <v>25</v>
      </c>
      <c r="U31">
        <v>33</v>
      </c>
      <c r="V31">
        <v>33</v>
      </c>
      <c r="W31" t="s">
        <v>70</v>
      </c>
      <c r="X31" t="s">
        <v>73</v>
      </c>
      <c r="Y31" t="s">
        <v>123</v>
      </c>
      <c r="Z31" t="s">
        <v>108</v>
      </c>
      <c r="AA31" t="s">
        <v>224</v>
      </c>
      <c r="AB31">
        <v>11.2</v>
      </c>
      <c r="AC31">
        <v>0.1</v>
      </c>
      <c r="AD31">
        <v>5</v>
      </c>
      <c r="AE31">
        <v>100</v>
      </c>
      <c r="AF31">
        <v>100</v>
      </c>
      <c r="AG31">
        <v>10.8</v>
      </c>
      <c r="AH31">
        <v>0.3</v>
      </c>
      <c r="AI31">
        <v>5</v>
      </c>
      <c r="AJ31">
        <v>100</v>
      </c>
      <c r="AK31">
        <v>100</v>
      </c>
      <c r="AL31" t="s">
        <v>134</v>
      </c>
      <c r="AM31" t="s">
        <v>75</v>
      </c>
      <c r="AN31" t="s">
        <v>240</v>
      </c>
      <c r="AO31" t="s">
        <v>158</v>
      </c>
      <c r="AP31" t="s">
        <v>164</v>
      </c>
      <c r="AQ31" t="s">
        <v>146</v>
      </c>
      <c r="AU31" t="s">
        <v>246</v>
      </c>
    </row>
    <row r="32" spans="1:47" x14ac:dyDescent="0.25">
      <c r="A32" t="s">
        <v>242</v>
      </c>
      <c r="B32" t="s">
        <v>140</v>
      </c>
      <c r="C32">
        <v>2019</v>
      </c>
      <c r="D32" t="s">
        <v>141</v>
      </c>
      <c r="F32" t="s">
        <v>142</v>
      </c>
      <c r="G32" t="s">
        <v>4</v>
      </c>
      <c r="H32" t="s">
        <v>131</v>
      </c>
      <c r="I32" t="s">
        <v>130</v>
      </c>
      <c r="J32" t="s">
        <v>129</v>
      </c>
      <c r="K32" t="s">
        <v>144</v>
      </c>
      <c r="L32" t="s">
        <v>1452</v>
      </c>
      <c r="M32" t="s">
        <v>66</v>
      </c>
      <c r="N32" t="s">
        <v>68</v>
      </c>
      <c r="O32" t="s">
        <v>87</v>
      </c>
      <c r="P32">
        <v>1000</v>
      </c>
      <c r="R32">
        <v>5</v>
      </c>
      <c r="S32">
        <v>1</v>
      </c>
      <c r="T32">
        <v>25</v>
      </c>
      <c r="U32">
        <v>30</v>
      </c>
      <c r="V32">
        <v>30</v>
      </c>
      <c r="W32" t="s">
        <v>70</v>
      </c>
      <c r="X32" t="s">
        <v>73</v>
      </c>
      <c r="Y32" t="s">
        <v>124</v>
      </c>
      <c r="Z32" t="s">
        <v>108</v>
      </c>
      <c r="AA32" t="s">
        <v>247</v>
      </c>
      <c r="AB32">
        <v>91.3</v>
      </c>
      <c r="AC32">
        <v>0.4</v>
      </c>
      <c r="AD32">
        <v>5</v>
      </c>
      <c r="AE32">
        <v>200</v>
      </c>
      <c r="AF32">
        <v>200</v>
      </c>
      <c r="AG32">
        <v>92.1</v>
      </c>
      <c r="AH32">
        <v>1.5</v>
      </c>
      <c r="AI32">
        <v>5</v>
      </c>
      <c r="AJ32">
        <v>200</v>
      </c>
      <c r="AK32">
        <v>200</v>
      </c>
      <c r="AL32" t="s">
        <v>148</v>
      </c>
      <c r="AM32" t="s">
        <v>75</v>
      </c>
      <c r="AN32" t="s">
        <v>240</v>
      </c>
      <c r="AO32" t="s">
        <v>159</v>
      </c>
      <c r="AP32" t="s">
        <v>168</v>
      </c>
      <c r="AQ32" t="s">
        <v>146</v>
      </c>
      <c r="AU32" t="s">
        <v>241</v>
      </c>
    </row>
    <row r="33" spans="1:47" x14ac:dyDescent="0.25">
      <c r="A33" t="s">
        <v>242</v>
      </c>
      <c r="B33" t="s">
        <v>140</v>
      </c>
      <c r="C33">
        <v>2019</v>
      </c>
      <c r="D33" t="s">
        <v>141</v>
      </c>
      <c r="F33" t="s">
        <v>142</v>
      </c>
      <c r="G33" t="s">
        <v>4</v>
      </c>
      <c r="H33" t="s">
        <v>131</v>
      </c>
      <c r="I33" t="s">
        <v>130</v>
      </c>
      <c r="J33" t="s">
        <v>129</v>
      </c>
      <c r="K33" t="s">
        <v>144</v>
      </c>
      <c r="L33" t="s">
        <v>1452</v>
      </c>
      <c r="M33" t="s">
        <v>66</v>
      </c>
      <c r="N33" t="s">
        <v>68</v>
      </c>
      <c r="O33" t="s">
        <v>87</v>
      </c>
      <c r="P33">
        <v>1000</v>
      </c>
      <c r="R33">
        <v>10</v>
      </c>
      <c r="S33">
        <v>1</v>
      </c>
      <c r="T33">
        <v>25</v>
      </c>
      <c r="U33">
        <v>31.25</v>
      </c>
      <c r="V33">
        <v>31.25</v>
      </c>
      <c r="W33" t="s">
        <v>70</v>
      </c>
      <c r="X33" t="s">
        <v>73</v>
      </c>
      <c r="Y33" t="s">
        <v>124</v>
      </c>
      <c r="Z33" t="s">
        <v>108</v>
      </c>
      <c r="AA33" t="s">
        <v>247</v>
      </c>
      <c r="AB33">
        <v>83.5</v>
      </c>
      <c r="AC33">
        <v>2</v>
      </c>
      <c r="AD33">
        <v>5</v>
      </c>
      <c r="AE33">
        <v>200</v>
      </c>
      <c r="AF33">
        <v>200</v>
      </c>
      <c r="AG33">
        <v>88.5</v>
      </c>
      <c r="AH33">
        <v>1.2</v>
      </c>
      <c r="AI33">
        <v>5</v>
      </c>
      <c r="AJ33">
        <v>200</v>
      </c>
      <c r="AK33">
        <v>200</v>
      </c>
      <c r="AL33" t="s">
        <v>148</v>
      </c>
      <c r="AM33" t="s">
        <v>75</v>
      </c>
      <c r="AN33" t="s">
        <v>240</v>
      </c>
      <c r="AO33" t="s">
        <v>160</v>
      </c>
      <c r="AP33" t="s">
        <v>169</v>
      </c>
      <c r="AQ33" t="s">
        <v>146</v>
      </c>
      <c r="AU33" t="s">
        <v>225</v>
      </c>
    </row>
    <row r="34" spans="1:47" x14ac:dyDescent="0.25">
      <c r="A34" t="s">
        <v>242</v>
      </c>
      <c r="B34" t="s">
        <v>140</v>
      </c>
      <c r="C34">
        <v>2019</v>
      </c>
      <c r="D34" t="s">
        <v>141</v>
      </c>
      <c r="F34" t="s">
        <v>142</v>
      </c>
      <c r="G34" t="s">
        <v>4</v>
      </c>
      <c r="H34" t="s">
        <v>131</v>
      </c>
      <c r="I34" t="s">
        <v>130</v>
      </c>
      <c r="J34" t="s">
        <v>129</v>
      </c>
      <c r="K34" t="s">
        <v>144</v>
      </c>
      <c r="L34" t="s">
        <v>1452</v>
      </c>
      <c r="M34" t="s">
        <v>66</v>
      </c>
      <c r="N34" t="s">
        <v>68</v>
      </c>
      <c r="O34" t="s">
        <v>87</v>
      </c>
      <c r="P34">
        <v>1000</v>
      </c>
      <c r="R34">
        <v>15</v>
      </c>
      <c r="S34">
        <v>1</v>
      </c>
      <c r="T34">
        <v>25</v>
      </c>
      <c r="U34">
        <v>32.5</v>
      </c>
      <c r="V34">
        <v>32.5</v>
      </c>
      <c r="W34" t="s">
        <v>70</v>
      </c>
      <c r="X34" t="s">
        <v>73</v>
      </c>
      <c r="Y34" t="s">
        <v>124</v>
      </c>
      <c r="Z34" t="s">
        <v>108</v>
      </c>
      <c r="AA34" t="s">
        <v>247</v>
      </c>
      <c r="AB34">
        <v>63.2</v>
      </c>
      <c r="AC34">
        <v>3.3</v>
      </c>
      <c r="AD34">
        <v>5</v>
      </c>
      <c r="AE34">
        <v>200</v>
      </c>
      <c r="AF34">
        <v>200</v>
      </c>
      <c r="AG34">
        <v>59.2</v>
      </c>
      <c r="AH34">
        <v>4.2</v>
      </c>
      <c r="AI34">
        <v>5</v>
      </c>
      <c r="AJ34">
        <v>200</v>
      </c>
      <c r="AK34">
        <v>200</v>
      </c>
      <c r="AL34" t="s">
        <v>148</v>
      </c>
      <c r="AM34" t="s">
        <v>75</v>
      </c>
      <c r="AN34" t="s">
        <v>240</v>
      </c>
      <c r="AO34" t="s">
        <v>161</v>
      </c>
      <c r="AP34" t="s">
        <v>175</v>
      </c>
      <c r="AQ34" t="s">
        <v>146</v>
      </c>
      <c r="AU34" t="s">
        <v>226</v>
      </c>
    </row>
    <row r="35" spans="1:47" x14ac:dyDescent="0.25">
      <c r="A35" t="s">
        <v>242</v>
      </c>
      <c r="B35" t="s">
        <v>140</v>
      </c>
      <c r="C35">
        <v>2019</v>
      </c>
      <c r="D35" t="s">
        <v>141</v>
      </c>
      <c r="F35" t="s">
        <v>142</v>
      </c>
      <c r="G35" t="s">
        <v>4</v>
      </c>
      <c r="H35" t="s">
        <v>131</v>
      </c>
      <c r="I35" t="s">
        <v>130</v>
      </c>
      <c r="J35" t="s">
        <v>129</v>
      </c>
      <c r="K35" t="s">
        <v>144</v>
      </c>
      <c r="L35" t="s">
        <v>1452</v>
      </c>
      <c r="M35" t="s">
        <v>66</v>
      </c>
      <c r="N35" t="s">
        <v>68</v>
      </c>
      <c r="O35" t="s">
        <v>87</v>
      </c>
      <c r="P35">
        <v>1000</v>
      </c>
      <c r="R35">
        <v>17</v>
      </c>
      <c r="S35">
        <v>1</v>
      </c>
      <c r="T35">
        <v>25</v>
      </c>
      <c r="U35">
        <v>33</v>
      </c>
      <c r="V35">
        <v>33</v>
      </c>
      <c r="W35" t="s">
        <v>70</v>
      </c>
      <c r="X35" t="s">
        <v>73</v>
      </c>
      <c r="Y35" t="s">
        <v>124</v>
      </c>
      <c r="Z35" t="s">
        <v>108</v>
      </c>
      <c r="AA35" t="s">
        <v>247</v>
      </c>
      <c r="AB35">
        <v>17.3</v>
      </c>
      <c r="AC35">
        <v>3.5</v>
      </c>
      <c r="AD35">
        <v>5</v>
      </c>
      <c r="AE35">
        <v>200</v>
      </c>
      <c r="AF35">
        <v>200</v>
      </c>
      <c r="AG35">
        <v>31.8</v>
      </c>
      <c r="AH35">
        <v>3</v>
      </c>
      <c r="AI35">
        <v>5</v>
      </c>
      <c r="AJ35">
        <v>200</v>
      </c>
      <c r="AK35">
        <v>200</v>
      </c>
      <c r="AL35" t="s">
        <v>148</v>
      </c>
      <c r="AM35" t="s">
        <v>75</v>
      </c>
      <c r="AN35" t="s">
        <v>240</v>
      </c>
      <c r="AO35" t="s">
        <v>162</v>
      </c>
      <c r="AP35" t="s">
        <v>176</v>
      </c>
      <c r="AQ35" t="s">
        <v>146</v>
      </c>
      <c r="AU35" t="s">
        <v>227</v>
      </c>
    </row>
    <row r="36" spans="1:47" x14ac:dyDescent="0.25">
      <c r="A36" t="s">
        <v>271</v>
      </c>
      <c r="B36" t="s">
        <v>272</v>
      </c>
      <c r="C36">
        <v>2003</v>
      </c>
      <c r="D36" t="s">
        <v>273</v>
      </c>
      <c r="F36" t="s">
        <v>274</v>
      </c>
      <c r="G36" t="s">
        <v>4</v>
      </c>
      <c r="H36" t="s">
        <v>131</v>
      </c>
      <c r="I36" t="s">
        <v>130</v>
      </c>
      <c r="J36" t="s">
        <v>129</v>
      </c>
      <c r="K36" t="s">
        <v>151</v>
      </c>
      <c r="L36" t="s">
        <v>152</v>
      </c>
      <c r="M36" t="s">
        <v>66</v>
      </c>
      <c r="N36" t="s">
        <v>68</v>
      </c>
      <c r="O36" t="s">
        <v>87</v>
      </c>
      <c r="P36">
        <v>200</v>
      </c>
      <c r="Q36">
        <v>1</v>
      </c>
      <c r="R36">
        <v>10</v>
      </c>
      <c r="S36">
        <v>1</v>
      </c>
      <c r="T36">
        <v>17.5</v>
      </c>
      <c r="U36">
        <v>27.5</v>
      </c>
      <c r="V36">
        <v>17.5</v>
      </c>
      <c r="W36" t="s">
        <v>70</v>
      </c>
      <c r="X36" t="s">
        <v>72</v>
      </c>
      <c r="Y36" t="s">
        <v>122</v>
      </c>
      <c r="Z36" t="s">
        <v>107</v>
      </c>
      <c r="AA36" t="s">
        <v>275</v>
      </c>
      <c r="AB36">
        <v>1.0466019</v>
      </c>
      <c r="AC36">
        <v>0.13045515999999999</v>
      </c>
      <c r="AD36">
        <v>10</v>
      </c>
      <c r="AE36">
        <v>60</v>
      </c>
      <c r="AF36">
        <v>60</v>
      </c>
      <c r="AG36">
        <v>0.96699029999999997</v>
      </c>
      <c r="AH36">
        <v>9.9759819999999999E-2</v>
      </c>
      <c r="AI36">
        <v>10</v>
      </c>
      <c r="AJ36">
        <v>60</v>
      </c>
      <c r="AK36">
        <v>60</v>
      </c>
      <c r="AL36" t="s">
        <v>276</v>
      </c>
      <c r="AM36" t="s">
        <v>74</v>
      </c>
      <c r="AN36" t="s">
        <v>316</v>
      </c>
      <c r="AO36" t="s">
        <v>323</v>
      </c>
      <c r="AP36" t="s">
        <v>351</v>
      </c>
      <c r="AQ36" t="s">
        <v>277</v>
      </c>
      <c r="AU36" t="s">
        <v>278</v>
      </c>
    </row>
    <row r="37" spans="1:47" x14ac:dyDescent="0.25">
      <c r="A37" t="s">
        <v>271</v>
      </c>
      <c r="B37" t="s">
        <v>272</v>
      </c>
      <c r="C37">
        <v>2003</v>
      </c>
      <c r="D37" t="s">
        <v>273</v>
      </c>
      <c r="F37" t="s">
        <v>274</v>
      </c>
      <c r="G37" t="s">
        <v>4</v>
      </c>
      <c r="H37" t="s">
        <v>131</v>
      </c>
      <c r="I37" t="s">
        <v>130</v>
      </c>
      <c r="J37" t="s">
        <v>129</v>
      </c>
      <c r="K37" t="s">
        <v>151</v>
      </c>
      <c r="L37" t="s">
        <v>152</v>
      </c>
      <c r="M37" t="s">
        <v>66</v>
      </c>
      <c r="N37" t="s">
        <v>68</v>
      </c>
      <c r="O37" t="s">
        <v>87</v>
      </c>
      <c r="P37">
        <v>200</v>
      </c>
      <c r="Q37">
        <v>1</v>
      </c>
      <c r="R37">
        <v>10</v>
      </c>
      <c r="S37">
        <v>1</v>
      </c>
      <c r="T37">
        <v>17.5</v>
      </c>
      <c r="U37">
        <v>27.5</v>
      </c>
      <c r="V37">
        <v>17.5</v>
      </c>
      <c r="W37" t="s">
        <v>70</v>
      </c>
      <c r="X37" t="s">
        <v>72</v>
      </c>
      <c r="Y37" t="s">
        <v>122</v>
      </c>
      <c r="Z37" t="s">
        <v>107</v>
      </c>
      <c r="AA37" t="s">
        <v>275</v>
      </c>
      <c r="AB37">
        <v>0.96893200000000002</v>
      </c>
      <c r="AC37">
        <v>0.18417198000000001</v>
      </c>
      <c r="AD37">
        <v>10</v>
      </c>
      <c r="AE37">
        <v>60</v>
      </c>
      <c r="AF37">
        <v>60</v>
      </c>
      <c r="AG37">
        <v>1.0349515</v>
      </c>
      <c r="AH37">
        <v>8.441216E-2</v>
      </c>
      <c r="AI37">
        <v>10</v>
      </c>
      <c r="AJ37">
        <v>60</v>
      </c>
      <c r="AK37">
        <v>60</v>
      </c>
      <c r="AL37" t="s">
        <v>276</v>
      </c>
      <c r="AM37" t="s">
        <v>74</v>
      </c>
      <c r="AN37" t="s">
        <v>317</v>
      </c>
      <c r="AO37" t="s">
        <v>324</v>
      </c>
      <c r="AP37" t="s">
        <v>352</v>
      </c>
      <c r="AQ37" t="s">
        <v>277</v>
      </c>
      <c r="AU37" t="s">
        <v>279</v>
      </c>
    </row>
    <row r="38" spans="1:47" x14ac:dyDescent="0.25">
      <c r="A38" t="s">
        <v>271</v>
      </c>
      <c r="B38" t="s">
        <v>272</v>
      </c>
      <c r="C38">
        <v>2003</v>
      </c>
      <c r="D38" t="s">
        <v>273</v>
      </c>
      <c r="F38" t="s">
        <v>274</v>
      </c>
      <c r="G38" t="s">
        <v>4</v>
      </c>
      <c r="H38" t="s">
        <v>131</v>
      </c>
      <c r="I38" t="s">
        <v>130</v>
      </c>
      <c r="J38" t="s">
        <v>129</v>
      </c>
      <c r="K38" t="s">
        <v>151</v>
      </c>
      <c r="L38" t="s">
        <v>152</v>
      </c>
      <c r="M38" t="s">
        <v>66</v>
      </c>
      <c r="N38" t="s">
        <v>68</v>
      </c>
      <c r="O38" t="s">
        <v>87</v>
      </c>
      <c r="P38">
        <v>200</v>
      </c>
      <c r="Q38">
        <v>1</v>
      </c>
      <c r="R38">
        <v>10</v>
      </c>
      <c r="S38">
        <v>1</v>
      </c>
      <c r="T38">
        <v>17.5</v>
      </c>
      <c r="U38">
        <v>27.5</v>
      </c>
      <c r="V38">
        <v>27.5</v>
      </c>
      <c r="W38" t="s">
        <v>70</v>
      </c>
      <c r="X38" t="s">
        <v>72</v>
      </c>
      <c r="Y38" t="s">
        <v>122</v>
      </c>
      <c r="Z38" t="s">
        <v>107</v>
      </c>
      <c r="AA38" t="s">
        <v>275</v>
      </c>
      <c r="AB38">
        <v>0.89902910000000003</v>
      </c>
      <c r="AC38">
        <v>0.32230097000000002</v>
      </c>
      <c r="AD38">
        <v>10</v>
      </c>
      <c r="AE38">
        <v>60</v>
      </c>
      <c r="AF38">
        <v>60</v>
      </c>
      <c r="AG38">
        <v>0.63300970000000001</v>
      </c>
      <c r="AH38">
        <v>0.38369163000000001</v>
      </c>
      <c r="AI38">
        <v>10</v>
      </c>
      <c r="AJ38">
        <v>60</v>
      </c>
      <c r="AK38">
        <v>60</v>
      </c>
      <c r="AL38" t="s">
        <v>276</v>
      </c>
      <c r="AM38" t="s">
        <v>74</v>
      </c>
      <c r="AN38" t="s">
        <v>316</v>
      </c>
      <c r="AO38" t="s">
        <v>325</v>
      </c>
      <c r="AP38" t="s">
        <v>353</v>
      </c>
      <c r="AQ38" t="s">
        <v>277</v>
      </c>
      <c r="AU38" t="s">
        <v>278</v>
      </c>
    </row>
    <row r="39" spans="1:47" x14ac:dyDescent="0.25">
      <c r="A39" t="s">
        <v>271</v>
      </c>
      <c r="B39" t="s">
        <v>272</v>
      </c>
      <c r="C39">
        <v>2003</v>
      </c>
      <c r="D39" t="s">
        <v>273</v>
      </c>
      <c r="F39" t="s">
        <v>274</v>
      </c>
      <c r="G39" t="s">
        <v>4</v>
      </c>
      <c r="H39" t="s">
        <v>131</v>
      </c>
      <c r="I39" t="s">
        <v>130</v>
      </c>
      <c r="J39" t="s">
        <v>129</v>
      </c>
      <c r="K39" t="s">
        <v>151</v>
      </c>
      <c r="L39" t="s">
        <v>152</v>
      </c>
      <c r="M39" t="s">
        <v>66</v>
      </c>
      <c r="N39" t="s">
        <v>68</v>
      </c>
      <c r="O39" t="s">
        <v>87</v>
      </c>
      <c r="P39">
        <v>200</v>
      </c>
      <c r="Q39">
        <v>1</v>
      </c>
      <c r="R39">
        <v>10</v>
      </c>
      <c r="S39">
        <v>1</v>
      </c>
      <c r="T39">
        <v>17.5</v>
      </c>
      <c r="U39">
        <v>27.5</v>
      </c>
      <c r="V39">
        <v>27.5</v>
      </c>
      <c r="W39" t="s">
        <v>70</v>
      </c>
      <c r="X39" t="s">
        <v>72</v>
      </c>
      <c r="Y39" t="s">
        <v>122</v>
      </c>
      <c r="Z39" t="s">
        <v>107</v>
      </c>
      <c r="AA39" t="s">
        <v>275</v>
      </c>
      <c r="AB39">
        <v>0.89902910000000003</v>
      </c>
      <c r="AC39">
        <v>0.32230097000000002</v>
      </c>
      <c r="AD39">
        <v>10</v>
      </c>
      <c r="AE39">
        <v>60</v>
      </c>
      <c r="AF39">
        <v>60</v>
      </c>
      <c r="AG39">
        <v>0.63300970000000001</v>
      </c>
      <c r="AH39">
        <v>0.37601780000000001</v>
      </c>
      <c r="AI39">
        <v>10</v>
      </c>
      <c r="AJ39">
        <v>60</v>
      </c>
      <c r="AK39">
        <v>60</v>
      </c>
      <c r="AL39" t="s">
        <v>276</v>
      </c>
      <c r="AM39" t="s">
        <v>74</v>
      </c>
      <c r="AN39" t="s">
        <v>317</v>
      </c>
      <c r="AO39" t="s">
        <v>326</v>
      </c>
      <c r="AP39" t="s">
        <v>354</v>
      </c>
      <c r="AQ39" t="s">
        <v>277</v>
      </c>
      <c r="AU39" t="s">
        <v>279</v>
      </c>
    </row>
    <row r="40" spans="1:47" x14ac:dyDescent="0.25">
      <c r="A40" t="s">
        <v>280</v>
      </c>
      <c r="B40" t="s">
        <v>272</v>
      </c>
      <c r="C40">
        <v>2003</v>
      </c>
      <c r="D40" t="s">
        <v>273</v>
      </c>
      <c r="F40" t="s">
        <v>274</v>
      </c>
      <c r="G40" t="s">
        <v>4</v>
      </c>
      <c r="H40" t="s">
        <v>131</v>
      </c>
      <c r="I40" t="s">
        <v>130</v>
      </c>
      <c r="J40" t="s">
        <v>129</v>
      </c>
      <c r="K40" t="s">
        <v>151</v>
      </c>
      <c r="L40" t="s">
        <v>152</v>
      </c>
      <c r="M40" t="s">
        <v>66</v>
      </c>
      <c r="N40" t="s">
        <v>68</v>
      </c>
      <c r="O40" t="s">
        <v>87</v>
      </c>
      <c r="P40">
        <v>200</v>
      </c>
      <c r="Q40">
        <v>1</v>
      </c>
      <c r="R40">
        <v>10</v>
      </c>
      <c r="S40">
        <v>1</v>
      </c>
      <c r="T40">
        <v>17.5</v>
      </c>
      <c r="U40">
        <v>27.5</v>
      </c>
      <c r="V40">
        <v>17.5</v>
      </c>
      <c r="W40" t="s">
        <v>70</v>
      </c>
      <c r="X40" t="s">
        <v>72</v>
      </c>
      <c r="Y40" t="s">
        <v>122</v>
      </c>
      <c r="Z40" t="s">
        <v>108</v>
      </c>
      <c r="AA40" t="s">
        <v>281</v>
      </c>
      <c r="AB40">
        <v>70.400000000000006</v>
      </c>
      <c r="AC40">
        <v>3.57</v>
      </c>
      <c r="AD40">
        <v>10</v>
      </c>
      <c r="AE40">
        <v>200</v>
      </c>
      <c r="AF40">
        <v>10</v>
      </c>
      <c r="AG40">
        <v>61.1</v>
      </c>
      <c r="AH40">
        <v>6.55</v>
      </c>
      <c r="AI40">
        <v>10</v>
      </c>
      <c r="AJ40">
        <v>200</v>
      </c>
      <c r="AK40">
        <v>10</v>
      </c>
      <c r="AL40" t="s">
        <v>282</v>
      </c>
      <c r="AM40" t="s">
        <v>76</v>
      </c>
      <c r="AN40" t="s">
        <v>316</v>
      </c>
      <c r="AO40" t="s">
        <v>327</v>
      </c>
      <c r="AP40" t="s">
        <v>355</v>
      </c>
      <c r="AQ40" t="s">
        <v>283</v>
      </c>
      <c r="AU40" t="s">
        <v>278</v>
      </c>
    </row>
    <row r="41" spans="1:47" x14ac:dyDescent="0.25">
      <c r="A41" t="s">
        <v>280</v>
      </c>
      <c r="B41" t="s">
        <v>272</v>
      </c>
      <c r="C41">
        <v>2003</v>
      </c>
      <c r="D41" t="s">
        <v>273</v>
      </c>
      <c r="F41" t="s">
        <v>274</v>
      </c>
      <c r="G41" t="s">
        <v>4</v>
      </c>
      <c r="H41" t="s">
        <v>131</v>
      </c>
      <c r="I41" t="s">
        <v>130</v>
      </c>
      <c r="J41" t="s">
        <v>129</v>
      </c>
      <c r="K41" t="s">
        <v>151</v>
      </c>
      <c r="L41" t="s">
        <v>152</v>
      </c>
      <c r="M41" t="s">
        <v>66</v>
      </c>
      <c r="N41" t="s">
        <v>68</v>
      </c>
      <c r="O41" t="s">
        <v>87</v>
      </c>
      <c r="P41">
        <v>200</v>
      </c>
      <c r="Q41">
        <v>1</v>
      </c>
      <c r="R41">
        <v>10</v>
      </c>
      <c r="S41">
        <v>1</v>
      </c>
      <c r="T41">
        <v>17.5</v>
      </c>
      <c r="U41">
        <v>27.5</v>
      </c>
      <c r="V41">
        <v>17.5</v>
      </c>
      <c r="W41" t="s">
        <v>70</v>
      </c>
      <c r="X41" t="s">
        <v>72</v>
      </c>
      <c r="Y41" t="s">
        <v>122</v>
      </c>
      <c r="Z41" t="s">
        <v>108</v>
      </c>
      <c r="AA41" t="s">
        <v>281</v>
      </c>
      <c r="AB41">
        <v>78.13</v>
      </c>
      <c r="AC41">
        <v>3.21</v>
      </c>
      <c r="AD41">
        <v>10</v>
      </c>
      <c r="AE41">
        <v>200</v>
      </c>
      <c r="AF41">
        <v>10</v>
      </c>
      <c r="AG41">
        <v>51.78</v>
      </c>
      <c r="AH41">
        <v>5.59</v>
      </c>
      <c r="AI41">
        <v>10</v>
      </c>
      <c r="AJ41">
        <v>200</v>
      </c>
      <c r="AK41">
        <v>10</v>
      </c>
      <c r="AL41" t="s">
        <v>282</v>
      </c>
      <c r="AM41" t="s">
        <v>76</v>
      </c>
      <c r="AN41" t="s">
        <v>317</v>
      </c>
      <c r="AO41" t="s">
        <v>328</v>
      </c>
      <c r="AP41" t="s">
        <v>356</v>
      </c>
      <c r="AQ41" t="s">
        <v>283</v>
      </c>
      <c r="AU41" t="s">
        <v>279</v>
      </c>
    </row>
    <row r="42" spans="1:47" x14ac:dyDescent="0.25">
      <c r="A42" t="s">
        <v>280</v>
      </c>
      <c r="B42" t="s">
        <v>272</v>
      </c>
      <c r="C42">
        <v>2003</v>
      </c>
      <c r="D42" t="s">
        <v>273</v>
      </c>
      <c r="F42" t="s">
        <v>274</v>
      </c>
      <c r="G42" t="s">
        <v>4</v>
      </c>
      <c r="H42" t="s">
        <v>131</v>
      </c>
      <c r="I42" t="s">
        <v>130</v>
      </c>
      <c r="J42" t="s">
        <v>129</v>
      </c>
      <c r="K42" t="s">
        <v>151</v>
      </c>
      <c r="L42" t="s">
        <v>152</v>
      </c>
      <c r="M42" t="s">
        <v>66</v>
      </c>
      <c r="N42" t="s">
        <v>68</v>
      </c>
      <c r="O42" t="s">
        <v>87</v>
      </c>
      <c r="P42">
        <v>200</v>
      </c>
      <c r="Q42">
        <v>1</v>
      </c>
      <c r="R42">
        <v>10</v>
      </c>
      <c r="S42">
        <v>1</v>
      </c>
      <c r="T42">
        <v>17.5</v>
      </c>
      <c r="U42">
        <v>27.5</v>
      </c>
      <c r="V42">
        <v>27.5</v>
      </c>
      <c r="W42" t="s">
        <v>70</v>
      </c>
      <c r="X42" t="s">
        <v>72</v>
      </c>
      <c r="Y42" t="s">
        <v>122</v>
      </c>
      <c r="Z42" t="s">
        <v>108</v>
      </c>
      <c r="AA42" t="s">
        <v>281</v>
      </c>
      <c r="AB42">
        <v>68.8</v>
      </c>
      <c r="AC42">
        <v>2.02</v>
      </c>
      <c r="AD42">
        <v>10</v>
      </c>
      <c r="AE42">
        <v>200</v>
      </c>
      <c r="AF42">
        <v>10</v>
      </c>
      <c r="AG42">
        <v>54.57</v>
      </c>
      <c r="AH42">
        <v>5.35</v>
      </c>
      <c r="AI42">
        <v>10</v>
      </c>
      <c r="AJ42">
        <v>200</v>
      </c>
      <c r="AK42">
        <v>10</v>
      </c>
      <c r="AL42" t="s">
        <v>282</v>
      </c>
      <c r="AM42" t="s">
        <v>76</v>
      </c>
      <c r="AN42" t="s">
        <v>316</v>
      </c>
      <c r="AO42" t="s">
        <v>329</v>
      </c>
      <c r="AP42" t="s">
        <v>357</v>
      </c>
      <c r="AQ42" t="s">
        <v>283</v>
      </c>
      <c r="AU42" t="s">
        <v>278</v>
      </c>
    </row>
    <row r="43" spans="1:47" x14ac:dyDescent="0.25">
      <c r="A43" t="s">
        <v>280</v>
      </c>
      <c r="B43" t="s">
        <v>272</v>
      </c>
      <c r="C43">
        <v>2003</v>
      </c>
      <c r="D43" t="s">
        <v>273</v>
      </c>
      <c r="F43" t="s">
        <v>274</v>
      </c>
      <c r="G43" t="s">
        <v>4</v>
      </c>
      <c r="H43" t="s">
        <v>131</v>
      </c>
      <c r="I43" t="s">
        <v>130</v>
      </c>
      <c r="J43" t="s">
        <v>129</v>
      </c>
      <c r="K43" t="s">
        <v>151</v>
      </c>
      <c r="L43" t="s">
        <v>152</v>
      </c>
      <c r="M43" t="s">
        <v>66</v>
      </c>
      <c r="N43" t="s">
        <v>68</v>
      </c>
      <c r="O43" t="s">
        <v>87</v>
      </c>
      <c r="P43">
        <v>200</v>
      </c>
      <c r="Q43">
        <v>1</v>
      </c>
      <c r="R43">
        <v>10</v>
      </c>
      <c r="S43">
        <v>1</v>
      </c>
      <c r="T43">
        <v>17.5</v>
      </c>
      <c r="U43">
        <v>27.5</v>
      </c>
      <c r="V43">
        <v>27.5</v>
      </c>
      <c r="W43" t="s">
        <v>70</v>
      </c>
      <c r="X43" t="s">
        <v>72</v>
      </c>
      <c r="Y43" t="s">
        <v>122</v>
      </c>
      <c r="Z43" t="s">
        <v>108</v>
      </c>
      <c r="AA43" t="s">
        <v>281</v>
      </c>
      <c r="AB43">
        <v>73.239999999999995</v>
      </c>
      <c r="AC43">
        <v>3.45</v>
      </c>
      <c r="AD43">
        <v>10</v>
      </c>
      <c r="AE43">
        <v>200</v>
      </c>
      <c r="AF43">
        <v>10</v>
      </c>
      <c r="AG43">
        <v>52.94</v>
      </c>
      <c r="AH43">
        <v>4.88</v>
      </c>
      <c r="AI43">
        <v>10</v>
      </c>
      <c r="AJ43">
        <v>200</v>
      </c>
      <c r="AK43">
        <v>10</v>
      </c>
      <c r="AL43" t="s">
        <v>282</v>
      </c>
      <c r="AM43" t="s">
        <v>76</v>
      </c>
      <c r="AN43" t="s">
        <v>317</v>
      </c>
      <c r="AO43" t="s">
        <v>330</v>
      </c>
      <c r="AP43" t="s">
        <v>358</v>
      </c>
      <c r="AQ43" t="s">
        <v>283</v>
      </c>
      <c r="AU43" t="s">
        <v>279</v>
      </c>
    </row>
    <row r="44" spans="1:47" x14ac:dyDescent="0.25">
      <c r="A44" t="s">
        <v>280</v>
      </c>
      <c r="B44" t="s">
        <v>284</v>
      </c>
      <c r="C44">
        <v>2013</v>
      </c>
      <c r="D44" t="s">
        <v>285</v>
      </c>
      <c r="F44" t="s">
        <v>296</v>
      </c>
      <c r="G44" t="s">
        <v>4</v>
      </c>
      <c r="H44" t="s">
        <v>287</v>
      </c>
      <c r="I44" t="s">
        <v>288</v>
      </c>
      <c r="J44" t="s">
        <v>289</v>
      </c>
      <c r="K44" t="s">
        <v>290</v>
      </c>
      <c r="L44" t="s">
        <v>1453</v>
      </c>
      <c r="M44" t="s">
        <v>67</v>
      </c>
      <c r="N44" t="s">
        <v>68</v>
      </c>
      <c r="O44" t="s">
        <v>87</v>
      </c>
      <c r="P44">
        <v>55</v>
      </c>
      <c r="Q44">
        <v>28</v>
      </c>
      <c r="R44">
        <v>6</v>
      </c>
      <c r="S44">
        <v>1</v>
      </c>
      <c r="T44">
        <v>25</v>
      </c>
      <c r="U44">
        <v>28</v>
      </c>
      <c r="V44">
        <v>28</v>
      </c>
      <c r="W44" t="s">
        <v>70</v>
      </c>
      <c r="X44" t="s">
        <v>72</v>
      </c>
      <c r="Y44" t="s">
        <v>123</v>
      </c>
      <c r="Z44" t="s">
        <v>106</v>
      </c>
      <c r="AA44" t="s">
        <v>291</v>
      </c>
      <c r="AB44">
        <v>4.4000000000000004</v>
      </c>
      <c r="AC44">
        <v>2.2999999999999998</v>
      </c>
      <c r="AD44">
        <v>9</v>
      </c>
      <c r="AE44">
        <v>9</v>
      </c>
      <c r="AF44">
        <v>9</v>
      </c>
      <c r="AG44">
        <v>5.6</v>
      </c>
      <c r="AH44">
        <v>4.0999999999999996</v>
      </c>
      <c r="AI44">
        <v>12</v>
      </c>
      <c r="AJ44">
        <v>12</v>
      </c>
      <c r="AK44">
        <v>12</v>
      </c>
      <c r="AL44" t="s">
        <v>292</v>
      </c>
      <c r="AM44" t="s">
        <v>74</v>
      </c>
      <c r="AN44" t="s">
        <v>318</v>
      </c>
      <c r="AO44" t="s">
        <v>334</v>
      </c>
      <c r="AP44" t="s">
        <v>362</v>
      </c>
      <c r="AQ44" t="s">
        <v>146</v>
      </c>
      <c r="AU44" t="s">
        <v>293</v>
      </c>
    </row>
    <row r="45" spans="1:47" x14ac:dyDescent="0.25">
      <c r="A45" t="s">
        <v>280</v>
      </c>
      <c r="B45" t="s">
        <v>284</v>
      </c>
      <c r="C45">
        <v>2013</v>
      </c>
      <c r="D45" t="s">
        <v>285</v>
      </c>
      <c r="F45" t="s">
        <v>296</v>
      </c>
      <c r="G45" t="s">
        <v>4</v>
      </c>
      <c r="H45" t="s">
        <v>287</v>
      </c>
      <c r="I45" t="s">
        <v>288</v>
      </c>
      <c r="J45" t="s">
        <v>289</v>
      </c>
      <c r="K45" t="s">
        <v>290</v>
      </c>
      <c r="L45" t="s">
        <v>1453</v>
      </c>
      <c r="M45" t="s">
        <v>67</v>
      </c>
      <c r="N45" t="s">
        <v>68</v>
      </c>
      <c r="O45" t="s">
        <v>87</v>
      </c>
      <c r="P45">
        <v>55</v>
      </c>
      <c r="Q45">
        <v>28</v>
      </c>
      <c r="R45">
        <v>6</v>
      </c>
      <c r="S45">
        <v>1</v>
      </c>
      <c r="T45">
        <v>25</v>
      </c>
      <c r="U45">
        <v>28</v>
      </c>
      <c r="V45">
        <v>28</v>
      </c>
      <c r="W45" t="s">
        <v>70</v>
      </c>
      <c r="X45" t="s">
        <v>72</v>
      </c>
      <c r="Y45" t="s">
        <v>124</v>
      </c>
      <c r="Z45" t="s">
        <v>108</v>
      </c>
      <c r="AA45" t="s">
        <v>299</v>
      </c>
      <c r="AB45">
        <v>90.1</v>
      </c>
      <c r="AC45">
        <v>13</v>
      </c>
      <c r="AD45">
        <v>9</v>
      </c>
      <c r="AE45">
        <v>9</v>
      </c>
      <c r="AF45">
        <v>9</v>
      </c>
      <c r="AG45">
        <v>84.4</v>
      </c>
      <c r="AH45">
        <v>31</v>
      </c>
      <c r="AI45">
        <v>12</v>
      </c>
      <c r="AJ45">
        <v>12</v>
      </c>
      <c r="AK45">
        <v>12</v>
      </c>
      <c r="AL45" t="s">
        <v>282</v>
      </c>
      <c r="AM45" t="s">
        <v>74</v>
      </c>
      <c r="AN45" t="s">
        <v>318</v>
      </c>
      <c r="AO45" t="s">
        <v>340</v>
      </c>
      <c r="AP45" t="s">
        <v>368</v>
      </c>
      <c r="AQ45" t="s">
        <v>146</v>
      </c>
      <c r="AU45" t="s">
        <v>293</v>
      </c>
    </row>
    <row r="46" spans="1:47" x14ac:dyDescent="0.25">
      <c r="A46" t="s">
        <v>280</v>
      </c>
      <c r="B46" t="s">
        <v>284</v>
      </c>
      <c r="C46">
        <v>2013</v>
      </c>
      <c r="D46" t="s">
        <v>285</v>
      </c>
      <c r="F46" t="s">
        <v>297</v>
      </c>
      <c r="G46" t="s">
        <v>4</v>
      </c>
      <c r="H46" t="s">
        <v>287</v>
      </c>
      <c r="I46" t="s">
        <v>288</v>
      </c>
      <c r="J46" t="s">
        <v>289</v>
      </c>
      <c r="K46" t="s">
        <v>290</v>
      </c>
      <c r="L46" t="s">
        <v>1453</v>
      </c>
      <c r="M46" t="s">
        <v>67</v>
      </c>
      <c r="N46" t="s">
        <v>68</v>
      </c>
      <c r="O46" t="s">
        <v>87</v>
      </c>
      <c r="P46">
        <v>55</v>
      </c>
      <c r="Q46">
        <v>28</v>
      </c>
      <c r="R46">
        <v>8</v>
      </c>
      <c r="S46">
        <v>1</v>
      </c>
      <c r="T46">
        <v>25</v>
      </c>
      <c r="U46">
        <v>28</v>
      </c>
      <c r="V46">
        <v>25</v>
      </c>
      <c r="W46" t="s">
        <v>70</v>
      </c>
      <c r="X46" t="s">
        <v>72</v>
      </c>
      <c r="Y46" t="s">
        <v>123</v>
      </c>
      <c r="Z46" t="s">
        <v>106</v>
      </c>
      <c r="AA46" t="s">
        <v>291</v>
      </c>
      <c r="AB46">
        <v>7.9</v>
      </c>
      <c r="AC46">
        <v>4</v>
      </c>
      <c r="AD46">
        <v>11</v>
      </c>
      <c r="AE46">
        <v>11</v>
      </c>
      <c r="AF46">
        <v>11</v>
      </c>
      <c r="AG46">
        <v>3.6</v>
      </c>
      <c r="AH46">
        <v>2.5</v>
      </c>
      <c r="AI46">
        <v>7</v>
      </c>
      <c r="AJ46">
        <v>7</v>
      </c>
      <c r="AK46">
        <v>7</v>
      </c>
      <c r="AL46" t="s">
        <v>292</v>
      </c>
      <c r="AM46" t="s">
        <v>74</v>
      </c>
      <c r="AN46" t="s">
        <v>318</v>
      </c>
      <c r="AO46" t="s">
        <v>335</v>
      </c>
      <c r="AP46" t="s">
        <v>363</v>
      </c>
      <c r="AQ46" t="s">
        <v>146</v>
      </c>
      <c r="AU46" t="s">
        <v>293</v>
      </c>
    </row>
    <row r="47" spans="1:47" x14ac:dyDescent="0.25">
      <c r="A47" t="s">
        <v>280</v>
      </c>
      <c r="B47" t="s">
        <v>284</v>
      </c>
      <c r="C47">
        <v>2013</v>
      </c>
      <c r="D47" t="s">
        <v>285</v>
      </c>
      <c r="F47" t="s">
        <v>297</v>
      </c>
      <c r="G47" t="s">
        <v>4</v>
      </c>
      <c r="H47" t="s">
        <v>287</v>
      </c>
      <c r="I47" t="s">
        <v>288</v>
      </c>
      <c r="J47" t="s">
        <v>289</v>
      </c>
      <c r="K47" t="s">
        <v>290</v>
      </c>
      <c r="L47" t="s">
        <v>1453</v>
      </c>
      <c r="M47" t="s">
        <v>67</v>
      </c>
      <c r="N47" t="s">
        <v>68</v>
      </c>
      <c r="O47" t="s">
        <v>87</v>
      </c>
      <c r="P47">
        <v>55</v>
      </c>
      <c r="Q47">
        <v>28</v>
      </c>
      <c r="R47">
        <v>8</v>
      </c>
      <c r="S47">
        <v>1</v>
      </c>
      <c r="T47">
        <v>25</v>
      </c>
      <c r="U47">
        <v>28</v>
      </c>
      <c r="V47">
        <v>25</v>
      </c>
      <c r="W47" t="s">
        <v>70</v>
      </c>
      <c r="X47" t="s">
        <v>72</v>
      </c>
      <c r="Y47" t="s">
        <v>124</v>
      </c>
      <c r="Z47" t="s">
        <v>108</v>
      </c>
      <c r="AA47" t="s">
        <v>299</v>
      </c>
      <c r="AB47">
        <v>88.4</v>
      </c>
      <c r="AC47">
        <v>30</v>
      </c>
      <c r="AD47">
        <v>11</v>
      </c>
      <c r="AE47">
        <v>11</v>
      </c>
      <c r="AF47">
        <v>11</v>
      </c>
      <c r="AG47">
        <v>90.5</v>
      </c>
      <c r="AH47">
        <v>19</v>
      </c>
      <c r="AI47">
        <v>7</v>
      </c>
      <c r="AJ47">
        <v>7</v>
      </c>
      <c r="AK47">
        <v>7</v>
      </c>
      <c r="AL47" t="s">
        <v>282</v>
      </c>
      <c r="AM47" t="s">
        <v>74</v>
      </c>
      <c r="AN47" t="s">
        <v>318</v>
      </c>
      <c r="AO47" t="s">
        <v>341</v>
      </c>
      <c r="AP47" t="s">
        <v>369</v>
      </c>
      <c r="AQ47" t="s">
        <v>146</v>
      </c>
      <c r="AU47" t="s">
        <v>293</v>
      </c>
    </row>
    <row r="48" spans="1:47" x14ac:dyDescent="0.25">
      <c r="A48" t="s">
        <v>280</v>
      </c>
      <c r="B48" t="s">
        <v>284</v>
      </c>
      <c r="C48">
        <v>2013</v>
      </c>
      <c r="D48" t="s">
        <v>285</v>
      </c>
      <c r="F48" t="s">
        <v>286</v>
      </c>
      <c r="G48" t="s">
        <v>4</v>
      </c>
      <c r="H48" t="s">
        <v>287</v>
      </c>
      <c r="I48" t="s">
        <v>288</v>
      </c>
      <c r="J48" t="s">
        <v>289</v>
      </c>
      <c r="K48" t="s">
        <v>290</v>
      </c>
      <c r="L48" t="s">
        <v>1453</v>
      </c>
      <c r="M48" t="s">
        <v>67</v>
      </c>
      <c r="N48" t="s">
        <v>68</v>
      </c>
      <c r="O48" t="s">
        <v>87</v>
      </c>
      <c r="P48">
        <v>55</v>
      </c>
      <c r="Q48">
        <v>28</v>
      </c>
      <c r="R48">
        <v>2</v>
      </c>
      <c r="S48">
        <v>1</v>
      </c>
      <c r="T48">
        <v>25</v>
      </c>
      <c r="U48">
        <v>28</v>
      </c>
      <c r="V48">
        <v>25</v>
      </c>
      <c r="W48" t="s">
        <v>70</v>
      </c>
      <c r="X48" t="s">
        <v>72</v>
      </c>
      <c r="Y48" t="s">
        <v>123</v>
      </c>
      <c r="Z48" t="s">
        <v>106</v>
      </c>
      <c r="AA48" t="s">
        <v>291</v>
      </c>
      <c r="AB48">
        <v>6.7</v>
      </c>
      <c r="AC48">
        <v>5.8</v>
      </c>
      <c r="AD48">
        <v>12</v>
      </c>
      <c r="AE48">
        <v>12</v>
      </c>
      <c r="AF48">
        <v>12</v>
      </c>
      <c r="AG48">
        <v>6.6</v>
      </c>
      <c r="AH48">
        <v>5.9</v>
      </c>
      <c r="AI48">
        <v>7</v>
      </c>
      <c r="AJ48">
        <v>7</v>
      </c>
      <c r="AK48">
        <v>7</v>
      </c>
      <c r="AL48" t="s">
        <v>292</v>
      </c>
      <c r="AM48" t="s">
        <v>74</v>
      </c>
      <c r="AN48" t="s">
        <v>318</v>
      </c>
      <c r="AO48" t="s">
        <v>331</v>
      </c>
      <c r="AP48" t="s">
        <v>359</v>
      </c>
      <c r="AQ48" t="s">
        <v>146</v>
      </c>
      <c r="AU48" t="s">
        <v>293</v>
      </c>
    </row>
    <row r="49" spans="1:47" x14ac:dyDescent="0.25">
      <c r="A49" t="s">
        <v>280</v>
      </c>
      <c r="B49" t="s">
        <v>284</v>
      </c>
      <c r="C49">
        <v>2013</v>
      </c>
      <c r="D49" t="s">
        <v>285</v>
      </c>
      <c r="F49" t="s">
        <v>294</v>
      </c>
      <c r="G49" t="s">
        <v>4</v>
      </c>
      <c r="H49" t="s">
        <v>287</v>
      </c>
      <c r="I49" t="s">
        <v>288</v>
      </c>
      <c r="J49" t="s">
        <v>289</v>
      </c>
      <c r="K49" t="s">
        <v>290</v>
      </c>
      <c r="L49" t="s">
        <v>1453</v>
      </c>
      <c r="M49" t="s">
        <v>67</v>
      </c>
      <c r="N49" t="s">
        <v>68</v>
      </c>
      <c r="O49" t="s">
        <v>87</v>
      </c>
      <c r="P49">
        <v>55</v>
      </c>
      <c r="Q49">
        <v>28</v>
      </c>
      <c r="R49">
        <v>2</v>
      </c>
      <c r="S49">
        <v>1</v>
      </c>
      <c r="T49">
        <v>25</v>
      </c>
      <c r="U49">
        <v>28</v>
      </c>
      <c r="V49">
        <v>28</v>
      </c>
      <c r="W49" t="s">
        <v>70</v>
      </c>
      <c r="X49" t="s">
        <v>72</v>
      </c>
      <c r="Y49" t="s">
        <v>123</v>
      </c>
      <c r="Z49" t="s">
        <v>106</v>
      </c>
      <c r="AA49" t="s">
        <v>291</v>
      </c>
      <c r="AB49">
        <v>4.2</v>
      </c>
      <c r="AC49">
        <v>2.8</v>
      </c>
      <c r="AD49">
        <v>12</v>
      </c>
      <c r="AE49">
        <v>12</v>
      </c>
      <c r="AF49">
        <v>12</v>
      </c>
      <c r="AG49">
        <v>4.9000000000000004</v>
      </c>
      <c r="AH49">
        <v>3</v>
      </c>
      <c r="AI49">
        <v>11</v>
      </c>
      <c r="AJ49">
        <v>11</v>
      </c>
      <c r="AK49">
        <v>11</v>
      </c>
      <c r="AL49" t="s">
        <v>292</v>
      </c>
      <c r="AM49" t="s">
        <v>74</v>
      </c>
      <c r="AN49" t="s">
        <v>318</v>
      </c>
      <c r="AO49" t="s">
        <v>332</v>
      </c>
      <c r="AP49" t="s">
        <v>360</v>
      </c>
      <c r="AQ49" t="s">
        <v>146</v>
      </c>
      <c r="AU49" t="s">
        <v>293</v>
      </c>
    </row>
    <row r="50" spans="1:47" x14ac:dyDescent="0.25">
      <c r="A50" t="s">
        <v>280</v>
      </c>
      <c r="B50" t="s">
        <v>284</v>
      </c>
      <c r="C50">
        <v>2013</v>
      </c>
      <c r="D50" t="s">
        <v>285</v>
      </c>
      <c r="F50" t="s">
        <v>295</v>
      </c>
      <c r="G50" t="s">
        <v>4</v>
      </c>
      <c r="H50" t="s">
        <v>287</v>
      </c>
      <c r="I50" t="s">
        <v>288</v>
      </c>
      <c r="J50" t="s">
        <v>289</v>
      </c>
      <c r="K50" t="s">
        <v>290</v>
      </c>
      <c r="L50" t="s">
        <v>1453</v>
      </c>
      <c r="M50" t="s">
        <v>67</v>
      </c>
      <c r="N50" t="s">
        <v>68</v>
      </c>
      <c r="O50" t="s">
        <v>87</v>
      </c>
      <c r="P50">
        <v>55</v>
      </c>
      <c r="Q50">
        <v>28</v>
      </c>
      <c r="R50">
        <v>6</v>
      </c>
      <c r="S50">
        <v>1</v>
      </c>
      <c r="T50">
        <v>25</v>
      </c>
      <c r="U50">
        <v>28</v>
      </c>
      <c r="V50">
        <v>25</v>
      </c>
      <c r="W50" t="s">
        <v>70</v>
      </c>
      <c r="X50" t="s">
        <v>72</v>
      </c>
      <c r="Y50" t="s">
        <v>123</v>
      </c>
      <c r="Z50" t="s">
        <v>106</v>
      </c>
      <c r="AA50" t="s">
        <v>291</v>
      </c>
      <c r="AB50">
        <v>4.3</v>
      </c>
      <c r="AC50">
        <v>3.4</v>
      </c>
      <c r="AD50">
        <v>12</v>
      </c>
      <c r="AE50">
        <v>12</v>
      </c>
      <c r="AF50">
        <v>12</v>
      </c>
      <c r="AG50">
        <v>4</v>
      </c>
      <c r="AH50">
        <v>3</v>
      </c>
      <c r="AI50">
        <v>8</v>
      </c>
      <c r="AJ50">
        <v>8</v>
      </c>
      <c r="AK50">
        <v>8</v>
      </c>
      <c r="AL50" t="s">
        <v>292</v>
      </c>
      <c r="AM50" t="s">
        <v>74</v>
      </c>
      <c r="AN50" t="s">
        <v>318</v>
      </c>
      <c r="AO50" t="s">
        <v>333</v>
      </c>
      <c r="AP50" t="s">
        <v>361</v>
      </c>
      <c r="AQ50" t="s">
        <v>146</v>
      </c>
      <c r="AU50" t="s">
        <v>293</v>
      </c>
    </row>
    <row r="51" spans="1:47" x14ac:dyDescent="0.25">
      <c r="A51" t="s">
        <v>280</v>
      </c>
      <c r="B51" t="s">
        <v>284</v>
      </c>
      <c r="C51">
        <v>2013</v>
      </c>
      <c r="D51" t="s">
        <v>285</v>
      </c>
      <c r="F51" t="s">
        <v>298</v>
      </c>
      <c r="G51" t="s">
        <v>4</v>
      </c>
      <c r="H51" t="s">
        <v>287</v>
      </c>
      <c r="I51" t="s">
        <v>288</v>
      </c>
      <c r="J51" t="s">
        <v>289</v>
      </c>
      <c r="K51" t="s">
        <v>290</v>
      </c>
      <c r="L51" t="s">
        <v>1453</v>
      </c>
      <c r="M51" t="s">
        <v>67</v>
      </c>
      <c r="N51" t="s">
        <v>68</v>
      </c>
      <c r="O51" t="s">
        <v>87</v>
      </c>
      <c r="P51">
        <v>55</v>
      </c>
      <c r="Q51">
        <v>28</v>
      </c>
      <c r="R51">
        <v>8</v>
      </c>
      <c r="S51">
        <v>1</v>
      </c>
      <c r="T51">
        <v>25</v>
      </c>
      <c r="U51">
        <v>28</v>
      </c>
      <c r="V51">
        <v>28</v>
      </c>
      <c r="W51" t="s">
        <v>70</v>
      </c>
      <c r="X51" t="s">
        <v>72</v>
      </c>
      <c r="Y51" t="s">
        <v>123</v>
      </c>
      <c r="Z51" t="s">
        <v>106</v>
      </c>
      <c r="AA51" t="s">
        <v>291</v>
      </c>
      <c r="AB51">
        <v>4.5</v>
      </c>
      <c r="AC51">
        <v>3.1</v>
      </c>
      <c r="AD51">
        <v>12</v>
      </c>
      <c r="AE51">
        <v>12</v>
      </c>
      <c r="AF51">
        <v>12</v>
      </c>
      <c r="AG51">
        <v>2.1</v>
      </c>
      <c r="AH51">
        <v>0.8</v>
      </c>
      <c r="AI51">
        <v>9</v>
      </c>
      <c r="AJ51">
        <v>9</v>
      </c>
      <c r="AK51">
        <v>9</v>
      </c>
      <c r="AL51" t="s">
        <v>292</v>
      </c>
      <c r="AM51" t="s">
        <v>74</v>
      </c>
      <c r="AN51" t="s">
        <v>318</v>
      </c>
      <c r="AO51" t="s">
        <v>336</v>
      </c>
      <c r="AP51" t="s">
        <v>364</v>
      </c>
      <c r="AQ51" t="s">
        <v>146</v>
      </c>
      <c r="AU51" t="s">
        <v>293</v>
      </c>
    </row>
    <row r="52" spans="1:47" x14ac:dyDescent="0.25">
      <c r="A52" t="s">
        <v>280</v>
      </c>
      <c r="B52" t="s">
        <v>284</v>
      </c>
      <c r="C52">
        <v>2013</v>
      </c>
      <c r="D52" t="s">
        <v>285</v>
      </c>
      <c r="F52" t="s">
        <v>286</v>
      </c>
      <c r="G52" t="s">
        <v>4</v>
      </c>
      <c r="H52" t="s">
        <v>287</v>
      </c>
      <c r="I52" t="s">
        <v>288</v>
      </c>
      <c r="J52" t="s">
        <v>289</v>
      </c>
      <c r="K52" t="s">
        <v>290</v>
      </c>
      <c r="L52" t="s">
        <v>1453</v>
      </c>
      <c r="M52" t="s">
        <v>67</v>
      </c>
      <c r="N52" t="s">
        <v>68</v>
      </c>
      <c r="O52" t="s">
        <v>87</v>
      </c>
      <c r="P52">
        <v>55</v>
      </c>
      <c r="Q52">
        <v>28</v>
      </c>
      <c r="R52">
        <v>2</v>
      </c>
      <c r="S52">
        <v>1</v>
      </c>
      <c r="T52">
        <v>25</v>
      </c>
      <c r="U52">
        <v>28</v>
      </c>
      <c r="V52">
        <v>25</v>
      </c>
      <c r="W52" t="s">
        <v>70</v>
      </c>
      <c r="X52" t="s">
        <v>72</v>
      </c>
      <c r="Y52" t="s">
        <v>124</v>
      </c>
      <c r="Z52" t="s">
        <v>108</v>
      </c>
      <c r="AA52" t="s">
        <v>299</v>
      </c>
      <c r="AB52">
        <v>89.2</v>
      </c>
      <c r="AC52">
        <v>13</v>
      </c>
      <c r="AD52">
        <v>12</v>
      </c>
      <c r="AE52">
        <v>12</v>
      </c>
      <c r="AF52">
        <v>12</v>
      </c>
      <c r="AG52">
        <v>95.4</v>
      </c>
      <c r="AH52">
        <v>6.6</v>
      </c>
      <c r="AI52">
        <v>7</v>
      </c>
      <c r="AJ52">
        <v>7</v>
      </c>
      <c r="AK52">
        <v>7</v>
      </c>
      <c r="AL52" t="s">
        <v>282</v>
      </c>
      <c r="AM52" t="s">
        <v>74</v>
      </c>
      <c r="AN52" t="s">
        <v>318</v>
      </c>
      <c r="AO52" t="s">
        <v>337</v>
      </c>
      <c r="AP52" t="s">
        <v>365</v>
      </c>
      <c r="AQ52" t="s">
        <v>146</v>
      </c>
      <c r="AU52" t="s">
        <v>293</v>
      </c>
    </row>
    <row r="53" spans="1:47" x14ac:dyDescent="0.25">
      <c r="A53" t="s">
        <v>280</v>
      </c>
      <c r="B53" t="s">
        <v>284</v>
      </c>
      <c r="C53">
        <v>2013</v>
      </c>
      <c r="D53" t="s">
        <v>285</v>
      </c>
      <c r="F53" t="s">
        <v>294</v>
      </c>
      <c r="G53" t="s">
        <v>4</v>
      </c>
      <c r="H53" t="s">
        <v>287</v>
      </c>
      <c r="I53" t="s">
        <v>288</v>
      </c>
      <c r="J53" t="s">
        <v>289</v>
      </c>
      <c r="K53" t="s">
        <v>290</v>
      </c>
      <c r="L53" t="s">
        <v>1453</v>
      </c>
      <c r="M53" t="s">
        <v>67</v>
      </c>
      <c r="N53" t="s">
        <v>68</v>
      </c>
      <c r="O53" t="s">
        <v>87</v>
      </c>
      <c r="P53">
        <v>55</v>
      </c>
      <c r="Q53">
        <v>28</v>
      </c>
      <c r="R53">
        <v>2</v>
      </c>
      <c r="S53">
        <v>1</v>
      </c>
      <c r="T53">
        <v>25</v>
      </c>
      <c r="U53">
        <v>28</v>
      </c>
      <c r="V53">
        <v>28</v>
      </c>
      <c r="W53" t="s">
        <v>70</v>
      </c>
      <c r="X53" t="s">
        <v>72</v>
      </c>
      <c r="Y53" t="s">
        <v>124</v>
      </c>
      <c r="Z53" t="s">
        <v>108</v>
      </c>
      <c r="AA53" t="s">
        <v>299</v>
      </c>
      <c r="AB53">
        <v>93.8</v>
      </c>
      <c r="AC53">
        <v>12</v>
      </c>
      <c r="AD53">
        <v>12</v>
      </c>
      <c r="AE53">
        <v>12</v>
      </c>
      <c r="AF53">
        <v>12</v>
      </c>
      <c r="AG53">
        <v>90.2</v>
      </c>
      <c r="AH53">
        <v>23</v>
      </c>
      <c r="AI53">
        <v>11</v>
      </c>
      <c r="AJ53">
        <v>11</v>
      </c>
      <c r="AK53">
        <v>11</v>
      </c>
      <c r="AL53" t="s">
        <v>282</v>
      </c>
      <c r="AM53" t="s">
        <v>74</v>
      </c>
      <c r="AN53" t="s">
        <v>318</v>
      </c>
      <c r="AO53" t="s">
        <v>338</v>
      </c>
      <c r="AP53" t="s">
        <v>366</v>
      </c>
      <c r="AQ53" t="s">
        <v>146</v>
      </c>
      <c r="AU53" t="s">
        <v>293</v>
      </c>
    </row>
    <row r="54" spans="1:47" x14ac:dyDescent="0.25">
      <c r="A54" t="s">
        <v>280</v>
      </c>
      <c r="B54" t="s">
        <v>284</v>
      </c>
      <c r="C54">
        <v>2013</v>
      </c>
      <c r="D54" t="s">
        <v>285</v>
      </c>
      <c r="F54" t="s">
        <v>295</v>
      </c>
      <c r="G54" t="s">
        <v>4</v>
      </c>
      <c r="H54" t="s">
        <v>287</v>
      </c>
      <c r="I54" t="s">
        <v>288</v>
      </c>
      <c r="J54" t="s">
        <v>289</v>
      </c>
      <c r="K54" t="s">
        <v>290</v>
      </c>
      <c r="L54" t="s">
        <v>1453</v>
      </c>
      <c r="M54" t="s">
        <v>67</v>
      </c>
      <c r="N54" t="s">
        <v>68</v>
      </c>
      <c r="O54" t="s">
        <v>87</v>
      </c>
      <c r="P54">
        <v>55</v>
      </c>
      <c r="Q54">
        <v>28</v>
      </c>
      <c r="R54">
        <v>6</v>
      </c>
      <c r="S54">
        <v>1</v>
      </c>
      <c r="T54">
        <v>25</v>
      </c>
      <c r="U54">
        <v>28</v>
      </c>
      <c r="V54">
        <v>25</v>
      </c>
      <c r="W54" t="s">
        <v>70</v>
      </c>
      <c r="X54" t="s">
        <v>72</v>
      </c>
      <c r="Y54" t="s">
        <v>124</v>
      </c>
      <c r="Z54" t="s">
        <v>108</v>
      </c>
      <c r="AA54" t="s">
        <v>299</v>
      </c>
      <c r="AB54">
        <v>87.5</v>
      </c>
      <c r="AC54">
        <v>31</v>
      </c>
      <c r="AD54">
        <v>12</v>
      </c>
      <c r="AE54">
        <v>12</v>
      </c>
      <c r="AF54">
        <v>12</v>
      </c>
      <c r="AG54">
        <v>100</v>
      </c>
      <c r="AH54">
        <v>0</v>
      </c>
      <c r="AI54">
        <v>8</v>
      </c>
      <c r="AJ54">
        <v>8</v>
      </c>
      <c r="AK54">
        <v>8</v>
      </c>
      <c r="AL54" t="s">
        <v>282</v>
      </c>
      <c r="AM54" t="s">
        <v>74</v>
      </c>
      <c r="AN54" t="s">
        <v>318</v>
      </c>
      <c r="AO54" t="s">
        <v>339</v>
      </c>
      <c r="AP54" t="s">
        <v>367</v>
      </c>
      <c r="AQ54" t="s">
        <v>146</v>
      </c>
      <c r="AU54" t="s">
        <v>293</v>
      </c>
    </row>
    <row r="55" spans="1:47" x14ac:dyDescent="0.25">
      <c r="A55" t="s">
        <v>280</v>
      </c>
      <c r="B55" t="s">
        <v>284</v>
      </c>
      <c r="C55">
        <v>2013</v>
      </c>
      <c r="D55" t="s">
        <v>285</v>
      </c>
      <c r="F55" t="s">
        <v>298</v>
      </c>
      <c r="G55" t="s">
        <v>4</v>
      </c>
      <c r="H55" t="s">
        <v>287</v>
      </c>
      <c r="I55" t="s">
        <v>288</v>
      </c>
      <c r="J55" t="s">
        <v>289</v>
      </c>
      <c r="K55" t="s">
        <v>290</v>
      </c>
      <c r="L55" t="s">
        <v>1453</v>
      </c>
      <c r="M55" t="s">
        <v>67</v>
      </c>
      <c r="N55" t="s">
        <v>68</v>
      </c>
      <c r="O55" t="s">
        <v>87</v>
      </c>
      <c r="P55">
        <v>55</v>
      </c>
      <c r="Q55">
        <v>28</v>
      </c>
      <c r="R55">
        <v>8</v>
      </c>
      <c r="S55">
        <v>1</v>
      </c>
      <c r="T55">
        <v>25</v>
      </c>
      <c r="U55">
        <v>28</v>
      </c>
      <c r="V55">
        <v>28</v>
      </c>
      <c r="W55" t="s">
        <v>70</v>
      </c>
      <c r="X55" t="s">
        <v>72</v>
      </c>
      <c r="Y55" t="s">
        <v>124</v>
      </c>
      <c r="Z55" t="s">
        <v>108</v>
      </c>
      <c r="AA55" t="s">
        <v>299</v>
      </c>
      <c r="AB55">
        <v>91</v>
      </c>
      <c r="AC55">
        <v>17</v>
      </c>
      <c r="AD55">
        <v>12</v>
      </c>
      <c r="AE55">
        <v>12</v>
      </c>
      <c r="AF55">
        <v>12</v>
      </c>
      <c r="AG55">
        <v>96.3</v>
      </c>
      <c r="AH55">
        <v>11</v>
      </c>
      <c r="AI55">
        <v>9</v>
      </c>
      <c r="AJ55">
        <v>9</v>
      </c>
      <c r="AK55">
        <v>9</v>
      </c>
      <c r="AL55" t="s">
        <v>282</v>
      </c>
      <c r="AM55" t="s">
        <v>74</v>
      </c>
      <c r="AN55" t="s">
        <v>318</v>
      </c>
      <c r="AO55" t="s">
        <v>342</v>
      </c>
      <c r="AP55" t="s">
        <v>370</v>
      </c>
      <c r="AQ55" t="s">
        <v>146</v>
      </c>
      <c r="AU55" t="s">
        <v>293</v>
      </c>
    </row>
    <row r="56" spans="1:47" x14ac:dyDescent="0.25">
      <c r="A56" t="s">
        <v>280</v>
      </c>
      <c r="B56" t="s">
        <v>300</v>
      </c>
      <c r="C56">
        <v>2019</v>
      </c>
      <c r="D56" t="s">
        <v>301</v>
      </c>
      <c r="F56" t="s">
        <v>302</v>
      </c>
      <c r="G56" t="s">
        <v>4</v>
      </c>
      <c r="H56" t="s">
        <v>131</v>
      </c>
      <c r="I56" t="s">
        <v>303</v>
      </c>
      <c r="J56" t="s">
        <v>304</v>
      </c>
      <c r="K56" t="s">
        <v>305</v>
      </c>
      <c r="L56" t="s">
        <v>1454</v>
      </c>
      <c r="M56" t="s">
        <v>67</v>
      </c>
      <c r="N56" t="s">
        <v>69</v>
      </c>
      <c r="O56" t="s">
        <v>87</v>
      </c>
      <c r="R56">
        <v>40</v>
      </c>
      <c r="S56">
        <v>2</v>
      </c>
      <c r="T56">
        <v>13</v>
      </c>
      <c r="U56">
        <v>17</v>
      </c>
      <c r="V56">
        <v>13</v>
      </c>
      <c r="W56" t="s">
        <v>70</v>
      </c>
      <c r="X56" t="s">
        <v>72</v>
      </c>
      <c r="Y56" t="s">
        <v>123</v>
      </c>
      <c r="Z56" t="s">
        <v>107</v>
      </c>
      <c r="AA56" t="s">
        <v>306</v>
      </c>
      <c r="AB56">
        <v>1.3970175438596499</v>
      </c>
      <c r="AC56">
        <v>4.9122807017543098E-3</v>
      </c>
      <c r="AD56">
        <v>89</v>
      </c>
      <c r="AF56">
        <v>89</v>
      </c>
      <c r="AG56">
        <v>1.4005263157894701</v>
      </c>
      <c r="AH56">
        <v>7.0175438596491403E-3</v>
      </c>
      <c r="AI56">
        <v>89</v>
      </c>
      <c r="AK56">
        <v>89</v>
      </c>
      <c r="AL56" t="s">
        <v>135</v>
      </c>
      <c r="AM56" t="s">
        <v>75</v>
      </c>
      <c r="AN56" t="s">
        <v>320</v>
      </c>
      <c r="AO56" t="s">
        <v>343</v>
      </c>
      <c r="AP56" t="s">
        <v>371</v>
      </c>
      <c r="AQ56" t="s">
        <v>277</v>
      </c>
      <c r="AU56" t="s">
        <v>307</v>
      </c>
    </row>
    <row r="57" spans="1:47" x14ac:dyDescent="0.25">
      <c r="A57" t="s">
        <v>280</v>
      </c>
      <c r="B57" t="s">
        <v>300</v>
      </c>
      <c r="C57">
        <v>2019</v>
      </c>
      <c r="D57" t="s">
        <v>301</v>
      </c>
      <c r="F57" t="s">
        <v>302</v>
      </c>
      <c r="G57" t="s">
        <v>4</v>
      </c>
      <c r="H57" t="s">
        <v>131</v>
      </c>
      <c r="I57" t="s">
        <v>303</v>
      </c>
      <c r="J57" t="s">
        <v>304</v>
      </c>
      <c r="K57" t="s">
        <v>305</v>
      </c>
      <c r="L57" t="s">
        <v>1454</v>
      </c>
      <c r="M57" t="s">
        <v>67</v>
      </c>
      <c r="N57" t="s">
        <v>69</v>
      </c>
      <c r="O57" t="s">
        <v>87</v>
      </c>
      <c r="R57">
        <v>40</v>
      </c>
      <c r="S57">
        <v>2</v>
      </c>
      <c r="T57">
        <v>13</v>
      </c>
      <c r="U57">
        <v>17</v>
      </c>
      <c r="V57">
        <v>17</v>
      </c>
      <c r="W57" t="s">
        <v>70</v>
      </c>
      <c r="X57" t="s">
        <v>72</v>
      </c>
      <c r="Y57" t="s">
        <v>123</v>
      </c>
      <c r="Z57" t="s">
        <v>107</v>
      </c>
      <c r="AA57" t="s">
        <v>306</v>
      </c>
      <c r="AB57">
        <v>1.48543859649123</v>
      </c>
      <c r="AC57">
        <v>6.3157894736842702E-3</v>
      </c>
      <c r="AD57">
        <v>89</v>
      </c>
      <c r="AF57">
        <v>89</v>
      </c>
      <c r="AG57">
        <v>1.46087719298246</v>
      </c>
      <c r="AH57">
        <v>6.3157894736842702E-3</v>
      </c>
      <c r="AI57">
        <v>89</v>
      </c>
      <c r="AK57">
        <v>89</v>
      </c>
      <c r="AL57" t="s">
        <v>135</v>
      </c>
      <c r="AM57" t="s">
        <v>75</v>
      </c>
      <c r="AN57" t="s">
        <v>321</v>
      </c>
      <c r="AO57" t="s">
        <v>344</v>
      </c>
      <c r="AP57" t="s">
        <v>372</v>
      </c>
      <c r="AQ57" t="s">
        <v>277</v>
      </c>
      <c r="AU57" t="s">
        <v>307</v>
      </c>
    </row>
    <row r="58" spans="1:47" x14ac:dyDescent="0.25">
      <c r="A58" t="s">
        <v>280</v>
      </c>
      <c r="B58" t="s">
        <v>300</v>
      </c>
      <c r="C58">
        <v>2019</v>
      </c>
      <c r="D58" t="s">
        <v>301</v>
      </c>
      <c r="F58" t="s">
        <v>302</v>
      </c>
      <c r="G58" t="s">
        <v>4</v>
      </c>
      <c r="H58" t="s">
        <v>131</v>
      </c>
      <c r="I58" t="s">
        <v>303</v>
      </c>
      <c r="J58" t="s">
        <v>304</v>
      </c>
      <c r="K58" t="s">
        <v>305</v>
      </c>
      <c r="L58" t="s">
        <v>1454</v>
      </c>
      <c r="M58" t="s">
        <v>67</v>
      </c>
      <c r="N58" t="s">
        <v>69</v>
      </c>
      <c r="O58" t="s">
        <v>87</v>
      </c>
      <c r="R58">
        <v>40</v>
      </c>
      <c r="S58">
        <v>2</v>
      </c>
      <c r="T58">
        <v>13</v>
      </c>
      <c r="U58">
        <v>17</v>
      </c>
      <c r="V58">
        <v>13</v>
      </c>
      <c r="W58" t="s">
        <v>70</v>
      </c>
      <c r="X58" t="s">
        <v>72</v>
      </c>
      <c r="Y58" t="s">
        <v>123</v>
      </c>
      <c r="Z58" t="s">
        <v>107</v>
      </c>
      <c r="AA58" t="s">
        <v>306</v>
      </c>
      <c r="AB58">
        <v>1.36263157894737</v>
      </c>
      <c r="AC58">
        <v>4.2105263157896601E-3</v>
      </c>
      <c r="AD58">
        <v>89</v>
      </c>
      <c r="AF58">
        <v>89</v>
      </c>
      <c r="AG58">
        <v>1.3745614035087701</v>
      </c>
      <c r="AH58">
        <v>6.3157894736842702E-3</v>
      </c>
      <c r="AI58">
        <v>89</v>
      </c>
      <c r="AK58">
        <v>89</v>
      </c>
      <c r="AL58" t="s">
        <v>135</v>
      </c>
      <c r="AM58" t="s">
        <v>75</v>
      </c>
      <c r="AN58" t="s">
        <v>320</v>
      </c>
      <c r="AO58" t="s">
        <v>345</v>
      </c>
      <c r="AP58" t="s">
        <v>373</v>
      </c>
      <c r="AQ58" t="s">
        <v>277</v>
      </c>
      <c r="AU58" t="s">
        <v>308</v>
      </c>
    </row>
    <row r="59" spans="1:47" x14ac:dyDescent="0.25">
      <c r="A59" t="s">
        <v>280</v>
      </c>
      <c r="B59" t="s">
        <v>300</v>
      </c>
      <c r="C59">
        <v>2019</v>
      </c>
      <c r="D59" t="s">
        <v>301</v>
      </c>
      <c r="F59" t="s">
        <v>302</v>
      </c>
      <c r="G59" t="s">
        <v>4</v>
      </c>
      <c r="H59" t="s">
        <v>131</v>
      </c>
      <c r="I59" t="s">
        <v>303</v>
      </c>
      <c r="J59" t="s">
        <v>304</v>
      </c>
      <c r="K59" t="s">
        <v>305</v>
      </c>
      <c r="L59" t="s">
        <v>1454</v>
      </c>
      <c r="M59" t="s">
        <v>67</v>
      </c>
      <c r="N59" t="s">
        <v>69</v>
      </c>
      <c r="O59" t="s">
        <v>87</v>
      </c>
      <c r="R59">
        <v>40</v>
      </c>
      <c r="S59">
        <v>2</v>
      </c>
      <c r="T59">
        <v>13</v>
      </c>
      <c r="U59">
        <v>17</v>
      </c>
      <c r="V59">
        <v>17</v>
      </c>
      <c r="W59" t="s">
        <v>70</v>
      </c>
      <c r="X59" t="s">
        <v>72</v>
      </c>
      <c r="Y59" t="s">
        <v>123</v>
      </c>
      <c r="Z59" t="s">
        <v>107</v>
      </c>
      <c r="AA59" t="s">
        <v>306</v>
      </c>
      <c r="AB59">
        <v>1.5043859649122799</v>
      </c>
      <c r="AC59">
        <v>8.4210526315791102E-3</v>
      </c>
      <c r="AD59">
        <v>89</v>
      </c>
      <c r="AF59">
        <v>89</v>
      </c>
      <c r="AG59">
        <v>1.5485964912280701</v>
      </c>
      <c r="AH59">
        <v>8.4210526315788795E-3</v>
      </c>
      <c r="AI59">
        <v>89</v>
      </c>
      <c r="AK59">
        <v>89</v>
      </c>
      <c r="AL59" t="s">
        <v>135</v>
      </c>
      <c r="AM59" t="s">
        <v>75</v>
      </c>
      <c r="AN59" t="s">
        <v>321</v>
      </c>
      <c r="AO59" t="s">
        <v>346</v>
      </c>
      <c r="AP59" t="s">
        <v>374</v>
      </c>
      <c r="AQ59" t="s">
        <v>277</v>
      </c>
      <c r="AU59" t="s">
        <v>308</v>
      </c>
    </row>
    <row r="60" spans="1:47" x14ac:dyDescent="0.25">
      <c r="A60" t="s">
        <v>280</v>
      </c>
      <c r="B60" t="s">
        <v>309</v>
      </c>
      <c r="C60">
        <v>1989</v>
      </c>
      <c r="D60" t="s">
        <v>132</v>
      </c>
      <c r="F60" t="s">
        <v>310</v>
      </c>
      <c r="G60" t="s">
        <v>4</v>
      </c>
      <c r="H60" t="s">
        <v>131</v>
      </c>
      <c r="I60" t="s">
        <v>130</v>
      </c>
      <c r="J60" t="s">
        <v>129</v>
      </c>
      <c r="K60" t="s">
        <v>151</v>
      </c>
      <c r="L60" t="s">
        <v>152</v>
      </c>
      <c r="M60" t="s">
        <v>66</v>
      </c>
      <c r="N60" t="s">
        <v>68</v>
      </c>
      <c r="O60" t="s">
        <v>87</v>
      </c>
      <c r="P60">
        <v>110</v>
      </c>
      <c r="Q60">
        <v>250</v>
      </c>
      <c r="R60">
        <v>104</v>
      </c>
      <c r="S60">
        <v>1</v>
      </c>
      <c r="T60">
        <v>25</v>
      </c>
      <c r="U60">
        <v>18</v>
      </c>
      <c r="V60">
        <v>25</v>
      </c>
      <c r="W60" t="s">
        <v>71</v>
      </c>
      <c r="X60" t="s">
        <v>72</v>
      </c>
      <c r="Y60" t="s">
        <v>124</v>
      </c>
      <c r="Z60" t="s">
        <v>107</v>
      </c>
      <c r="AA60" t="s">
        <v>311</v>
      </c>
      <c r="AB60">
        <v>72.61</v>
      </c>
      <c r="AC60">
        <v>0.21</v>
      </c>
      <c r="AD60">
        <v>55</v>
      </c>
      <c r="AE60">
        <v>55</v>
      </c>
      <c r="AF60">
        <v>55</v>
      </c>
      <c r="AG60">
        <v>74.37</v>
      </c>
      <c r="AH60">
        <v>0.34</v>
      </c>
      <c r="AI60">
        <v>46</v>
      </c>
      <c r="AJ60">
        <v>46</v>
      </c>
      <c r="AK60">
        <v>46</v>
      </c>
      <c r="AL60" t="s">
        <v>135</v>
      </c>
      <c r="AM60" t="s">
        <v>75</v>
      </c>
      <c r="AN60" t="s">
        <v>322</v>
      </c>
      <c r="AO60" t="s">
        <v>347</v>
      </c>
      <c r="AP60" t="s">
        <v>375</v>
      </c>
      <c r="AQ60" t="s">
        <v>146</v>
      </c>
      <c r="AU60" t="s">
        <v>312</v>
      </c>
    </row>
    <row r="61" spans="1:47" x14ac:dyDescent="0.25">
      <c r="A61" t="s">
        <v>280</v>
      </c>
      <c r="B61" t="s">
        <v>309</v>
      </c>
      <c r="C61">
        <v>1989</v>
      </c>
      <c r="D61" t="s">
        <v>132</v>
      </c>
      <c r="F61" t="s">
        <v>310</v>
      </c>
      <c r="G61" t="s">
        <v>4</v>
      </c>
      <c r="H61" t="s">
        <v>131</v>
      </c>
      <c r="I61" t="s">
        <v>130</v>
      </c>
      <c r="J61" t="s">
        <v>129</v>
      </c>
      <c r="K61" t="s">
        <v>151</v>
      </c>
      <c r="L61" t="s">
        <v>152</v>
      </c>
      <c r="M61" t="s">
        <v>66</v>
      </c>
      <c r="N61" t="s">
        <v>68</v>
      </c>
      <c r="O61" t="s">
        <v>87</v>
      </c>
      <c r="P61">
        <v>110</v>
      </c>
      <c r="Q61">
        <v>250</v>
      </c>
      <c r="R61">
        <v>104</v>
      </c>
      <c r="S61">
        <v>1</v>
      </c>
      <c r="T61">
        <v>25</v>
      </c>
      <c r="U61">
        <v>28</v>
      </c>
      <c r="V61">
        <v>25</v>
      </c>
      <c r="W61" t="s">
        <v>70</v>
      </c>
      <c r="X61" t="s">
        <v>72</v>
      </c>
      <c r="Y61" t="s">
        <v>124</v>
      </c>
      <c r="Z61" t="s">
        <v>107</v>
      </c>
      <c r="AA61" t="s">
        <v>311</v>
      </c>
      <c r="AB61">
        <v>72.61</v>
      </c>
      <c r="AC61">
        <v>0.21</v>
      </c>
      <c r="AD61">
        <v>55</v>
      </c>
      <c r="AE61">
        <v>55</v>
      </c>
      <c r="AF61">
        <v>55</v>
      </c>
      <c r="AG61">
        <v>70.209999999999994</v>
      </c>
      <c r="AH61">
        <v>0.14000000000000001</v>
      </c>
      <c r="AI61">
        <v>50</v>
      </c>
      <c r="AJ61">
        <v>50</v>
      </c>
      <c r="AK61">
        <v>50</v>
      </c>
      <c r="AL61" t="s">
        <v>135</v>
      </c>
      <c r="AM61" t="s">
        <v>75</v>
      </c>
      <c r="AN61" t="s">
        <v>322</v>
      </c>
      <c r="AO61" t="s">
        <v>347</v>
      </c>
      <c r="AP61" t="s">
        <v>376</v>
      </c>
      <c r="AQ61" t="s">
        <v>146</v>
      </c>
      <c r="AU61" t="s">
        <v>312</v>
      </c>
    </row>
    <row r="62" spans="1:47" x14ac:dyDescent="0.25">
      <c r="A62" t="s">
        <v>280</v>
      </c>
      <c r="B62" t="s">
        <v>309</v>
      </c>
      <c r="C62">
        <v>1989</v>
      </c>
      <c r="D62" t="s">
        <v>132</v>
      </c>
      <c r="F62" t="s">
        <v>310</v>
      </c>
      <c r="G62" t="s">
        <v>4</v>
      </c>
      <c r="H62" t="s">
        <v>131</v>
      </c>
      <c r="I62" t="s">
        <v>130</v>
      </c>
      <c r="J62" t="s">
        <v>129</v>
      </c>
      <c r="K62" t="s">
        <v>151</v>
      </c>
      <c r="L62" t="s">
        <v>152</v>
      </c>
      <c r="M62" t="s">
        <v>66</v>
      </c>
      <c r="N62" t="s">
        <v>68</v>
      </c>
      <c r="O62" t="s">
        <v>87</v>
      </c>
      <c r="P62">
        <v>110</v>
      </c>
      <c r="Q62">
        <v>250</v>
      </c>
      <c r="R62">
        <v>104</v>
      </c>
      <c r="S62">
        <v>1</v>
      </c>
      <c r="T62">
        <v>25</v>
      </c>
      <c r="U62">
        <v>18</v>
      </c>
      <c r="V62">
        <v>25</v>
      </c>
      <c r="W62" t="s">
        <v>71</v>
      </c>
      <c r="X62" t="s">
        <v>72</v>
      </c>
      <c r="Y62" t="s">
        <v>124</v>
      </c>
      <c r="Z62" t="s">
        <v>107</v>
      </c>
      <c r="AA62" t="s">
        <v>313</v>
      </c>
      <c r="AB62">
        <v>50.86</v>
      </c>
      <c r="AC62">
        <v>0.14000000000000001</v>
      </c>
      <c r="AD62">
        <v>55</v>
      </c>
      <c r="AE62">
        <v>55</v>
      </c>
      <c r="AF62">
        <v>55</v>
      </c>
      <c r="AG62">
        <v>51.34</v>
      </c>
      <c r="AH62">
        <v>0.14000000000000001</v>
      </c>
      <c r="AI62">
        <v>46</v>
      </c>
      <c r="AJ62">
        <v>46</v>
      </c>
      <c r="AK62">
        <v>46</v>
      </c>
      <c r="AL62" t="s">
        <v>135</v>
      </c>
      <c r="AM62" t="s">
        <v>75</v>
      </c>
      <c r="AN62" t="s">
        <v>322</v>
      </c>
      <c r="AO62" t="s">
        <v>348</v>
      </c>
      <c r="AP62" t="s">
        <v>375</v>
      </c>
      <c r="AQ62" t="s">
        <v>146</v>
      </c>
      <c r="AU62" t="s">
        <v>312</v>
      </c>
    </row>
    <row r="63" spans="1:47" x14ac:dyDescent="0.25">
      <c r="A63" t="s">
        <v>280</v>
      </c>
      <c r="B63" t="s">
        <v>309</v>
      </c>
      <c r="C63">
        <v>1989</v>
      </c>
      <c r="D63" t="s">
        <v>132</v>
      </c>
      <c r="F63" t="s">
        <v>310</v>
      </c>
      <c r="G63" t="s">
        <v>4</v>
      </c>
      <c r="H63" t="s">
        <v>131</v>
      </c>
      <c r="I63" t="s">
        <v>130</v>
      </c>
      <c r="J63" t="s">
        <v>129</v>
      </c>
      <c r="K63" t="s">
        <v>151</v>
      </c>
      <c r="L63" t="s">
        <v>152</v>
      </c>
      <c r="M63" t="s">
        <v>66</v>
      </c>
      <c r="N63" t="s">
        <v>68</v>
      </c>
      <c r="O63" t="s">
        <v>87</v>
      </c>
      <c r="P63">
        <v>110</v>
      </c>
      <c r="Q63">
        <v>250</v>
      </c>
      <c r="R63">
        <v>104</v>
      </c>
      <c r="S63">
        <v>1</v>
      </c>
      <c r="T63">
        <v>25</v>
      </c>
      <c r="U63">
        <v>28</v>
      </c>
      <c r="V63">
        <v>25</v>
      </c>
      <c r="W63" t="s">
        <v>70</v>
      </c>
      <c r="X63" t="s">
        <v>72</v>
      </c>
      <c r="Y63" t="s">
        <v>124</v>
      </c>
      <c r="Z63" t="s">
        <v>107</v>
      </c>
      <c r="AA63" t="s">
        <v>313</v>
      </c>
      <c r="AB63">
        <v>50.86</v>
      </c>
      <c r="AC63">
        <v>0.14000000000000001</v>
      </c>
      <c r="AD63">
        <v>55</v>
      </c>
      <c r="AE63">
        <v>55</v>
      </c>
      <c r="AF63">
        <v>55</v>
      </c>
      <c r="AG63">
        <v>50.38</v>
      </c>
      <c r="AH63">
        <v>0.15</v>
      </c>
      <c r="AI63">
        <v>50</v>
      </c>
      <c r="AJ63">
        <v>50</v>
      </c>
      <c r="AK63">
        <v>50</v>
      </c>
      <c r="AL63" t="s">
        <v>135</v>
      </c>
      <c r="AM63" t="s">
        <v>75</v>
      </c>
      <c r="AN63" t="s">
        <v>322</v>
      </c>
      <c r="AO63" t="s">
        <v>348</v>
      </c>
      <c r="AP63" t="s">
        <v>376</v>
      </c>
      <c r="AQ63" t="s">
        <v>146</v>
      </c>
      <c r="AU63" t="s">
        <v>312</v>
      </c>
    </row>
    <row r="64" spans="1:47" x14ac:dyDescent="0.25">
      <c r="A64" t="s">
        <v>280</v>
      </c>
      <c r="B64" t="s">
        <v>309</v>
      </c>
      <c r="C64">
        <v>1989</v>
      </c>
      <c r="D64" t="s">
        <v>132</v>
      </c>
      <c r="F64" t="s">
        <v>310</v>
      </c>
      <c r="G64" t="s">
        <v>4</v>
      </c>
      <c r="H64" t="s">
        <v>131</v>
      </c>
      <c r="I64" t="s">
        <v>130</v>
      </c>
      <c r="J64" t="s">
        <v>129</v>
      </c>
      <c r="K64" t="s">
        <v>151</v>
      </c>
      <c r="L64" t="s">
        <v>152</v>
      </c>
      <c r="M64" t="s">
        <v>66</v>
      </c>
      <c r="N64" t="s">
        <v>68</v>
      </c>
      <c r="O64" t="s">
        <v>87</v>
      </c>
      <c r="P64">
        <v>110</v>
      </c>
      <c r="Q64">
        <v>250</v>
      </c>
      <c r="R64">
        <v>104</v>
      </c>
      <c r="S64">
        <v>1</v>
      </c>
      <c r="T64">
        <v>25</v>
      </c>
      <c r="U64">
        <v>18</v>
      </c>
      <c r="V64">
        <v>25</v>
      </c>
      <c r="W64" t="s">
        <v>71</v>
      </c>
      <c r="X64" t="s">
        <v>72</v>
      </c>
      <c r="Y64" t="s">
        <v>124</v>
      </c>
      <c r="Z64" t="s">
        <v>107</v>
      </c>
      <c r="AA64" t="s">
        <v>314</v>
      </c>
      <c r="AB64">
        <v>44.67</v>
      </c>
      <c r="AC64">
        <v>0.11</v>
      </c>
      <c r="AD64">
        <v>55</v>
      </c>
      <c r="AE64">
        <v>55</v>
      </c>
      <c r="AF64">
        <v>55</v>
      </c>
      <c r="AG64">
        <v>44.95</v>
      </c>
      <c r="AH64">
        <v>0.19</v>
      </c>
      <c r="AI64">
        <v>46</v>
      </c>
      <c r="AJ64">
        <v>46</v>
      </c>
      <c r="AK64">
        <v>46</v>
      </c>
      <c r="AL64" t="s">
        <v>135</v>
      </c>
      <c r="AM64" t="s">
        <v>75</v>
      </c>
      <c r="AN64" t="s">
        <v>322</v>
      </c>
      <c r="AO64" t="s">
        <v>349</v>
      </c>
      <c r="AP64" t="s">
        <v>375</v>
      </c>
      <c r="AQ64" t="s">
        <v>146</v>
      </c>
      <c r="AU64" t="s">
        <v>312</v>
      </c>
    </row>
    <row r="65" spans="1:47" x14ac:dyDescent="0.25">
      <c r="A65" t="s">
        <v>280</v>
      </c>
      <c r="B65" t="s">
        <v>309</v>
      </c>
      <c r="C65">
        <v>1989</v>
      </c>
      <c r="D65" t="s">
        <v>132</v>
      </c>
      <c r="F65" t="s">
        <v>310</v>
      </c>
      <c r="G65" t="s">
        <v>4</v>
      </c>
      <c r="H65" t="s">
        <v>131</v>
      </c>
      <c r="I65" t="s">
        <v>130</v>
      </c>
      <c r="J65" t="s">
        <v>129</v>
      </c>
      <c r="K65" t="s">
        <v>151</v>
      </c>
      <c r="L65" t="s">
        <v>152</v>
      </c>
      <c r="M65" t="s">
        <v>66</v>
      </c>
      <c r="N65" t="s">
        <v>68</v>
      </c>
      <c r="O65" t="s">
        <v>87</v>
      </c>
      <c r="P65">
        <v>110</v>
      </c>
      <c r="Q65">
        <v>250</v>
      </c>
      <c r="R65">
        <v>104</v>
      </c>
      <c r="S65">
        <v>1</v>
      </c>
      <c r="T65">
        <v>25</v>
      </c>
      <c r="U65">
        <v>28</v>
      </c>
      <c r="V65">
        <v>25</v>
      </c>
      <c r="W65" t="s">
        <v>70</v>
      </c>
      <c r="X65" t="s">
        <v>72</v>
      </c>
      <c r="Y65" t="s">
        <v>124</v>
      </c>
      <c r="Z65" t="s">
        <v>107</v>
      </c>
      <c r="AA65" t="s">
        <v>314</v>
      </c>
      <c r="AB65">
        <v>44.67</v>
      </c>
      <c r="AC65">
        <v>0.11</v>
      </c>
      <c r="AD65">
        <v>55</v>
      </c>
      <c r="AE65">
        <v>55</v>
      </c>
      <c r="AF65">
        <v>55</v>
      </c>
      <c r="AG65">
        <v>44.4</v>
      </c>
      <c r="AH65">
        <v>0.17</v>
      </c>
      <c r="AI65">
        <v>50</v>
      </c>
      <c r="AJ65">
        <v>50</v>
      </c>
      <c r="AK65">
        <v>50</v>
      </c>
      <c r="AL65" t="s">
        <v>135</v>
      </c>
      <c r="AM65" t="s">
        <v>75</v>
      </c>
      <c r="AN65" t="s">
        <v>322</v>
      </c>
      <c r="AO65" t="s">
        <v>349</v>
      </c>
      <c r="AP65" t="s">
        <v>376</v>
      </c>
      <c r="AQ65" t="s">
        <v>146</v>
      </c>
      <c r="AU65" t="s">
        <v>312</v>
      </c>
    </row>
    <row r="66" spans="1:47" x14ac:dyDescent="0.25">
      <c r="A66" t="s">
        <v>280</v>
      </c>
      <c r="B66" t="s">
        <v>309</v>
      </c>
      <c r="C66">
        <v>1989</v>
      </c>
      <c r="D66" t="s">
        <v>132</v>
      </c>
      <c r="F66" t="s">
        <v>310</v>
      </c>
      <c r="G66" t="s">
        <v>4</v>
      </c>
      <c r="H66" t="s">
        <v>131</v>
      </c>
      <c r="I66" t="s">
        <v>130</v>
      </c>
      <c r="J66" t="s">
        <v>129</v>
      </c>
      <c r="K66" t="s">
        <v>151</v>
      </c>
      <c r="L66" t="s">
        <v>152</v>
      </c>
      <c r="M66" t="s">
        <v>66</v>
      </c>
      <c r="N66" t="s">
        <v>68</v>
      </c>
      <c r="O66" t="s">
        <v>87</v>
      </c>
      <c r="P66">
        <v>110</v>
      </c>
      <c r="Q66">
        <v>250</v>
      </c>
      <c r="R66">
        <v>104</v>
      </c>
      <c r="S66">
        <v>1</v>
      </c>
      <c r="T66">
        <v>25</v>
      </c>
      <c r="U66">
        <v>18</v>
      </c>
      <c r="V66">
        <v>25</v>
      </c>
      <c r="W66" t="s">
        <v>71</v>
      </c>
      <c r="X66" t="s">
        <v>72</v>
      </c>
      <c r="Y66" t="s">
        <v>124</v>
      </c>
      <c r="Z66" t="s">
        <v>106</v>
      </c>
      <c r="AA66" t="s">
        <v>315</v>
      </c>
      <c r="AB66">
        <v>43.65</v>
      </c>
      <c r="AC66">
        <v>1.9</v>
      </c>
      <c r="AD66">
        <v>55</v>
      </c>
      <c r="AE66">
        <v>55</v>
      </c>
      <c r="AF66">
        <v>55</v>
      </c>
      <c r="AG66">
        <v>16.440000000000001</v>
      </c>
      <c r="AH66">
        <v>1.92</v>
      </c>
      <c r="AI66">
        <v>46</v>
      </c>
      <c r="AJ66">
        <v>46</v>
      </c>
      <c r="AK66">
        <v>46</v>
      </c>
      <c r="AL66" t="s">
        <v>292</v>
      </c>
      <c r="AM66" t="s">
        <v>75</v>
      </c>
      <c r="AN66" t="s">
        <v>322</v>
      </c>
      <c r="AO66" t="s">
        <v>350</v>
      </c>
      <c r="AP66" t="s">
        <v>377</v>
      </c>
      <c r="AQ66" t="s">
        <v>146</v>
      </c>
      <c r="AU66" t="s">
        <v>312</v>
      </c>
    </row>
    <row r="67" spans="1:47" x14ac:dyDescent="0.25">
      <c r="A67" t="s">
        <v>280</v>
      </c>
      <c r="B67" t="s">
        <v>309</v>
      </c>
      <c r="C67">
        <v>1989</v>
      </c>
      <c r="D67" t="s">
        <v>132</v>
      </c>
      <c r="F67" t="s">
        <v>310</v>
      </c>
      <c r="G67" t="s">
        <v>4</v>
      </c>
      <c r="H67" t="s">
        <v>131</v>
      </c>
      <c r="I67" t="s">
        <v>130</v>
      </c>
      <c r="J67" t="s">
        <v>129</v>
      </c>
      <c r="K67" t="s">
        <v>151</v>
      </c>
      <c r="L67" t="s">
        <v>152</v>
      </c>
      <c r="M67" t="s">
        <v>66</v>
      </c>
      <c r="N67" t="s">
        <v>68</v>
      </c>
      <c r="O67" t="s">
        <v>87</v>
      </c>
      <c r="P67">
        <v>110</v>
      </c>
      <c r="Q67">
        <v>250</v>
      </c>
      <c r="R67">
        <v>104</v>
      </c>
      <c r="S67">
        <v>1</v>
      </c>
      <c r="T67">
        <v>25</v>
      </c>
      <c r="U67">
        <v>28</v>
      </c>
      <c r="V67">
        <v>25</v>
      </c>
      <c r="W67" t="s">
        <v>70</v>
      </c>
      <c r="X67" t="s">
        <v>72</v>
      </c>
      <c r="Y67" t="s">
        <v>124</v>
      </c>
      <c r="Z67" t="s">
        <v>106</v>
      </c>
      <c r="AA67" t="s">
        <v>315</v>
      </c>
      <c r="AB67">
        <v>43.65</v>
      </c>
      <c r="AC67">
        <v>1.9</v>
      </c>
      <c r="AD67">
        <v>55</v>
      </c>
      <c r="AE67">
        <v>55</v>
      </c>
      <c r="AF67">
        <v>55</v>
      </c>
      <c r="AG67">
        <v>26.69</v>
      </c>
      <c r="AH67">
        <v>2.31</v>
      </c>
      <c r="AI67">
        <v>50</v>
      </c>
      <c r="AJ67">
        <v>50</v>
      </c>
      <c r="AK67">
        <v>50</v>
      </c>
      <c r="AL67" t="s">
        <v>292</v>
      </c>
      <c r="AM67" t="s">
        <v>75</v>
      </c>
      <c r="AN67" t="s">
        <v>322</v>
      </c>
      <c r="AO67" t="s">
        <v>350</v>
      </c>
      <c r="AP67" t="s">
        <v>378</v>
      </c>
      <c r="AQ67" t="s">
        <v>146</v>
      </c>
      <c r="AU67" t="s">
        <v>312</v>
      </c>
    </row>
    <row r="68" spans="1:47" x14ac:dyDescent="0.25">
      <c r="A68" t="s">
        <v>381</v>
      </c>
      <c r="B68" t="s">
        <v>382</v>
      </c>
      <c r="C68">
        <v>2014</v>
      </c>
      <c r="D68" t="s">
        <v>273</v>
      </c>
      <c r="F68" t="s">
        <v>383</v>
      </c>
      <c r="G68" t="s">
        <v>4</v>
      </c>
      <c r="H68" t="s">
        <v>131</v>
      </c>
      <c r="I68" t="s">
        <v>130</v>
      </c>
      <c r="J68" t="s">
        <v>129</v>
      </c>
      <c r="K68" t="s">
        <v>151</v>
      </c>
      <c r="L68" t="s">
        <v>152</v>
      </c>
      <c r="M68" t="s">
        <v>66</v>
      </c>
      <c r="N68" t="s">
        <v>68</v>
      </c>
      <c r="O68" t="s">
        <v>87</v>
      </c>
      <c r="P68">
        <v>2000</v>
      </c>
      <c r="Q68">
        <v>9</v>
      </c>
      <c r="R68">
        <v>64</v>
      </c>
      <c r="S68">
        <v>2</v>
      </c>
      <c r="T68">
        <v>16</v>
      </c>
      <c r="U68">
        <v>25</v>
      </c>
      <c r="V68">
        <v>25</v>
      </c>
      <c r="W68" t="s">
        <v>70</v>
      </c>
      <c r="X68" t="s">
        <v>72</v>
      </c>
      <c r="Y68" t="s">
        <v>123</v>
      </c>
      <c r="Z68" t="s">
        <v>107</v>
      </c>
      <c r="AA68" t="s">
        <v>385</v>
      </c>
      <c r="AB68">
        <v>1840</v>
      </c>
      <c r="AC68">
        <v>10.67</v>
      </c>
      <c r="AD68">
        <v>5</v>
      </c>
      <c r="AE68">
        <v>66</v>
      </c>
      <c r="AF68">
        <v>66</v>
      </c>
      <c r="AG68">
        <v>1837.33</v>
      </c>
      <c r="AH68">
        <v>13.33</v>
      </c>
      <c r="AI68">
        <v>5</v>
      </c>
      <c r="AJ68">
        <v>63</v>
      </c>
      <c r="AK68">
        <v>63</v>
      </c>
      <c r="AL68" t="s">
        <v>88</v>
      </c>
      <c r="AM68" t="s">
        <v>75</v>
      </c>
      <c r="AN68" t="s">
        <v>421</v>
      </c>
      <c r="AO68" t="s">
        <v>441</v>
      </c>
      <c r="AP68" t="s">
        <v>495</v>
      </c>
      <c r="AQ68" s="9" t="s">
        <v>277</v>
      </c>
      <c r="AU68" t="s">
        <v>1451</v>
      </c>
    </row>
    <row r="69" spans="1:47" x14ac:dyDescent="0.25">
      <c r="A69" t="s">
        <v>381</v>
      </c>
      <c r="B69" t="s">
        <v>382</v>
      </c>
      <c r="C69">
        <v>2014</v>
      </c>
      <c r="D69" t="s">
        <v>273</v>
      </c>
      <c r="F69" t="s">
        <v>383</v>
      </c>
      <c r="G69" t="s">
        <v>4</v>
      </c>
      <c r="H69" t="s">
        <v>131</v>
      </c>
      <c r="I69" t="s">
        <v>130</v>
      </c>
      <c r="J69" t="s">
        <v>129</v>
      </c>
      <c r="K69" t="s">
        <v>151</v>
      </c>
      <c r="L69" t="s">
        <v>152</v>
      </c>
      <c r="M69" t="s">
        <v>66</v>
      </c>
      <c r="N69" t="s">
        <v>68</v>
      </c>
      <c r="O69" t="s">
        <v>87</v>
      </c>
      <c r="P69">
        <v>2000</v>
      </c>
      <c r="Q69">
        <v>9</v>
      </c>
      <c r="R69">
        <v>64</v>
      </c>
      <c r="S69">
        <v>2</v>
      </c>
      <c r="T69">
        <v>16</v>
      </c>
      <c r="U69">
        <v>25</v>
      </c>
      <c r="V69">
        <v>16</v>
      </c>
      <c r="W69" t="s">
        <v>70</v>
      </c>
      <c r="X69" t="s">
        <v>72</v>
      </c>
      <c r="Y69" t="s">
        <v>123</v>
      </c>
      <c r="Z69" t="s">
        <v>107</v>
      </c>
      <c r="AA69" t="s">
        <v>385</v>
      </c>
      <c r="AB69">
        <v>2106.67</v>
      </c>
      <c r="AC69">
        <v>16</v>
      </c>
      <c r="AD69">
        <v>5</v>
      </c>
      <c r="AE69">
        <v>68</v>
      </c>
      <c r="AF69">
        <v>68</v>
      </c>
      <c r="AG69">
        <v>2130.67</v>
      </c>
      <c r="AH69">
        <v>16</v>
      </c>
      <c r="AI69">
        <v>5</v>
      </c>
      <c r="AJ69">
        <v>60</v>
      </c>
      <c r="AK69">
        <v>60</v>
      </c>
      <c r="AL69" t="s">
        <v>88</v>
      </c>
      <c r="AM69" t="s">
        <v>75</v>
      </c>
      <c r="AN69" t="s">
        <v>420</v>
      </c>
      <c r="AO69" t="s">
        <v>440</v>
      </c>
      <c r="AP69" t="s">
        <v>494</v>
      </c>
      <c r="AQ69" s="9" t="s">
        <v>277</v>
      </c>
      <c r="AU69" t="s">
        <v>1451</v>
      </c>
    </row>
    <row r="70" spans="1:47" x14ac:dyDescent="0.25">
      <c r="A70" t="s">
        <v>381</v>
      </c>
      <c r="B70" t="s">
        <v>382</v>
      </c>
      <c r="C70">
        <v>2014</v>
      </c>
      <c r="D70" t="s">
        <v>273</v>
      </c>
      <c r="F70" t="s">
        <v>383</v>
      </c>
      <c r="G70" t="s">
        <v>4</v>
      </c>
      <c r="H70" t="s">
        <v>131</v>
      </c>
      <c r="I70" t="s">
        <v>130</v>
      </c>
      <c r="J70" t="s">
        <v>129</v>
      </c>
      <c r="K70" t="s">
        <v>151</v>
      </c>
      <c r="L70" t="s">
        <v>152</v>
      </c>
      <c r="M70" t="s">
        <v>66</v>
      </c>
      <c r="N70" t="s">
        <v>68</v>
      </c>
      <c r="O70" t="s">
        <v>87</v>
      </c>
      <c r="P70">
        <v>2000</v>
      </c>
      <c r="Q70">
        <v>9</v>
      </c>
      <c r="R70">
        <v>64</v>
      </c>
      <c r="S70">
        <v>2</v>
      </c>
      <c r="T70">
        <v>16</v>
      </c>
      <c r="U70">
        <v>25</v>
      </c>
      <c r="V70">
        <v>14</v>
      </c>
      <c r="W70" t="s">
        <v>70</v>
      </c>
      <c r="X70" t="s">
        <v>72</v>
      </c>
      <c r="Y70" t="s">
        <v>123</v>
      </c>
      <c r="Z70" t="s">
        <v>106</v>
      </c>
      <c r="AA70" t="s">
        <v>384</v>
      </c>
      <c r="AB70">
        <v>4.96</v>
      </c>
      <c r="AC70">
        <f>5.58-4.96</f>
        <v>0.62000000000000011</v>
      </c>
      <c r="AD70">
        <v>5</v>
      </c>
      <c r="AE70">
        <v>98</v>
      </c>
      <c r="AF70">
        <v>98</v>
      </c>
      <c r="AG70">
        <v>2.39</v>
      </c>
      <c r="AH70">
        <f>2.92-2.39</f>
        <v>0.5299999999999998</v>
      </c>
      <c r="AI70">
        <v>5</v>
      </c>
      <c r="AJ70">
        <v>71</v>
      </c>
      <c r="AK70">
        <v>71</v>
      </c>
      <c r="AL70" t="s">
        <v>292</v>
      </c>
      <c r="AM70" t="s">
        <v>75</v>
      </c>
      <c r="AN70" t="s">
        <v>420</v>
      </c>
      <c r="AO70" t="s">
        <v>427</v>
      </c>
      <c r="AP70" t="s">
        <v>415</v>
      </c>
      <c r="AQ70" t="s">
        <v>283</v>
      </c>
      <c r="AU70" t="s">
        <v>1451</v>
      </c>
    </row>
    <row r="71" spans="1:47" x14ac:dyDescent="0.25">
      <c r="A71" t="s">
        <v>381</v>
      </c>
      <c r="B71" t="s">
        <v>382</v>
      </c>
      <c r="C71">
        <v>2014</v>
      </c>
      <c r="D71" t="s">
        <v>273</v>
      </c>
      <c r="F71" t="s">
        <v>383</v>
      </c>
      <c r="G71" t="s">
        <v>4</v>
      </c>
      <c r="H71" t="s">
        <v>131</v>
      </c>
      <c r="I71" t="s">
        <v>130</v>
      </c>
      <c r="J71" t="s">
        <v>129</v>
      </c>
      <c r="K71" t="s">
        <v>151</v>
      </c>
      <c r="L71" t="s">
        <v>152</v>
      </c>
      <c r="M71" t="s">
        <v>66</v>
      </c>
      <c r="N71" t="s">
        <v>68</v>
      </c>
      <c r="O71" t="s">
        <v>87</v>
      </c>
      <c r="P71">
        <v>2000</v>
      </c>
      <c r="Q71">
        <v>9</v>
      </c>
      <c r="R71">
        <v>64</v>
      </c>
      <c r="S71">
        <v>2</v>
      </c>
      <c r="T71">
        <v>16</v>
      </c>
      <c r="U71">
        <v>25</v>
      </c>
      <c r="V71">
        <v>16</v>
      </c>
      <c r="W71" t="s">
        <v>70</v>
      </c>
      <c r="X71" t="s">
        <v>72</v>
      </c>
      <c r="Y71" t="s">
        <v>123</v>
      </c>
      <c r="Z71" t="s">
        <v>106</v>
      </c>
      <c r="AA71" t="s">
        <v>384</v>
      </c>
      <c r="AB71">
        <v>8.98</v>
      </c>
      <c r="AC71">
        <f>9.6-8.98</f>
        <v>0.61999999999999922</v>
      </c>
      <c r="AD71">
        <v>5</v>
      </c>
      <c r="AE71">
        <v>98</v>
      </c>
      <c r="AF71">
        <v>98</v>
      </c>
      <c r="AG71">
        <v>10.4</v>
      </c>
      <c r="AH71">
        <f>11.56-10.4</f>
        <v>1.1600000000000001</v>
      </c>
      <c r="AI71">
        <v>5</v>
      </c>
      <c r="AJ71">
        <v>71</v>
      </c>
      <c r="AK71">
        <v>71</v>
      </c>
      <c r="AL71" t="s">
        <v>292</v>
      </c>
      <c r="AM71" t="s">
        <v>75</v>
      </c>
      <c r="AN71" t="s">
        <v>420</v>
      </c>
      <c r="AO71" t="s">
        <v>414</v>
      </c>
      <c r="AP71" t="s">
        <v>481</v>
      </c>
      <c r="AQ71" t="s">
        <v>283</v>
      </c>
      <c r="AU71" t="s">
        <v>1451</v>
      </c>
    </row>
    <row r="72" spans="1:47" x14ac:dyDescent="0.25">
      <c r="A72" t="s">
        <v>381</v>
      </c>
      <c r="B72" t="s">
        <v>382</v>
      </c>
      <c r="C72">
        <v>2014</v>
      </c>
      <c r="D72" t="s">
        <v>273</v>
      </c>
      <c r="F72" t="s">
        <v>383</v>
      </c>
      <c r="G72" t="s">
        <v>4</v>
      </c>
      <c r="H72" t="s">
        <v>131</v>
      </c>
      <c r="I72" t="s">
        <v>130</v>
      </c>
      <c r="J72" t="s">
        <v>129</v>
      </c>
      <c r="K72" t="s">
        <v>151</v>
      </c>
      <c r="L72" t="s">
        <v>152</v>
      </c>
      <c r="M72" t="s">
        <v>66</v>
      </c>
      <c r="N72" t="s">
        <v>68</v>
      </c>
      <c r="O72" t="s">
        <v>87</v>
      </c>
      <c r="P72">
        <v>2000</v>
      </c>
      <c r="Q72">
        <v>9</v>
      </c>
      <c r="R72">
        <v>64</v>
      </c>
      <c r="S72">
        <v>2</v>
      </c>
      <c r="T72">
        <v>16</v>
      </c>
      <c r="U72">
        <v>25</v>
      </c>
      <c r="V72">
        <v>20.5</v>
      </c>
      <c r="W72" t="s">
        <v>70</v>
      </c>
      <c r="X72" t="s">
        <v>72</v>
      </c>
      <c r="Y72" t="s">
        <v>123</v>
      </c>
      <c r="Z72" t="s">
        <v>106</v>
      </c>
      <c r="AA72" t="s">
        <v>384</v>
      </c>
      <c r="AB72">
        <v>20.71</v>
      </c>
      <c r="AC72">
        <f>20.71-10.91</f>
        <v>9.8000000000000007</v>
      </c>
      <c r="AD72">
        <v>5</v>
      </c>
      <c r="AE72">
        <v>98</v>
      </c>
      <c r="AF72">
        <v>98</v>
      </c>
      <c r="AG72">
        <v>18.13</v>
      </c>
      <c r="AH72">
        <f>18.13-16.53</f>
        <v>1.5999999999999979</v>
      </c>
      <c r="AI72">
        <v>5</v>
      </c>
      <c r="AJ72">
        <v>71</v>
      </c>
      <c r="AK72">
        <v>71</v>
      </c>
      <c r="AL72" t="s">
        <v>292</v>
      </c>
      <c r="AM72" t="s">
        <v>75</v>
      </c>
      <c r="AN72" t="s">
        <v>420</v>
      </c>
      <c r="AO72" t="s">
        <v>428</v>
      </c>
      <c r="AP72" t="s">
        <v>417</v>
      </c>
      <c r="AQ72" t="s">
        <v>283</v>
      </c>
      <c r="AU72" t="s">
        <v>1451</v>
      </c>
    </row>
    <row r="73" spans="1:47" x14ac:dyDescent="0.25">
      <c r="A73" t="s">
        <v>381</v>
      </c>
      <c r="B73" t="s">
        <v>382</v>
      </c>
      <c r="C73">
        <v>2014</v>
      </c>
      <c r="D73" t="s">
        <v>273</v>
      </c>
      <c r="F73" t="s">
        <v>383</v>
      </c>
      <c r="G73" t="s">
        <v>4</v>
      </c>
      <c r="H73" t="s">
        <v>131</v>
      </c>
      <c r="I73" t="s">
        <v>130</v>
      </c>
      <c r="J73" t="s">
        <v>129</v>
      </c>
      <c r="K73" t="s">
        <v>151</v>
      </c>
      <c r="L73" t="s">
        <v>152</v>
      </c>
      <c r="M73" t="s">
        <v>66</v>
      </c>
      <c r="N73" t="s">
        <v>68</v>
      </c>
      <c r="O73" t="s">
        <v>87</v>
      </c>
      <c r="P73">
        <v>2000</v>
      </c>
      <c r="Q73">
        <v>9</v>
      </c>
      <c r="R73">
        <v>64</v>
      </c>
      <c r="S73">
        <v>2</v>
      </c>
      <c r="T73">
        <v>16</v>
      </c>
      <c r="U73">
        <v>25</v>
      </c>
      <c r="V73">
        <v>25</v>
      </c>
      <c r="W73" t="s">
        <v>70</v>
      </c>
      <c r="X73" t="s">
        <v>72</v>
      </c>
      <c r="Y73" t="s">
        <v>123</v>
      </c>
      <c r="Z73" t="s">
        <v>106</v>
      </c>
      <c r="AA73" t="s">
        <v>384</v>
      </c>
      <c r="AB73">
        <v>32.36</v>
      </c>
      <c r="AC73">
        <f>34.76-32.36</f>
        <v>2.3999999999999986</v>
      </c>
      <c r="AD73">
        <v>5</v>
      </c>
      <c r="AE73">
        <v>98</v>
      </c>
      <c r="AF73">
        <v>98</v>
      </c>
      <c r="AG73">
        <v>28.62</v>
      </c>
      <c r="AH73">
        <f>28.62-25.96</f>
        <v>2.66</v>
      </c>
      <c r="AI73">
        <v>5</v>
      </c>
      <c r="AJ73">
        <v>71</v>
      </c>
      <c r="AK73">
        <v>71</v>
      </c>
      <c r="AL73" t="s">
        <v>292</v>
      </c>
      <c r="AM73" t="s">
        <v>75</v>
      </c>
      <c r="AN73" t="s">
        <v>420</v>
      </c>
      <c r="AO73" t="s">
        <v>416</v>
      </c>
      <c r="AP73" t="s">
        <v>482</v>
      </c>
      <c r="AQ73" t="s">
        <v>283</v>
      </c>
      <c r="AU73" t="s">
        <v>1451</v>
      </c>
    </row>
    <row r="74" spans="1:47" x14ac:dyDescent="0.25">
      <c r="A74" t="s">
        <v>381</v>
      </c>
      <c r="B74" t="s">
        <v>382</v>
      </c>
      <c r="C74">
        <v>2014</v>
      </c>
      <c r="D74" t="s">
        <v>273</v>
      </c>
      <c r="F74" t="s">
        <v>383</v>
      </c>
      <c r="G74" t="s">
        <v>4</v>
      </c>
      <c r="H74" t="s">
        <v>131</v>
      </c>
      <c r="I74" t="s">
        <v>130</v>
      </c>
      <c r="J74" t="s">
        <v>129</v>
      </c>
      <c r="K74" t="s">
        <v>151</v>
      </c>
      <c r="L74" t="s">
        <v>152</v>
      </c>
      <c r="M74" t="s">
        <v>66</v>
      </c>
      <c r="N74" t="s">
        <v>68</v>
      </c>
      <c r="O74" t="s">
        <v>87</v>
      </c>
      <c r="P74">
        <v>2000</v>
      </c>
      <c r="Q74">
        <v>9</v>
      </c>
      <c r="R74">
        <v>64</v>
      </c>
      <c r="S74">
        <v>2</v>
      </c>
      <c r="T74">
        <v>16</v>
      </c>
      <c r="U74">
        <v>25</v>
      </c>
      <c r="V74">
        <v>28</v>
      </c>
      <c r="W74" t="s">
        <v>70</v>
      </c>
      <c r="X74" t="s">
        <v>72</v>
      </c>
      <c r="Y74" t="s">
        <v>123</v>
      </c>
      <c r="Z74" t="s">
        <v>106</v>
      </c>
      <c r="AA74" t="s">
        <v>384</v>
      </c>
      <c r="AB74">
        <v>27.11</v>
      </c>
      <c r="AC74">
        <f>27.11-24.62</f>
        <v>2.4899999999999984</v>
      </c>
      <c r="AD74">
        <v>5</v>
      </c>
      <c r="AE74">
        <v>98</v>
      </c>
      <c r="AF74">
        <v>98</v>
      </c>
      <c r="AG74">
        <v>33.869999999999997</v>
      </c>
      <c r="AH74">
        <f>33.87-30.93</f>
        <v>2.9399999999999977</v>
      </c>
      <c r="AI74">
        <v>5</v>
      </c>
      <c r="AJ74">
        <v>71</v>
      </c>
      <c r="AK74">
        <v>71</v>
      </c>
      <c r="AL74" t="s">
        <v>292</v>
      </c>
      <c r="AM74" t="s">
        <v>75</v>
      </c>
      <c r="AN74" t="s">
        <v>420</v>
      </c>
      <c r="AO74" t="s">
        <v>429</v>
      </c>
      <c r="AP74" t="s">
        <v>419</v>
      </c>
      <c r="AQ74" t="s">
        <v>283</v>
      </c>
      <c r="AU74" t="s">
        <v>1451</v>
      </c>
    </row>
    <row r="75" spans="1:47" x14ac:dyDescent="0.25">
      <c r="A75" t="s">
        <v>381</v>
      </c>
      <c r="B75" t="s">
        <v>382</v>
      </c>
      <c r="C75">
        <v>2014</v>
      </c>
      <c r="D75" t="s">
        <v>273</v>
      </c>
      <c r="F75" t="s">
        <v>383</v>
      </c>
      <c r="G75" t="s">
        <v>4</v>
      </c>
      <c r="H75" t="s">
        <v>131</v>
      </c>
      <c r="I75" t="s">
        <v>130</v>
      </c>
      <c r="J75" t="s">
        <v>129</v>
      </c>
      <c r="K75" t="s">
        <v>151</v>
      </c>
      <c r="L75" t="s">
        <v>152</v>
      </c>
      <c r="M75" t="s">
        <v>66</v>
      </c>
      <c r="N75" t="s">
        <v>68</v>
      </c>
      <c r="O75" t="s">
        <v>87</v>
      </c>
      <c r="P75">
        <v>2000</v>
      </c>
      <c r="Q75">
        <v>9</v>
      </c>
      <c r="R75">
        <v>64</v>
      </c>
      <c r="S75">
        <v>2</v>
      </c>
      <c r="T75">
        <v>16</v>
      </c>
      <c r="U75">
        <v>25</v>
      </c>
      <c r="V75">
        <v>30</v>
      </c>
      <c r="W75" t="s">
        <v>70</v>
      </c>
      <c r="X75" t="s">
        <v>72</v>
      </c>
      <c r="Y75" t="s">
        <v>123</v>
      </c>
      <c r="Z75" t="s">
        <v>106</v>
      </c>
      <c r="AA75" t="s">
        <v>384</v>
      </c>
      <c r="AB75">
        <v>27.56</v>
      </c>
      <c r="AC75">
        <f>27.56-24.98</f>
        <v>2.5799999999999983</v>
      </c>
      <c r="AD75">
        <v>5</v>
      </c>
      <c r="AE75">
        <v>98</v>
      </c>
      <c r="AF75">
        <v>98</v>
      </c>
      <c r="AG75">
        <v>26.93</v>
      </c>
      <c r="AH75">
        <f>26.93-24</f>
        <v>2.9299999999999997</v>
      </c>
      <c r="AI75">
        <v>5</v>
      </c>
      <c r="AJ75">
        <v>71</v>
      </c>
      <c r="AK75">
        <v>71</v>
      </c>
      <c r="AL75" t="s">
        <v>292</v>
      </c>
      <c r="AM75" t="s">
        <v>75</v>
      </c>
      <c r="AN75" t="s">
        <v>420</v>
      </c>
      <c r="AO75" t="s">
        <v>418</v>
      </c>
      <c r="AP75" t="s">
        <v>483</v>
      </c>
      <c r="AQ75" t="s">
        <v>283</v>
      </c>
      <c r="AU75" t="s">
        <v>1451</v>
      </c>
    </row>
    <row r="76" spans="1:47" x14ac:dyDescent="0.25">
      <c r="A76" t="s">
        <v>381</v>
      </c>
      <c r="B76" t="s">
        <v>382</v>
      </c>
      <c r="C76">
        <v>2014</v>
      </c>
      <c r="D76" t="s">
        <v>273</v>
      </c>
      <c r="F76" t="s">
        <v>383</v>
      </c>
      <c r="G76" t="s">
        <v>4</v>
      </c>
      <c r="H76" t="s">
        <v>131</v>
      </c>
      <c r="I76" t="s">
        <v>130</v>
      </c>
      <c r="J76" t="s">
        <v>129</v>
      </c>
      <c r="K76" t="s">
        <v>151</v>
      </c>
      <c r="L76" t="s">
        <v>152</v>
      </c>
      <c r="M76" t="s">
        <v>66</v>
      </c>
      <c r="N76" t="s">
        <v>68</v>
      </c>
      <c r="O76" t="s">
        <v>87</v>
      </c>
      <c r="P76">
        <v>2000</v>
      </c>
      <c r="Q76">
        <v>9</v>
      </c>
      <c r="R76">
        <v>64</v>
      </c>
      <c r="S76">
        <v>2</v>
      </c>
      <c r="T76">
        <v>16</v>
      </c>
      <c r="U76">
        <v>25</v>
      </c>
      <c r="V76">
        <v>32</v>
      </c>
      <c r="W76" t="s">
        <v>70</v>
      </c>
      <c r="X76" t="s">
        <v>72</v>
      </c>
      <c r="Y76" t="s">
        <v>123</v>
      </c>
      <c r="Z76" t="s">
        <v>106</v>
      </c>
      <c r="AA76" t="s">
        <v>384</v>
      </c>
      <c r="AB76">
        <v>12.53</v>
      </c>
      <c r="AC76">
        <f>12.53-11.11</f>
        <v>1.42</v>
      </c>
      <c r="AD76">
        <v>5</v>
      </c>
      <c r="AE76">
        <v>98</v>
      </c>
      <c r="AF76">
        <v>98</v>
      </c>
      <c r="AG76">
        <v>14.04</v>
      </c>
      <c r="AH76">
        <f>14.04-12.89</f>
        <v>1.1499999999999986</v>
      </c>
      <c r="AI76">
        <v>5</v>
      </c>
      <c r="AJ76">
        <v>71</v>
      </c>
      <c r="AK76">
        <v>71</v>
      </c>
      <c r="AL76" t="s">
        <v>292</v>
      </c>
      <c r="AM76" t="s">
        <v>75</v>
      </c>
      <c r="AN76" t="s">
        <v>420</v>
      </c>
      <c r="AO76" t="s">
        <v>430</v>
      </c>
      <c r="AP76" t="s">
        <v>484</v>
      </c>
      <c r="AQ76" t="s">
        <v>283</v>
      </c>
      <c r="AU76" t="s">
        <v>1451</v>
      </c>
    </row>
    <row r="77" spans="1:47" x14ac:dyDescent="0.25">
      <c r="A77" t="s">
        <v>381</v>
      </c>
      <c r="B77" t="s">
        <v>382</v>
      </c>
      <c r="C77">
        <v>2014</v>
      </c>
      <c r="D77" t="s">
        <v>273</v>
      </c>
      <c r="F77" t="s">
        <v>383</v>
      </c>
      <c r="G77" t="s">
        <v>4</v>
      </c>
      <c r="H77" t="s">
        <v>131</v>
      </c>
      <c r="I77" t="s">
        <v>130</v>
      </c>
      <c r="J77" t="s">
        <v>129</v>
      </c>
      <c r="K77" t="s">
        <v>151</v>
      </c>
      <c r="L77" t="s">
        <v>152</v>
      </c>
      <c r="M77" t="s">
        <v>66</v>
      </c>
      <c r="N77" t="s">
        <v>68</v>
      </c>
      <c r="O77" t="s">
        <v>87</v>
      </c>
      <c r="P77">
        <v>2000</v>
      </c>
      <c r="Q77">
        <v>9</v>
      </c>
      <c r="R77">
        <v>64</v>
      </c>
      <c r="S77">
        <v>2</v>
      </c>
      <c r="T77">
        <v>16</v>
      </c>
      <c r="U77">
        <v>25</v>
      </c>
      <c r="V77">
        <v>36</v>
      </c>
      <c r="W77" t="s">
        <v>70</v>
      </c>
      <c r="X77" t="s">
        <v>72</v>
      </c>
      <c r="Y77" t="s">
        <v>123</v>
      </c>
      <c r="Z77" t="s">
        <v>106</v>
      </c>
      <c r="AA77" t="s">
        <v>384</v>
      </c>
      <c r="AB77">
        <v>1.6</v>
      </c>
      <c r="AC77">
        <f>2.22-1.6</f>
        <v>0.62000000000000011</v>
      </c>
      <c r="AD77">
        <v>5</v>
      </c>
      <c r="AE77">
        <v>98</v>
      </c>
      <c r="AF77">
        <v>98</v>
      </c>
      <c r="AG77">
        <v>1.42</v>
      </c>
      <c r="AH77">
        <f>1.87-1.42</f>
        <v>0.45000000000000018</v>
      </c>
      <c r="AI77">
        <v>5</v>
      </c>
      <c r="AJ77">
        <v>71</v>
      </c>
      <c r="AK77">
        <v>71</v>
      </c>
      <c r="AL77" t="s">
        <v>292</v>
      </c>
      <c r="AM77" t="s">
        <v>75</v>
      </c>
      <c r="AN77" t="s">
        <v>420</v>
      </c>
      <c r="AO77" t="s">
        <v>431</v>
      </c>
      <c r="AP77" t="s">
        <v>485</v>
      </c>
      <c r="AQ77" t="s">
        <v>283</v>
      </c>
      <c r="AU77" t="s">
        <v>1451</v>
      </c>
    </row>
    <row r="78" spans="1:47" x14ac:dyDescent="0.25">
      <c r="A78" t="s">
        <v>381</v>
      </c>
      <c r="B78" t="s">
        <v>382</v>
      </c>
      <c r="C78">
        <v>2014</v>
      </c>
      <c r="D78" t="s">
        <v>273</v>
      </c>
      <c r="F78" t="s">
        <v>383</v>
      </c>
      <c r="G78" t="s">
        <v>4</v>
      </c>
      <c r="H78" t="s">
        <v>131</v>
      </c>
      <c r="I78" t="s">
        <v>130</v>
      </c>
      <c r="J78" t="s">
        <v>129</v>
      </c>
      <c r="K78" t="s">
        <v>151</v>
      </c>
      <c r="L78" t="s">
        <v>152</v>
      </c>
      <c r="M78" t="s">
        <v>66</v>
      </c>
      <c r="N78" t="s">
        <v>68</v>
      </c>
      <c r="O78" t="s">
        <v>87</v>
      </c>
      <c r="P78">
        <v>2000</v>
      </c>
      <c r="Q78">
        <v>9</v>
      </c>
      <c r="R78">
        <v>64</v>
      </c>
      <c r="S78">
        <v>2</v>
      </c>
      <c r="T78">
        <v>16</v>
      </c>
      <c r="U78">
        <v>25</v>
      </c>
      <c r="V78">
        <v>14</v>
      </c>
      <c r="W78" t="s">
        <v>70</v>
      </c>
      <c r="X78" t="s">
        <v>72</v>
      </c>
      <c r="Y78" t="s">
        <v>123</v>
      </c>
      <c r="Z78" t="s">
        <v>106</v>
      </c>
      <c r="AA78" t="s">
        <v>384</v>
      </c>
      <c r="AB78">
        <v>0.87</v>
      </c>
      <c r="AD78">
        <v>5</v>
      </c>
      <c r="AE78">
        <v>98</v>
      </c>
      <c r="AF78">
        <v>98</v>
      </c>
      <c r="AG78">
        <v>0.34</v>
      </c>
      <c r="AI78">
        <v>5</v>
      </c>
      <c r="AJ78">
        <v>71</v>
      </c>
      <c r="AK78">
        <v>71</v>
      </c>
      <c r="AL78" t="s">
        <v>292</v>
      </c>
      <c r="AM78" t="s">
        <v>75</v>
      </c>
      <c r="AN78" t="s">
        <v>421</v>
      </c>
      <c r="AO78" t="s">
        <v>432</v>
      </c>
      <c r="AP78" t="s">
        <v>486</v>
      </c>
      <c r="AQ78" t="s">
        <v>283</v>
      </c>
      <c r="AU78" t="s">
        <v>1451</v>
      </c>
    </row>
    <row r="79" spans="1:47" x14ac:dyDescent="0.25">
      <c r="A79" t="s">
        <v>381</v>
      </c>
      <c r="B79" t="s">
        <v>382</v>
      </c>
      <c r="C79">
        <v>2014</v>
      </c>
      <c r="D79" t="s">
        <v>273</v>
      </c>
      <c r="F79" t="s">
        <v>383</v>
      </c>
      <c r="G79" t="s">
        <v>4</v>
      </c>
      <c r="H79" t="s">
        <v>131</v>
      </c>
      <c r="I79" t="s">
        <v>130</v>
      </c>
      <c r="J79" t="s">
        <v>129</v>
      </c>
      <c r="K79" t="s">
        <v>151</v>
      </c>
      <c r="L79" t="s">
        <v>152</v>
      </c>
      <c r="M79" t="s">
        <v>66</v>
      </c>
      <c r="N79" t="s">
        <v>68</v>
      </c>
      <c r="O79" t="s">
        <v>87</v>
      </c>
      <c r="P79">
        <v>2000</v>
      </c>
      <c r="Q79">
        <v>9</v>
      </c>
      <c r="R79">
        <v>64</v>
      </c>
      <c r="S79">
        <v>2</v>
      </c>
      <c r="T79">
        <v>16</v>
      </c>
      <c r="U79">
        <v>25</v>
      </c>
      <c r="V79">
        <v>16</v>
      </c>
      <c r="W79" t="s">
        <v>70</v>
      </c>
      <c r="X79" t="s">
        <v>72</v>
      </c>
      <c r="Y79" t="s">
        <v>123</v>
      </c>
      <c r="Z79" t="s">
        <v>106</v>
      </c>
      <c r="AA79" t="s">
        <v>384</v>
      </c>
      <c r="AB79">
        <v>5.05</v>
      </c>
      <c r="AC79">
        <f>6.01-5.05</f>
        <v>0.96</v>
      </c>
      <c r="AD79">
        <v>5</v>
      </c>
      <c r="AE79">
        <v>98</v>
      </c>
      <c r="AF79">
        <v>98</v>
      </c>
      <c r="AG79">
        <v>2.79</v>
      </c>
      <c r="AH79">
        <f>2.79-2.18</f>
        <v>0.60999999999999988</v>
      </c>
      <c r="AI79">
        <v>5</v>
      </c>
      <c r="AJ79">
        <v>71</v>
      </c>
      <c r="AK79">
        <v>71</v>
      </c>
      <c r="AL79" t="s">
        <v>292</v>
      </c>
      <c r="AM79" t="s">
        <v>75</v>
      </c>
      <c r="AN79" t="s">
        <v>421</v>
      </c>
      <c r="AO79" t="s">
        <v>433</v>
      </c>
      <c r="AP79" t="s">
        <v>487</v>
      </c>
      <c r="AQ79" t="s">
        <v>283</v>
      </c>
      <c r="AU79" t="s">
        <v>1451</v>
      </c>
    </row>
    <row r="80" spans="1:47" x14ac:dyDescent="0.25">
      <c r="A80" t="s">
        <v>381</v>
      </c>
      <c r="B80" t="s">
        <v>382</v>
      </c>
      <c r="C80">
        <v>2014</v>
      </c>
      <c r="D80" t="s">
        <v>273</v>
      </c>
      <c r="F80" t="s">
        <v>383</v>
      </c>
      <c r="G80" t="s">
        <v>4</v>
      </c>
      <c r="H80" t="s">
        <v>131</v>
      </c>
      <c r="I80" t="s">
        <v>130</v>
      </c>
      <c r="J80" t="s">
        <v>129</v>
      </c>
      <c r="K80" t="s">
        <v>151</v>
      </c>
      <c r="L80" t="s">
        <v>152</v>
      </c>
      <c r="M80" t="s">
        <v>66</v>
      </c>
      <c r="N80" t="s">
        <v>68</v>
      </c>
      <c r="O80" t="s">
        <v>87</v>
      </c>
      <c r="P80">
        <v>2000</v>
      </c>
      <c r="Q80">
        <v>9</v>
      </c>
      <c r="R80">
        <v>64</v>
      </c>
      <c r="S80">
        <v>2</v>
      </c>
      <c r="T80">
        <v>16</v>
      </c>
      <c r="U80">
        <v>25</v>
      </c>
      <c r="V80">
        <v>20.5</v>
      </c>
      <c r="W80" t="s">
        <v>70</v>
      </c>
      <c r="X80" t="s">
        <v>72</v>
      </c>
      <c r="Y80" t="s">
        <v>123</v>
      </c>
      <c r="Z80" t="s">
        <v>106</v>
      </c>
      <c r="AA80" t="s">
        <v>384</v>
      </c>
      <c r="AB80">
        <v>13.68</v>
      </c>
      <c r="AC80">
        <f>15.25-13.68</f>
        <v>1.5700000000000003</v>
      </c>
      <c r="AD80">
        <v>5</v>
      </c>
      <c r="AE80">
        <v>98</v>
      </c>
      <c r="AF80">
        <v>98</v>
      </c>
      <c r="AG80">
        <v>8.19</v>
      </c>
      <c r="AH80">
        <f>8.19-6.88</f>
        <v>1.3099999999999996</v>
      </c>
      <c r="AI80">
        <v>5</v>
      </c>
      <c r="AJ80">
        <v>71</v>
      </c>
      <c r="AK80">
        <v>71</v>
      </c>
      <c r="AL80" t="s">
        <v>292</v>
      </c>
      <c r="AM80" t="s">
        <v>75</v>
      </c>
      <c r="AN80" t="s">
        <v>421</v>
      </c>
      <c r="AO80" t="s">
        <v>434</v>
      </c>
      <c r="AP80" t="s">
        <v>488</v>
      </c>
      <c r="AQ80" t="s">
        <v>283</v>
      </c>
      <c r="AU80" t="s">
        <v>1451</v>
      </c>
    </row>
    <row r="81" spans="1:47" x14ac:dyDescent="0.25">
      <c r="A81" t="s">
        <v>381</v>
      </c>
      <c r="B81" t="s">
        <v>382</v>
      </c>
      <c r="C81">
        <v>2014</v>
      </c>
      <c r="D81" t="s">
        <v>273</v>
      </c>
      <c r="F81" t="s">
        <v>383</v>
      </c>
      <c r="G81" t="s">
        <v>4</v>
      </c>
      <c r="H81" t="s">
        <v>131</v>
      </c>
      <c r="I81" t="s">
        <v>130</v>
      </c>
      <c r="J81" t="s">
        <v>129</v>
      </c>
      <c r="K81" t="s">
        <v>151</v>
      </c>
      <c r="L81" t="s">
        <v>152</v>
      </c>
      <c r="M81" t="s">
        <v>66</v>
      </c>
      <c r="N81" t="s">
        <v>68</v>
      </c>
      <c r="O81" t="s">
        <v>87</v>
      </c>
      <c r="P81">
        <v>2000</v>
      </c>
      <c r="Q81">
        <v>9</v>
      </c>
      <c r="R81">
        <v>64</v>
      </c>
      <c r="S81">
        <v>2</v>
      </c>
      <c r="T81">
        <v>16</v>
      </c>
      <c r="U81">
        <v>25</v>
      </c>
      <c r="V81">
        <v>25</v>
      </c>
      <c r="W81" t="s">
        <v>70</v>
      </c>
      <c r="X81" t="s">
        <v>72</v>
      </c>
      <c r="Y81" t="s">
        <v>123</v>
      </c>
      <c r="Z81" t="s">
        <v>106</v>
      </c>
      <c r="AA81" t="s">
        <v>384</v>
      </c>
      <c r="AB81">
        <v>27.1</v>
      </c>
      <c r="AC81">
        <f>29.63-27.1</f>
        <v>2.5299999999999976</v>
      </c>
      <c r="AD81">
        <v>5</v>
      </c>
      <c r="AE81">
        <v>98</v>
      </c>
      <c r="AF81">
        <v>98</v>
      </c>
      <c r="AG81">
        <v>26.93</v>
      </c>
      <c r="AH81">
        <f>26.93-24.49</f>
        <v>2.4400000000000013</v>
      </c>
      <c r="AI81">
        <v>5</v>
      </c>
      <c r="AJ81">
        <v>71</v>
      </c>
      <c r="AK81">
        <v>71</v>
      </c>
      <c r="AL81" t="s">
        <v>292</v>
      </c>
      <c r="AM81" t="s">
        <v>75</v>
      </c>
      <c r="AN81" t="s">
        <v>421</v>
      </c>
      <c r="AO81" t="s">
        <v>435</v>
      </c>
      <c r="AP81" t="s">
        <v>489</v>
      </c>
      <c r="AQ81" t="s">
        <v>283</v>
      </c>
      <c r="AU81" t="s">
        <v>1451</v>
      </c>
    </row>
    <row r="82" spans="1:47" x14ac:dyDescent="0.25">
      <c r="A82" t="s">
        <v>381</v>
      </c>
      <c r="B82" t="s">
        <v>382</v>
      </c>
      <c r="C82">
        <v>2014</v>
      </c>
      <c r="D82" t="s">
        <v>273</v>
      </c>
      <c r="F82" t="s">
        <v>383</v>
      </c>
      <c r="G82" t="s">
        <v>4</v>
      </c>
      <c r="H82" t="s">
        <v>131</v>
      </c>
      <c r="I82" t="s">
        <v>130</v>
      </c>
      <c r="J82" t="s">
        <v>129</v>
      </c>
      <c r="K82" t="s">
        <v>151</v>
      </c>
      <c r="L82" t="s">
        <v>152</v>
      </c>
      <c r="M82" t="s">
        <v>66</v>
      </c>
      <c r="N82" t="s">
        <v>68</v>
      </c>
      <c r="O82" t="s">
        <v>87</v>
      </c>
      <c r="P82">
        <v>2000</v>
      </c>
      <c r="Q82">
        <v>9</v>
      </c>
      <c r="R82">
        <v>64</v>
      </c>
      <c r="S82">
        <v>2</v>
      </c>
      <c r="T82">
        <v>16</v>
      </c>
      <c r="U82">
        <v>25</v>
      </c>
      <c r="V82">
        <v>28</v>
      </c>
      <c r="W82" t="s">
        <v>70</v>
      </c>
      <c r="X82" t="s">
        <v>72</v>
      </c>
      <c r="Y82" t="s">
        <v>123</v>
      </c>
      <c r="Z82" t="s">
        <v>106</v>
      </c>
      <c r="AA82" t="s">
        <v>384</v>
      </c>
      <c r="AB82">
        <v>27.45</v>
      </c>
      <c r="AC82">
        <f>30.07-27.45</f>
        <v>2.620000000000001</v>
      </c>
      <c r="AD82">
        <v>5</v>
      </c>
      <c r="AE82">
        <v>98</v>
      </c>
      <c r="AF82">
        <v>98</v>
      </c>
      <c r="AG82">
        <v>24.75</v>
      </c>
      <c r="AH82">
        <f>24.75-21.7</f>
        <v>3.0500000000000007</v>
      </c>
      <c r="AI82">
        <v>5</v>
      </c>
      <c r="AJ82">
        <v>71</v>
      </c>
      <c r="AK82">
        <v>71</v>
      </c>
      <c r="AL82" t="s">
        <v>292</v>
      </c>
      <c r="AM82" t="s">
        <v>75</v>
      </c>
      <c r="AN82" t="s">
        <v>421</v>
      </c>
      <c r="AO82" t="s">
        <v>436</v>
      </c>
      <c r="AP82" t="s">
        <v>490</v>
      </c>
      <c r="AQ82" t="s">
        <v>283</v>
      </c>
      <c r="AU82" t="s">
        <v>1451</v>
      </c>
    </row>
    <row r="83" spans="1:47" x14ac:dyDescent="0.25">
      <c r="A83" t="s">
        <v>381</v>
      </c>
      <c r="B83" t="s">
        <v>382</v>
      </c>
      <c r="C83">
        <v>2014</v>
      </c>
      <c r="D83" t="s">
        <v>273</v>
      </c>
      <c r="F83" t="s">
        <v>383</v>
      </c>
      <c r="G83" t="s">
        <v>4</v>
      </c>
      <c r="H83" t="s">
        <v>131</v>
      </c>
      <c r="I83" t="s">
        <v>130</v>
      </c>
      <c r="J83" t="s">
        <v>129</v>
      </c>
      <c r="K83" t="s">
        <v>151</v>
      </c>
      <c r="L83" t="s">
        <v>152</v>
      </c>
      <c r="M83" t="s">
        <v>66</v>
      </c>
      <c r="N83" t="s">
        <v>68</v>
      </c>
      <c r="O83" t="s">
        <v>87</v>
      </c>
      <c r="P83">
        <v>2000</v>
      </c>
      <c r="Q83">
        <v>9</v>
      </c>
      <c r="R83">
        <v>64</v>
      </c>
      <c r="S83">
        <v>2</v>
      </c>
      <c r="T83">
        <v>16</v>
      </c>
      <c r="U83">
        <v>25</v>
      </c>
      <c r="V83">
        <v>30</v>
      </c>
      <c r="W83" t="s">
        <v>70</v>
      </c>
      <c r="X83" t="s">
        <v>72</v>
      </c>
      <c r="Y83" t="s">
        <v>123</v>
      </c>
      <c r="Z83" t="s">
        <v>106</v>
      </c>
      <c r="AA83" t="s">
        <v>384</v>
      </c>
      <c r="AB83">
        <v>23.09</v>
      </c>
      <c r="AC83">
        <f>25.62-AB83</f>
        <v>2.5300000000000011</v>
      </c>
      <c r="AD83">
        <v>5</v>
      </c>
      <c r="AE83">
        <v>98</v>
      </c>
      <c r="AF83">
        <v>98</v>
      </c>
      <c r="AG83">
        <v>26.93</v>
      </c>
      <c r="AH83">
        <f>29.54-AG83</f>
        <v>2.6099999999999994</v>
      </c>
      <c r="AI83">
        <v>5</v>
      </c>
      <c r="AJ83">
        <v>71</v>
      </c>
      <c r="AK83">
        <v>71</v>
      </c>
      <c r="AL83" t="s">
        <v>292</v>
      </c>
      <c r="AM83" t="s">
        <v>75</v>
      </c>
      <c r="AN83" t="s">
        <v>421</v>
      </c>
      <c r="AO83" t="s">
        <v>437</v>
      </c>
      <c r="AP83" t="s">
        <v>491</v>
      </c>
      <c r="AQ83" t="s">
        <v>283</v>
      </c>
      <c r="AU83" t="s">
        <v>1451</v>
      </c>
    </row>
    <row r="84" spans="1:47" x14ac:dyDescent="0.25">
      <c r="A84" t="s">
        <v>381</v>
      </c>
      <c r="B84" t="s">
        <v>382</v>
      </c>
      <c r="C84">
        <v>2014</v>
      </c>
      <c r="D84" t="s">
        <v>273</v>
      </c>
      <c r="F84" t="s">
        <v>383</v>
      </c>
      <c r="G84" t="s">
        <v>4</v>
      </c>
      <c r="H84" t="s">
        <v>131</v>
      </c>
      <c r="I84" t="s">
        <v>130</v>
      </c>
      <c r="J84" t="s">
        <v>129</v>
      </c>
      <c r="K84" t="s">
        <v>151</v>
      </c>
      <c r="L84" t="s">
        <v>152</v>
      </c>
      <c r="M84" t="s">
        <v>66</v>
      </c>
      <c r="N84" t="s">
        <v>68</v>
      </c>
      <c r="O84" t="s">
        <v>87</v>
      </c>
      <c r="P84">
        <v>2000</v>
      </c>
      <c r="Q84">
        <v>9</v>
      </c>
      <c r="R84">
        <v>64</v>
      </c>
      <c r="S84">
        <v>2</v>
      </c>
      <c r="T84">
        <v>16</v>
      </c>
      <c r="U84">
        <v>25</v>
      </c>
      <c r="V84">
        <v>32</v>
      </c>
      <c r="W84" t="s">
        <v>70</v>
      </c>
      <c r="X84" t="s">
        <v>72</v>
      </c>
      <c r="Y84" t="s">
        <v>123</v>
      </c>
      <c r="Z84" t="s">
        <v>106</v>
      </c>
      <c r="AA84" t="s">
        <v>384</v>
      </c>
      <c r="AB84">
        <v>14.38</v>
      </c>
      <c r="AC84">
        <f>AB84-12.64</f>
        <v>1.7400000000000002</v>
      </c>
      <c r="AD84">
        <v>5</v>
      </c>
      <c r="AE84">
        <v>98</v>
      </c>
      <c r="AF84">
        <v>98</v>
      </c>
      <c r="AG84">
        <v>17.86</v>
      </c>
      <c r="AH84">
        <f>19.69-AG84</f>
        <v>1.8300000000000018</v>
      </c>
      <c r="AI84">
        <v>5</v>
      </c>
      <c r="AJ84">
        <v>71</v>
      </c>
      <c r="AK84">
        <v>71</v>
      </c>
      <c r="AL84" t="s">
        <v>292</v>
      </c>
      <c r="AM84" t="s">
        <v>75</v>
      </c>
      <c r="AN84" t="s">
        <v>421</v>
      </c>
      <c r="AO84" t="s">
        <v>438</v>
      </c>
      <c r="AP84" t="s">
        <v>492</v>
      </c>
      <c r="AQ84" t="s">
        <v>283</v>
      </c>
      <c r="AU84" t="s">
        <v>1451</v>
      </c>
    </row>
    <row r="85" spans="1:47" x14ac:dyDescent="0.25">
      <c r="A85" t="s">
        <v>381</v>
      </c>
      <c r="B85" t="s">
        <v>382</v>
      </c>
      <c r="C85">
        <v>2014</v>
      </c>
      <c r="D85" t="s">
        <v>273</v>
      </c>
      <c r="F85" t="s">
        <v>383</v>
      </c>
      <c r="G85" t="s">
        <v>4</v>
      </c>
      <c r="H85" t="s">
        <v>131</v>
      </c>
      <c r="I85" t="s">
        <v>130</v>
      </c>
      <c r="J85" t="s">
        <v>129</v>
      </c>
      <c r="K85" t="s">
        <v>151</v>
      </c>
      <c r="L85" t="s">
        <v>152</v>
      </c>
      <c r="M85" t="s">
        <v>66</v>
      </c>
      <c r="N85" t="s">
        <v>68</v>
      </c>
      <c r="O85" t="s">
        <v>87</v>
      </c>
      <c r="P85">
        <v>2000</v>
      </c>
      <c r="Q85">
        <v>9</v>
      </c>
      <c r="R85">
        <v>64</v>
      </c>
      <c r="S85">
        <v>2</v>
      </c>
      <c r="T85">
        <v>16</v>
      </c>
      <c r="U85">
        <v>25</v>
      </c>
      <c r="V85">
        <v>36</v>
      </c>
      <c r="W85" t="s">
        <v>70</v>
      </c>
      <c r="X85" t="s">
        <v>72</v>
      </c>
      <c r="Y85" t="s">
        <v>123</v>
      </c>
      <c r="Z85" t="s">
        <v>106</v>
      </c>
      <c r="AA85" t="s">
        <v>384</v>
      </c>
      <c r="AB85">
        <v>3.83</v>
      </c>
      <c r="AC85">
        <f>4.53-AB85</f>
        <v>0.70000000000000018</v>
      </c>
      <c r="AD85">
        <v>5</v>
      </c>
      <c r="AE85">
        <v>98</v>
      </c>
      <c r="AF85">
        <v>98</v>
      </c>
      <c r="AG85">
        <v>2.79</v>
      </c>
      <c r="AH85">
        <f>AG85-1.22</f>
        <v>1.57</v>
      </c>
      <c r="AI85">
        <v>5</v>
      </c>
      <c r="AJ85">
        <v>71</v>
      </c>
      <c r="AK85">
        <v>71</v>
      </c>
      <c r="AL85" t="s">
        <v>292</v>
      </c>
      <c r="AM85" t="s">
        <v>75</v>
      </c>
      <c r="AN85" t="s">
        <v>421</v>
      </c>
      <c r="AO85" t="s">
        <v>439</v>
      </c>
      <c r="AP85" t="s">
        <v>493</v>
      </c>
      <c r="AQ85" t="s">
        <v>283</v>
      </c>
      <c r="AU85" t="s">
        <v>1451</v>
      </c>
    </row>
    <row r="86" spans="1:47" x14ac:dyDescent="0.25">
      <c r="A86" t="s">
        <v>381</v>
      </c>
      <c r="B86" t="s">
        <v>386</v>
      </c>
      <c r="C86">
        <v>1989</v>
      </c>
      <c r="D86" t="s">
        <v>387</v>
      </c>
      <c r="F86" t="s">
        <v>388</v>
      </c>
      <c r="G86" t="s">
        <v>4</v>
      </c>
      <c r="H86" t="s">
        <v>131</v>
      </c>
      <c r="I86" t="s">
        <v>130</v>
      </c>
      <c r="J86" t="s">
        <v>129</v>
      </c>
      <c r="K86" t="s">
        <v>151</v>
      </c>
      <c r="L86" t="s">
        <v>152</v>
      </c>
      <c r="M86" t="s">
        <v>66</v>
      </c>
      <c r="N86" t="s">
        <v>68</v>
      </c>
      <c r="O86" t="s">
        <v>87</v>
      </c>
      <c r="P86">
        <v>1000</v>
      </c>
      <c r="R86">
        <v>48</v>
      </c>
      <c r="S86">
        <v>1</v>
      </c>
      <c r="T86">
        <v>18</v>
      </c>
      <c r="U86">
        <v>23</v>
      </c>
      <c r="V86">
        <v>23</v>
      </c>
      <c r="W86" t="s">
        <v>70</v>
      </c>
      <c r="X86" t="s">
        <v>72</v>
      </c>
      <c r="Y86" t="s">
        <v>123</v>
      </c>
      <c r="Z86" t="s">
        <v>106</v>
      </c>
      <c r="AA86" t="s">
        <v>397</v>
      </c>
      <c r="AB86">
        <v>79.099999999999994</v>
      </c>
      <c r="AC86">
        <v>3</v>
      </c>
      <c r="AD86">
        <v>1</v>
      </c>
      <c r="AE86">
        <v>20</v>
      </c>
      <c r="AF86">
        <v>20</v>
      </c>
      <c r="AG86">
        <v>84.3</v>
      </c>
      <c r="AH86">
        <v>2.2999999999999998</v>
      </c>
      <c r="AI86">
        <v>1</v>
      </c>
      <c r="AJ86">
        <v>20</v>
      </c>
      <c r="AK86">
        <v>20</v>
      </c>
      <c r="AL86" t="s">
        <v>292</v>
      </c>
      <c r="AM86" t="s">
        <v>75</v>
      </c>
      <c r="AN86" t="s">
        <v>425</v>
      </c>
      <c r="AO86" t="s">
        <v>450</v>
      </c>
      <c r="AP86" t="s">
        <v>505</v>
      </c>
      <c r="AQ86" s="9" t="s">
        <v>395</v>
      </c>
      <c r="AR86" s="10"/>
      <c r="AS86" t="s">
        <v>391</v>
      </c>
      <c r="AU86" t="s">
        <v>392</v>
      </c>
    </row>
    <row r="87" spans="1:47" x14ac:dyDescent="0.25">
      <c r="A87" t="s">
        <v>381</v>
      </c>
      <c r="B87" t="s">
        <v>386</v>
      </c>
      <c r="C87">
        <v>1989</v>
      </c>
      <c r="D87" t="s">
        <v>387</v>
      </c>
      <c r="F87" t="s">
        <v>388</v>
      </c>
      <c r="G87" t="s">
        <v>4</v>
      </c>
      <c r="H87" t="s">
        <v>131</v>
      </c>
      <c r="I87" t="s">
        <v>130</v>
      </c>
      <c r="J87" t="s">
        <v>129</v>
      </c>
      <c r="K87" t="s">
        <v>151</v>
      </c>
      <c r="L87" t="s">
        <v>152</v>
      </c>
      <c r="M87" t="s">
        <v>66</v>
      </c>
      <c r="N87" t="s">
        <v>68</v>
      </c>
      <c r="O87" t="s">
        <v>87</v>
      </c>
      <c r="P87">
        <v>1000</v>
      </c>
      <c r="R87">
        <v>48</v>
      </c>
      <c r="S87">
        <v>1</v>
      </c>
      <c r="T87">
        <v>18</v>
      </c>
      <c r="U87">
        <v>28</v>
      </c>
      <c r="V87">
        <v>18</v>
      </c>
      <c r="W87" t="s">
        <v>70</v>
      </c>
      <c r="X87" t="s">
        <v>72</v>
      </c>
      <c r="Y87" t="s">
        <v>123</v>
      </c>
      <c r="Z87" t="s">
        <v>106</v>
      </c>
      <c r="AA87" t="s">
        <v>397</v>
      </c>
      <c r="AB87">
        <v>36</v>
      </c>
      <c r="AC87">
        <v>1.5</v>
      </c>
      <c r="AD87">
        <v>1</v>
      </c>
      <c r="AE87">
        <v>20</v>
      </c>
      <c r="AF87">
        <v>20</v>
      </c>
      <c r="AG87">
        <v>32.4</v>
      </c>
      <c r="AH87">
        <v>1.6</v>
      </c>
      <c r="AI87">
        <v>1</v>
      </c>
      <c r="AJ87">
        <v>20</v>
      </c>
      <c r="AK87">
        <v>20</v>
      </c>
      <c r="AL87" t="s">
        <v>292</v>
      </c>
      <c r="AM87" t="s">
        <v>75</v>
      </c>
      <c r="AN87" t="s">
        <v>423</v>
      </c>
      <c r="AO87" t="s">
        <v>451</v>
      </c>
      <c r="AP87" t="s">
        <v>506</v>
      </c>
      <c r="AQ87" t="s">
        <v>395</v>
      </c>
      <c r="AS87" t="s">
        <v>391</v>
      </c>
      <c r="AU87" t="s">
        <v>392</v>
      </c>
    </row>
    <row r="88" spans="1:47" x14ac:dyDescent="0.25">
      <c r="A88" t="s">
        <v>381</v>
      </c>
      <c r="B88" t="s">
        <v>386</v>
      </c>
      <c r="C88">
        <v>1989</v>
      </c>
      <c r="D88" t="s">
        <v>387</v>
      </c>
      <c r="F88" t="s">
        <v>388</v>
      </c>
      <c r="G88" t="s">
        <v>4</v>
      </c>
      <c r="H88" t="s">
        <v>131</v>
      </c>
      <c r="I88" t="s">
        <v>130</v>
      </c>
      <c r="J88" t="s">
        <v>129</v>
      </c>
      <c r="K88" t="s">
        <v>151</v>
      </c>
      <c r="L88" t="s">
        <v>152</v>
      </c>
      <c r="M88" t="s">
        <v>66</v>
      </c>
      <c r="N88" t="s">
        <v>68</v>
      </c>
      <c r="O88" t="s">
        <v>87</v>
      </c>
      <c r="P88">
        <v>1000</v>
      </c>
      <c r="R88">
        <v>48</v>
      </c>
      <c r="S88">
        <v>1</v>
      </c>
      <c r="T88">
        <v>18</v>
      </c>
      <c r="U88">
        <v>28</v>
      </c>
      <c r="V88">
        <v>23</v>
      </c>
      <c r="W88" t="s">
        <v>70</v>
      </c>
      <c r="X88" t="s">
        <v>72</v>
      </c>
      <c r="Y88" t="s">
        <v>123</v>
      </c>
      <c r="Z88" t="s">
        <v>106</v>
      </c>
      <c r="AA88" t="s">
        <v>397</v>
      </c>
      <c r="AB88">
        <v>79.099999999999994</v>
      </c>
      <c r="AC88">
        <v>3</v>
      </c>
      <c r="AD88">
        <v>1</v>
      </c>
      <c r="AE88">
        <v>20</v>
      </c>
      <c r="AF88">
        <v>20</v>
      </c>
      <c r="AG88">
        <v>77.5</v>
      </c>
      <c r="AH88">
        <v>2.2000000000000002</v>
      </c>
      <c r="AI88">
        <v>1</v>
      </c>
      <c r="AJ88">
        <v>20</v>
      </c>
      <c r="AK88">
        <v>20</v>
      </c>
      <c r="AL88" t="s">
        <v>292</v>
      </c>
      <c r="AM88" t="s">
        <v>75</v>
      </c>
      <c r="AN88" t="s">
        <v>425</v>
      </c>
      <c r="AO88" t="s">
        <v>450</v>
      </c>
      <c r="AP88" t="s">
        <v>507</v>
      </c>
      <c r="AQ88" t="s">
        <v>395</v>
      </c>
      <c r="AS88" t="s">
        <v>391</v>
      </c>
      <c r="AU88" t="s">
        <v>392</v>
      </c>
    </row>
    <row r="89" spans="1:47" x14ac:dyDescent="0.25">
      <c r="A89" t="s">
        <v>381</v>
      </c>
      <c r="B89" t="s">
        <v>386</v>
      </c>
      <c r="C89">
        <v>1989</v>
      </c>
      <c r="D89" t="s">
        <v>387</v>
      </c>
      <c r="F89" t="s">
        <v>388</v>
      </c>
      <c r="G89" t="s">
        <v>4</v>
      </c>
      <c r="H89" t="s">
        <v>131</v>
      </c>
      <c r="I89" t="s">
        <v>130</v>
      </c>
      <c r="J89" t="s">
        <v>129</v>
      </c>
      <c r="K89" t="s">
        <v>151</v>
      </c>
      <c r="L89" t="s">
        <v>152</v>
      </c>
      <c r="M89" t="s">
        <v>66</v>
      </c>
      <c r="N89" t="s">
        <v>68</v>
      </c>
      <c r="O89" t="s">
        <v>87</v>
      </c>
      <c r="P89">
        <v>1000</v>
      </c>
      <c r="R89">
        <v>48</v>
      </c>
      <c r="S89">
        <v>1</v>
      </c>
      <c r="T89">
        <v>18</v>
      </c>
      <c r="U89">
        <v>28</v>
      </c>
      <c r="V89">
        <v>23</v>
      </c>
      <c r="W89" t="s">
        <v>70</v>
      </c>
      <c r="X89" t="s">
        <v>72</v>
      </c>
      <c r="Y89" t="s">
        <v>123</v>
      </c>
      <c r="Z89" t="s">
        <v>106</v>
      </c>
      <c r="AA89" t="s">
        <v>397</v>
      </c>
      <c r="AB89">
        <v>64.900000000000006</v>
      </c>
      <c r="AC89">
        <v>1.8</v>
      </c>
      <c r="AD89">
        <v>1</v>
      </c>
      <c r="AE89">
        <v>20</v>
      </c>
      <c r="AF89">
        <v>20</v>
      </c>
      <c r="AG89">
        <v>57.3</v>
      </c>
      <c r="AH89">
        <v>2.5</v>
      </c>
      <c r="AI89">
        <v>1</v>
      </c>
      <c r="AJ89">
        <v>20</v>
      </c>
      <c r="AK89">
        <v>20</v>
      </c>
      <c r="AL89" t="s">
        <v>292</v>
      </c>
      <c r="AM89" t="s">
        <v>75</v>
      </c>
      <c r="AN89" t="s">
        <v>426</v>
      </c>
      <c r="AO89" t="s">
        <v>452</v>
      </c>
      <c r="AP89" t="s">
        <v>508</v>
      </c>
      <c r="AQ89" s="9" t="s">
        <v>395</v>
      </c>
      <c r="AR89" s="10"/>
      <c r="AS89" t="s">
        <v>391</v>
      </c>
      <c r="AU89" t="s">
        <v>396</v>
      </c>
    </row>
    <row r="90" spans="1:47" x14ac:dyDescent="0.25">
      <c r="A90" t="s">
        <v>381</v>
      </c>
      <c r="B90" t="s">
        <v>386</v>
      </c>
      <c r="C90">
        <v>1989</v>
      </c>
      <c r="D90" t="s">
        <v>387</v>
      </c>
      <c r="F90" t="s">
        <v>388</v>
      </c>
      <c r="G90" t="s">
        <v>4</v>
      </c>
      <c r="H90" t="s">
        <v>131</v>
      </c>
      <c r="I90" t="s">
        <v>130</v>
      </c>
      <c r="J90" t="s">
        <v>129</v>
      </c>
      <c r="K90" t="s">
        <v>151</v>
      </c>
      <c r="L90" t="s">
        <v>152</v>
      </c>
      <c r="M90" t="s">
        <v>66</v>
      </c>
      <c r="N90" t="s">
        <v>68</v>
      </c>
      <c r="O90" t="s">
        <v>87</v>
      </c>
      <c r="P90">
        <v>1000</v>
      </c>
      <c r="R90">
        <v>48</v>
      </c>
      <c r="S90">
        <v>1</v>
      </c>
      <c r="T90">
        <v>18</v>
      </c>
      <c r="U90">
        <v>28</v>
      </c>
      <c r="V90">
        <v>28</v>
      </c>
      <c r="W90" t="s">
        <v>70</v>
      </c>
      <c r="X90" t="s">
        <v>72</v>
      </c>
      <c r="Y90" t="s">
        <v>123</v>
      </c>
      <c r="Z90" t="s">
        <v>106</v>
      </c>
      <c r="AA90" t="s">
        <v>397</v>
      </c>
      <c r="AB90">
        <v>88</v>
      </c>
      <c r="AC90">
        <v>2.7</v>
      </c>
      <c r="AD90">
        <v>1</v>
      </c>
      <c r="AE90">
        <v>20</v>
      </c>
      <c r="AF90">
        <v>20</v>
      </c>
      <c r="AG90">
        <v>78.599999999999994</v>
      </c>
      <c r="AH90">
        <v>3.9</v>
      </c>
      <c r="AI90">
        <v>1</v>
      </c>
      <c r="AJ90">
        <v>20</v>
      </c>
      <c r="AK90">
        <v>20</v>
      </c>
      <c r="AL90" t="s">
        <v>292</v>
      </c>
      <c r="AM90" t="s">
        <v>75</v>
      </c>
      <c r="AN90" t="s">
        <v>424</v>
      </c>
      <c r="AO90" t="s">
        <v>453</v>
      </c>
      <c r="AP90" t="s">
        <v>509</v>
      </c>
      <c r="AQ90" t="s">
        <v>395</v>
      </c>
      <c r="AS90" t="s">
        <v>391</v>
      </c>
      <c r="AU90" t="s">
        <v>392</v>
      </c>
    </row>
    <row r="91" spans="1:47" x14ac:dyDescent="0.25">
      <c r="A91" t="s">
        <v>393</v>
      </c>
      <c r="B91" t="s">
        <v>386</v>
      </c>
      <c r="C91">
        <v>1989</v>
      </c>
      <c r="D91" t="s">
        <v>387</v>
      </c>
      <c r="F91" t="s">
        <v>388</v>
      </c>
      <c r="G91" t="s">
        <v>4</v>
      </c>
      <c r="H91" t="s">
        <v>131</v>
      </c>
      <c r="I91" t="s">
        <v>130</v>
      </c>
      <c r="J91" t="s">
        <v>129</v>
      </c>
      <c r="K91" t="s">
        <v>151</v>
      </c>
      <c r="L91" t="s">
        <v>152</v>
      </c>
      <c r="M91" t="s">
        <v>66</v>
      </c>
      <c r="N91" t="s">
        <v>68</v>
      </c>
      <c r="O91" t="s">
        <v>87</v>
      </c>
      <c r="P91">
        <v>1000</v>
      </c>
      <c r="R91">
        <v>48</v>
      </c>
      <c r="S91">
        <v>1</v>
      </c>
      <c r="T91">
        <v>18</v>
      </c>
      <c r="U91">
        <v>23</v>
      </c>
      <c r="V91">
        <v>23</v>
      </c>
      <c r="W91" t="s">
        <v>70</v>
      </c>
      <c r="X91" t="s">
        <v>72</v>
      </c>
      <c r="Y91" t="s">
        <v>124</v>
      </c>
      <c r="Z91" t="s">
        <v>108</v>
      </c>
      <c r="AA91" t="s">
        <v>394</v>
      </c>
      <c r="AB91">
        <v>68</v>
      </c>
      <c r="AC91">
        <v>6.6</v>
      </c>
      <c r="AD91">
        <v>1</v>
      </c>
      <c r="AE91">
        <v>25</v>
      </c>
      <c r="AF91">
        <v>25</v>
      </c>
      <c r="AG91">
        <v>84.7</v>
      </c>
      <c r="AH91">
        <v>3.6</v>
      </c>
      <c r="AI91">
        <v>1</v>
      </c>
      <c r="AJ91">
        <v>25</v>
      </c>
      <c r="AK91">
        <v>25</v>
      </c>
      <c r="AL91" t="s">
        <v>282</v>
      </c>
      <c r="AM91" t="s">
        <v>75</v>
      </c>
      <c r="AN91" t="s">
        <v>425</v>
      </c>
      <c r="AO91" t="s">
        <v>446</v>
      </c>
      <c r="AP91" t="s">
        <v>500</v>
      </c>
      <c r="AQ91" s="9" t="s">
        <v>395</v>
      </c>
      <c r="AR91" s="10"/>
      <c r="AS91" t="s">
        <v>391</v>
      </c>
      <c r="AU91" t="s">
        <v>392</v>
      </c>
    </row>
    <row r="92" spans="1:47" x14ac:dyDescent="0.25">
      <c r="A92" t="s">
        <v>393</v>
      </c>
      <c r="B92" t="s">
        <v>386</v>
      </c>
      <c r="C92">
        <v>1989</v>
      </c>
      <c r="D92" t="s">
        <v>387</v>
      </c>
      <c r="F92" t="s">
        <v>388</v>
      </c>
      <c r="G92" t="s">
        <v>4</v>
      </c>
      <c r="H92" t="s">
        <v>131</v>
      </c>
      <c r="I92" t="s">
        <v>130</v>
      </c>
      <c r="J92" t="s">
        <v>129</v>
      </c>
      <c r="K92" t="s">
        <v>151</v>
      </c>
      <c r="L92" t="s">
        <v>152</v>
      </c>
      <c r="M92" t="s">
        <v>66</v>
      </c>
      <c r="N92" t="s">
        <v>68</v>
      </c>
      <c r="O92" t="s">
        <v>87</v>
      </c>
      <c r="P92">
        <v>1000</v>
      </c>
      <c r="R92">
        <v>48</v>
      </c>
      <c r="S92">
        <v>1</v>
      </c>
      <c r="T92">
        <v>18</v>
      </c>
      <c r="U92">
        <v>28</v>
      </c>
      <c r="V92">
        <v>18</v>
      </c>
      <c r="W92" t="s">
        <v>70</v>
      </c>
      <c r="X92" t="s">
        <v>72</v>
      </c>
      <c r="Y92" t="s">
        <v>124</v>
      </c>
      <c r="Z92" t="s">
        <v>108</v>
      </c>
      <c r="AA92" t="s">
        <v>394</v>
      </c>
      <c r="AB92">
        <v>79.3</v>
      </c>
      <c r="AC92">
        <v>4.3</v>
      </c>
      <c r="AD92">
        <v>1</v>
      </c>
      <c r="AE92">
        <v>25</v>
      </c>
      <c r="AF92">
        <v>25</v>
      </c>
      <c r="AG92">
        <v>79.3</v>
      </c>
      <c r="AH92">
        <v>2.7</v>
      </c>
      <c r="AI92">
        <v>1</v>
      </c>
      <c r="AJ92">
        <v>25</v>
      </c>
      <c r="AK92">
        <v>25</v>
      </c>
      <c r="AL92" t="s">
        <v>282</v>
      </c>
      <c r="AM92" t="s">
        <v>75</v>
      </c>
      <c r="AN92" t="s">
        <v>423</v>
      </c>
      <c r="AO92" t="s">
        <v>447</v>
      </c>
      <c r="AP92" t="s">
        <v>501</v>
      </c>
      <c r="AQ92" t="s">
        <v>395</v>
      </c>
      <c r="AR92" s="10"/>
      <c r="AS92" t="s">
        <v>391</v>
      </c>
      <c r="AU92" t="s">
        <v>392</v>
      </c>
    </row>
    <row r="93" spans="1:47" x14ac:dyDescent="0.25">
      <c r="A93" t="s">
        <v>393</v>
      </c>
      <c r="B93" t="s">
        <v>386</v>
      </c>
      <c r="C93">
        <v>1989</v>
      </c>
      <c r="D93" t="s">
        <v>387</v>
      </c>
      <c r="F93" t="s">
        <v>388</v>
      </c>
      <c r="G93" t="s">
        <v>4</v>
      </c>
      <c r="H93" t="s">
        <v>131</v>
      </c>
      <c r="I93" t="s">
        <v>130</v>
      </c>
      <c r="J93" t="s">
        <v>129</v>
      </c>
      <c r="K93" t="s">
        <v>151</v>
      </c>
      <c r="L93" t="s">
        <v>152</v>
      </c>
      <c r="M93" t="s">
        <v>66</v>
      </c>
      <c r="N93" t="s">
        <v>68</v>
      </c>
      <c r="O93" t="s">
        <v>87</v>
      </c>
      <c r="P93">
        <v>1000</v>
      </c>
      <c r="R93">
        <v>48</v>
      </c>
      <c r="S93">
        <v>1</v>
      </c>
      <c r="T93">
        <v>18</v>
      </c>
      <c r="U93">
        <v>28</v>
      </c>
      <c r="V93">
        <v>23</v>
      </c>
      <c r="W93" t="s">
        <v>70</v>
      </c>
      <c r="X93" t="s">
        <v>72</v>
      </c>
      <c r="Y93" t="s">
        <v>124</v>
      </c>
      <c r="Z93" t="s">
        <v>108</v>
      </c>
      <c r="AA93" t="s">
        <v>394</v>
      </c>
      <c r="AB93">
        <v>68</v>
      </c>
      <c r="AC93">
        <v>6.6</v>
      </c>
      <c r="AD93">
        <v>1</v>
      </c>
      <c r="AE93">
        <v>25</v>
      </c>
      <c r="AF93">
        <v>25</v>
      </c>
      <c r="AG93">
        <v>87.3</v>
      </c>
      <c r="AH93">
        <v>3.2</v>
      </c>
      <c r="AI93">
        <v>1</v>
      </c>
      <c r="AJ93">
        <v>25</v>
      </c>
      <c r="AK93">
        <v>25</v>
      </c>
      <c r="AL93" t="s">
        <v>282</v>
      </c>
      <c r="AM93" t="s">
        <v>75</v>
      </c>
      <c r="AN93" t="s">
        <v>425</v>
      </c>
      <c r="AO93" t="s">
        <v>446</v>
      </c>
      <c r="AP93" t="s">
        <v>502</v>
      </c>
      <c r="AQ93" t="s">
        <v>395</v>
      </c>
      <c r="AS93" t="s">
        <v>391</v>
      </c>
      <c r="AU93" t="s">
        <v>392</v>
      </c>
    </row>
    <row r="94" spans="1:47" x14ac:dyDescent="0.25">
      <c r="A94" t="s">
        <v>393</v>
      </c>
      <c r="B94" t="s">
        <v>386</v>
      </c>
      <c r="C94">
        <v>1989</v>
      </c>
      <c r="D94" t="s">
        <v>387</v>
      </c>
      <c r="F94" t="s">
        <v>388</v>
      </c>
      <c r="G94" t="s">
        <v>4</v>
      </c>
      <c r="H94" t="s">
        <v>131</v>
      </c>
      <c r="I94" t="s">
        <v>130</v>
      </c>
      <c r="J94" t="s">
        <v>129</v>
      </c>
      <c r="K94" t="s">
        <v>151</v>
      </c>
      <c r="L94" t="s">
        <v>152</v>
      </c>
      <c r="M94" t="s">
        <v>66</v>
      </c>
      <c r="N94" t="s">
        <v>68</v>
      </c>
      <c r="O94" t="s">
        <v>87</v>
      </c>
      <c r="P94">
        <v>1000</v>
      </c>
      <c r="R94">
        <v>48</v>
      </c>
      <c r="S94">
        <v>1</v>
      </c>
      <c r="T94">
        <v>18</v>
      </c>
      <c r="U94">
        <v>28</v>
      </c>
      <c r="V94">
        <v>23</v>
      </c>
      <c r="W94" t="s">
        <v>70</v>
      </c>
      <c r="X94" t="s">
        <v>72</v>
      </c>
      <c r="Y94" t="s">
        <v>124</v>
      </c>
      <c r="Z94" t="s">
        <v>108</v>
      </c>
      <c r="AA94" t="s">
        <v>394</v>
      </c>
      <c r="AB94">
        <v>80</v>
      </c>
      <c r="AC94">
        <v>5.4</v>
      </c>
      <c r="AD94">
        <v>1</v>
      </c>
      <c r="AE94">
        <v>25</v>
      </c>
      <c r="AF94">
        <v>25</v>
      </c>
      <c r="AG94">
        <v>77.3</v>
      </c>
      <c r="AH94">
        <v>6.1</v>
      </c>
      <c r="AI94">
        <v>1</v>
      </c>
      <c r="AJ94">
        <v>25</v>
      </c>
      <c r="AK94">
        <v>25</v>
      </c>
      <c r="AL94" t="s">
        <v>282</v>
      </c>
      <c r="AM94" t="s">
        <v>75</v>
      </c>
      <c r="AN94" t="s">
        <v>426</v>
      </c>
      <c r="AO94" t="s">
        <v>448</v>
      </c>
      <c r="AP94" t="s">
        <v>503</v>
      </c>
      <c r="AQ94" s="9" t="s">
        <v>395</v>
      </c>
      <c r="AR94" s="10"/>
      <c r="AS94" t="s">
        <v>391</v>
      </c>
      <c r="AU94" t="s">
        <v>396</v>
      </c>
    </row>
    <row r="95" spans="1:47" x14ac:dyDescent="0.25">
      <c r="A95" t="s">
        <v>393</v>
      </c>
      <c r="B95" t="s">
        <v>386</v>
      </c>
      <c r="C95">
        <v>1989</v>
      </c>
      <c r="D95" t="s">
        <v>387</v>
      </c>
      <c r="F95" t="s">
        <v>388</v>
      </c>
      <c r="G95" t="s">
        <v>4</v>
      </c>
      <c r="H95" t="s">
        <v>131</v>
      </c>
      <c r="I95" t="s">
        <v>130</v>
      </c>
      <c r="J95" t="s">
        <v>129</v>
      </c>
      <c r="K95" t="s">
        <v>151</v>
      </c>
      <c r="L95" t="s">
        <v>152</v>
      </c>
      <c r="M95" t="s">
        <v>66</v>
      </c>
      <c r="N95" t="s">
        <v>68</v>
      </c>
      <c r="O95" t="s">
        <v>87</v>
      </c>
      <c r="P95">
        <v>1000</v>
      </c>
      <c r="R95">
        <v>48</v>
      </c>
      <c r="S95">
        <v>1</v>
      </c>
      <c r="T95">
        <v>18</v>
      </c>
      <c r="U95">
        <v>28</v>
      </c>
      <c r="V95">
        <v>28</v>
      </c>
      <c r="W95" t="s">
        <v>70</v>
      </c>
      <c r="X95" t="s">
        <v>72</v>
      </c>
      <c r="Y95" t="s">
        <v>124</v>
      </c>
      <c r="Z95" t="s">
        <v>108</v>
      </c>
      <c r="AA95" t="s">
        <v>394</v>
      </c>
      <c r="AB95">
        <v>83.3</v>
      </c>
      <c r="AC95">
        <v>2.4</v>
      </c>
      <c r="AD95">
        <v>1</v>
      </c>
      <c r="AE95">
        <v>25</v>
      </c>
      <c r="AF95">
        <v>25</v>
      </c>
      <c r="AG95">
        <v>80.7</v>
      </c>
      <c r="AH95">
        <v>4.0999999999999996</v>
      </c>
      <c r="AI95">
        <v>1</v>
      </c>
      <c r="AJ95">
        <v>25</v>
      </c>
      <c r="AK95">
        <v>25</v>
      </c>
      <c r="AL95" t="s">
        <v>282</v>
      </c>
      <c r="AM95" t="s">
        <v>75</v>
      </c>
      <c r="AN95" t="s">
        <v>424</v>
      </c>
      <c r="AO95" t="s">
        <v>449</v>
      </c>
      <c r="AP95" t="s">
        <v>504</v>
      </c>
      <c r="AQ95" t="s">
        <v>395</v>
      </c>
      <c r="AS95" t="s">
        <v>391</v>
      </c>
      <c r="AU95" t="s">
        <v>392</v>
      </c>
    </row>
    <row r="96" spans="1:47" x14ac:dyDescent="0.25">
      <c r="A96" t="s">
        <v>381</v>
      </c>
      <c r="B96" t="s">
        <v>386</v>
      </c>
      <c r="C96">
        <v>1989</v>
      </c>
      <c r="D96" t="s">
        <v>387</v>
      </c>
      <c r="F96" t="s">
        <v>388</v>
      </c>
      <c r="G96" t="s">
        <v>4</v>
      </c>
      <c r="H96" t="s">
        <v>131</v>
      </c>
      <c r="I96" t="s">
        <v>130</v>
      </c>
      <c r="J96" t="s">
        <v>129</v>
      </c>
      <c r="K96" t="s">
        <v>151</v>
      </c>
      <c r="L96" t="s">
        <v>152</v>
      </c>
      <c r="M96" t="s">
        <v>66</v>
      </c>
      <c r="N96" t="s">
        <v>68</v>
      </c>
      <c r="O96" t="s">
        <v>87</v>
      </c>
      <c r="P96">
        <v>1000</v>
      </c>
      <c r="R96">
        <v>48</v>
      </c>
      <c r="S96">
        <v>1</v>
      </c>
      <c r="T96">
        <v>18</v>
      </c>
      <c r="U96">
        <v>28</v>
      </c>
      <c r="V96">
        <v>18</v>
      </c>
      <c r="W96" t="s">
        <v>70</v>
      </c>
      <c r="X96" t="s">
        <v>72</v>
      </c>
      <c r="Y96" t="s">
        <v>122</v>
      </c>
      <c r="Z96" t="s">
        <v>108</v>
      </c>
      <c r="AA96" t="s">
        <v>224</v>
      </c>
      <c r="AB96">
        <v>376.6</v>
      </c>
      <c r="AC96">
        <v>31.7</v>
      </c>
      <c r="AD96">
        <v>3</v>
      </c>
      <c r="AE96">
        <v>30</v>
      </c>
      <c r="AF96">
        <v>30</v>
      </c>
      <c r="AG96">
        <v>476.6</v>
      </c>
      <c r="AH96">
        <v>31.6</v>
      </c>
      <c r="AI96">
        <v>3</v>
      </c>
      <c r="AJ96">
        <v>30</v>
      </c>
      <c r="AK96">
        <v>30</v>
      </c>
      <c r="AL96" t="s">
        <v>389</v>
      </c>
      <c r="AM96" t="s">
        <v>75</v>
      </c>
      <c r="AN96" t="s">
        <v>423</v>
      </c>
      <c r="AO96" t="s">
        <v>442</v>
      </c>
      <c r="AP96" t="s">
        <v>496</v>
      </c>
      <c r="AQ96" s="9" t="s">
        <v>390</v>
      </c>
      <c r="AR96" s="10"/>
      <c r="AS96" t="s">
        <v>391</v>
      </c>
      <c r="AU96" t="s">
        <v>392</v>
      </c>
    </row>
    <row r="97" spans="1:47" x14ac:dyDescent="0.25">
      <c r="A97" t="s">
        <v>381</v>
      </c>
      <c r="B97" t="s">
        <v>386</v>
      </c>
      <c r="C97">
        <v>1989</v>
      </c>
      <c r="D97" t="s">
        <v>387</v>
      </c>
      <c r="F97" t="s">
        <v>388</v>
      </c>
      <c r="G97" t="s">
        <v>4</v>
      </c>
      <c r="H97" t="s">
        <v>131</v>
      </c>
      <c r="I97" t="s">
        <v>130</v>
      </c>
      <c r="J97" t="s">
        <v>129</v>
      </c>
      <c r="K97" t="s">
        <v>151</v>
      </c>
      <c r="L97" t="s">
        <v>152</v>
      </c>
      <c r="M97" t="s">
        <v>66</v>
      </c>
      <c r="N97" t="s">
        <v>68</v>
      </c>
      <c r="O97" t="s">
        <v>87</v>
      </c>
      <c r="P97">
        <v>1000</v>
      </c>
      <c r="R97">
        <v>48</v>
      </c>
      <c r="S97">
        <v>1</v>
      </c>
      <c r="T97">
        <v>18</v>
      </c>
      <c r="U97">
        <v>28</v>
      </c>
      <c r="V97">
        <v>18</v>
      </c>
      <c r="W97" t="s">
        <v>70</v>
      </c>
      <c r="X97" t="s">
        <v>72</v>
      </c>
      <c r="Y97" t="s">
        <v>123</v>
      </c>
      <c r="Z97" t="s">
        <v>108</v>
      </c>
      <c r="AA97" t="s">
        <v>224</v>
      </c>
      <c r="AB97">
        <v>474.5</v>
      </c>
      <c r="AC97">
        <v>19.399999999999999</v>
      </c>
      <c r="AD97">
        <v>3</v>
      </c>
      <c r="AE97">
        <v>30</v>
      </c>
      <c r="AF97">
        <v>30</v>
      </c>
      <c r="AG97">
        <v>496.4</v>
      </c>
      <c r="AH97">
        <v>42.8</v>
      </c>
      <c r="AI97">
        <v>3</v>
      </c>
      <c r="AJ97">
        <v>30</v>
      </c>
      <c r="AK97">
        <v>30</v>
      </c>
      <c r="AL97" t="s">
        <v>389</v>
      </c>
      <c r="AM97" t="s">
        <v>75</v>
      </c>
      <c r="AN97" t="s">
        <v>423</v>
      </c>
      <c r="AO97" t="s">
        <v>443</v>
      </c>
      <c r="AP97" t="s">
        <v>497</v>
      </c>
      <c r="AQ97" s="9" t="s">
        <v>390</v>
      </c>
      <c r="AR97" s="10"/>
      <c r="AS97" t="s">
        <v>391</v>
      </c>
      <c r="AU97" t="s">
        <v>392</v>
      </c>
    </row>
    <row r="98" spans="1:47" x14ac:dyDescent="0.25">
      <c r="A98" t="s">
        <v>381</v>
      </c>
      <c r="B98" t="s">
        <v>386</v>
      </c>
      <c r="C98">
        <v>1989</v>
      </c>
      <c r="D98" t="s">
        <v>387</v>
      </c>
      <c r="F98" t="s">
        <v>388</v>
      </c>
      <c r="G98" t="s">
        <v>4</v>
      </c>
      <c r="H98" t="s">
        <v>131</v>
      </c>
      <c r="I98" t="s">
        <v>130</v>
      </c>
      <c r="J98" t="s">
        <v>129</v>
      </c>
      <c r="K98" t="s">
        <v>151</v>
      </c>
      <c r="L98" t="s">
        <v>152</v>
      </c>
      <c r="M98" t="s">
        <v>66</v>
      </c>
      <c r="N98" t="s">
        <v>68</v>
      </c>
      <c r="O98" t="s">
        <v>87</v>
      </c>
      <c r="P98">
        <v>1000</v>
      </c>
      <c r="R98">
        <v>48</v>
      </c>
      <c r="S98">
        <v>1</v>
      </c>
      <c r="T98">
        <v>18</v>
      </c>
      <c r="U98">
        <v>28</v>
      </c>
      <c r="V98">
        <v>28</v>
      </c>
      <c r="W98" t="s">
        <v>70</v>
      </c>
      <c r="X98" t="s">
        <v>72</v>
      </c>
      <c r="Y98" t="s">
        <v>122</v>
      </c>
      <c r="Z98" t="s">
        <v>108</v>
      </c>
      <c r="AA98" t="s">
        <v>224</v>
      </c>
      <c r="AB98">
        <v>163.9</v>
      </c>
      <c r="AC98">
        <v>13.1</v>
      </c>
      <c r="AD98">
        <v>3</v>
      </c>
      <c r="AE98">
        <v>30</v>
      </c>
      <c r="AF98">
        <v>30</v>
      </c>
      <c r="AG98">
        <v>181.5</v>
      </c>
      <c r="AH98">
        <v>29.9</v>
      </c>
      <c r="AI98">
        <v>3</v>
      </c>
      <c r="AJ98">
        <v>30</v>
      </c>
      <c r="AK98">
        <v>30</v>
      </c>
      <c r="AL98" t="s">
        <v>389</v>
      </c>
      <c r="AM98" t="s">
        <v>75</v>
      </c>
      <c r="AN98" t="s">
        <v>424</v>
      </c>
      <c r="AO98" t="s">
        <v>444</v>
      </c>
      <c r="AP98" t="s">
        <v>498</v>
      </c>
      <c r="AQ98" t="s">
        <v>390</v>
      </c>
      <c r="AS98" t="s">
        <v>391</v>
      </c>
      <c r="AU98" t="s">
        <v>392</v>
      </c>
    </row>
    <row r="99" spans="1:47" x14ac:dyDescent="0.25">
      <c r="A99" t="s">
        <v>393</v>
      </c>
      <c r="B99" t="s">
        <v>386</v>
      </c>
      <c r="C99">
        <v>1989</v>
      </c>
      <c r="D99" t="s">
        <v>387</v>
      </c>
      <c r="F99" t="s">
        <v>388</v>
      </c>
      <c r="G99" t="s">
        <v>4</v>
      </c>
      <c r="H99" t="s">
        <v>131</v>
      </c>
      <c r="I99" t="s">
        <v>130</v>
      </c>
      <c r="J99" t="s">
        <v>129</v>
      </c>
      <c r="K99" t="s">
        <v>151</v>
      </c>
      <c r="L99" t="s">
        <v>152</v>
      </c>
      <c r="M99" t="s">
        <v>66</v>
      </c>
      <c r="N99" t="s">
        <v>68</v>
      </c>
      <c r="O99" t="s">
        <v>87</v>
      </c>
      <c r="P99">
        <v>1000</v>
      </c>
      <c r="R99">
        <v>48</v>
      </c>
      <c r="S99">
        <v>1</v>
      </c>
      <c r="T99">
        <v>18</v>
      </c>
      <c r="U99">
        <v>28</v>
      </c>
      <c r="V99">
        <v>28</v>
      </c>
      <c r="W99" t="s">
        <v>70</v>
      </c>
      <c r="X99" t="s">
        <v>72</v>
      </c>
      <c r="Y99" t="s">
        <v>123</v>
      </c>
      <c r="Z99" t="s">
        <v>108</v>
      </c>
      <c r="AA99" t="s">
        <v>224</v>
      </c>
      <c r="AB99">
        <v>172.1</v>
      </c>
      <c r="AC99">
        <v>16.8</v>
      </c>
      <c r="AD99">
        <v>3</v>
      </c>
      <c r="AE99">
        <v>30</v>
      </c>
      <c r="AF99">
        <v>30</v>
      </c>
      <c r="AG99">
        <v>191.1</v>
      </c>
      <c r="AH99">
        <v>19.399999999999999</v>
      </c>
      <c r="AI99">
        <v>3</v>
      </c>
      <c r="AJ99">
        <v>30</v>
      </c>
      <c r="AK99">
        <v>30</v>
      </c>
      <c r="AL99" t="s">
        <v>389</v>
      </c>
      <c r="AM99" t="s">
        <v>75</v>
      </c>
      <c r="AN99" t="s">
        <v>424</v>
      </c>
      <c r="AO99" t="s">
        <v>445</v>
      </c>
      <c r="AP99" t="s">
        <v>499</v>
      </c>
      <c r="AQ99" t="s">
        <v>390</v>
      </c>
      <c r="AS99" t="s">
        <v>391</v>
      </c>
      <c r="AU99" t="s">
        <v>392</v>
      </c>
    </row>
    <row r="100" spans="1:47" x14ac:dyDescent="0.25">
      <c r="A100" t="s">
        <v>539</v>
      </c>
      <c r="B100" t="s">
        <v>540</v>
      </c>
      <c r="C100">
        <v>2016</v>
      </c>
      <c r="D100" t="s">
        <v>132</v>
      </c>
      <c r="F100" t="s">
        <v>541</v>
      </c>
      <c r="G100" t="s">
        <v>4</v>
      </c>
      <c r="H100" t="s">
        <v>131</v>
      </c>
      <c r="I100" t="s">
        <v>130</v>
      </c>
      <c r="J100" t="s">
        <v>129</v>
      </c>
      <c r="K100" t="s">
        <v>128</v>
      </c>
      <c r="L100" t="s">
        <v>127</v>
      </c>
      <c r="M100" t="s">
        <v>66</v>
      </c>
      <c r="N100" t="s">
        <v>68</v>
      </c>
      <c r="O100" t="s">
        <v>87</v>
      </c>
      <c r="P100">
        <f>450*4</f>
        <v>1800</v>
      </c>
      <c r="Q100">
        <v>1</v>
      </c>
      <c r="R100">
        <v>35</v>
      </c>
      <c r="S100">
        <v>11</v>
      </c>
      <c r="T100">
        <v>23</v>
      </c>
      <c r="U100">
        <v>31</v>
      </c>
      <c r="V100">
        <v>23</v>
      </c>
      <c r="W100" t="s">
        <v>70</v>
      </c>
      <c r="X100" t="s">
        <v>72</v>
      </c>
      <c r="Y100" t="s">
        <v>123</v>
      </c>
      <c r="Z100" t="s">
        <v>106</v>
      </c>
      <c r="AA100" t="s">
        <v>545</v>
      </c>
      <c r="AB100">
        <v>55</v>
      </c>
      <c r="AC100">
        <v>5.2</v>
      </c>
      <c r="AD100">
        <v>4</v>
      </c>
      <c r="AE100">
        <v>18</v>
      </c>
      <c r="AF100">
        <v>18</v>
      </c>
      <c r="AG100">
        <v>64.5</v>
      </c>
      <c r="AH100">
        <v>4.9000000000000004</v>
      </c>
      <c r="AI100">
        <v>4</v>
      </c>
      <c r="AJ100">
        <v>17</v>
      </c>
      <c r="AK100">
        <v>17</v>
      </c>
      <c r="AL100" t="s">
        <v>545</v>
      </c>
      <c r="AM100" t="s">
        <v>75</v>
      </c>
      <c r="AN100" t="s">
        <v>578</v>
      </c>
      <c r="AO100" t="s">
        <v>595</v>
      </c>
      <c r="AP100" t="s">
        <v>619</v>
      </c>
      <c r="AQ100" t="s">
        <v>546</v>
      </c>
      <c r="AS100" t="s">
        <v>543</v>
      </c>
      <c r="AU100" t="s">
        <v>544</v>
      </c>
    </row>
    <row r="101" spans="1:47" x14ac:dyDescent="0.25">
      <c r="A101" t="s">
        <v>539</v>
      </c>
      <c r="B101" t="s">
        <v>540</v>
      </c>
      <c r="C101">
        <v>2016</v>
      </c>
      <c r="D101" t="s">
        <v>132</v>
      </c>
      <c r="F101" t="s">
        <v>541</v>
      </c>
      <c r="G101" t="s">
        <v>4</v>
      </c>
      <c r="H101" t="s">
        <v>131</v>
      </c>
      <c r="I101" t="s">
        <v>130</v>
      </c>
      <c r="J101" t="s">
        <v>129</v>
      </c>
      <c r="K101" t="s">
        <v>128</v>
      </c>
      <c r="L101" t="s">
        <v>127</v>
      </c>
      <c r="M101" t="s">
        <v>66</v>
      </c>
      <c r="N101" t="s">
        <v>68</v>
      </c>
      <c r="O101" t="s">
        <v>87</v>
      </c>
      <c r="P101">
        <f>450*4</f>
        <v>1800</v>
      </c>
      <c r="Q101">
        <v>1</v>
      </c>
      <c r="R101">
        <v>35</v>
      </c>
      <c r="S101">
        <v>11</v>
      </c>
      <c r="T101">
        <v>23</v>
      </c>
      <c r="U101">
        <v>31</v>
      </c>
      <c r="V101">
        <v>23</v>
      </c>
      <c r="W101" t="s">
        <v>70</v>
      </c>
      <c r="X101" t="s">
        <v>72</v>
      </c>
      <c r="Y101" t="s">
        <v>123</v>
      </c>
      <c r="Z101" t="s">
        <v>107</v>
      </c>
      <c r="AA101" t="s">
        <v>126</v>
      </c>
      <c r="AB101">
        <v>1.51</v>
      </c>
      <c r="AC101">
        <v>0.03</v>
      </c>
      <c r="AD101">
        <v>4</v>
      </c>
      <c r="AE101">
        <v>18</v>
      </c>
      <c r="AF101">
        <v>18</v>
      </c>
      <c r="AG101">
        <v>1.56</v>
      </c>
      <c r="AH101">
        <v>0.03</v>
      </c>
      <c r="AI101">
        <v>4</v>
      </c>
      <c r="AJ101">
        <v>17</v>
      </c>
      <c r="AK101">
        <v>17</v>
      </c>
      <c r="AL101" t="s">
        <v>135</v>
      </c>
      <c r="AM101" t="s">
        <v>75</v>
      </c>
      <c r="AN101" t="s">
        <v>578</v>
      </c>
      <c r="AO101" t="s">
        <v>596</v>
      </c>
      <c r="AP101" t="s">
        <v>620</v>
      </c>
      <c r="AQ101" t="s">
        <v>546</v>
      </c>
      <c r="AS101" t="s">
        <v>543</v>
      </c>
      <c r="AU101" t="s">
        <v>544</v>
      </c>
    </row>
    <row r="102" spans="1:47" x14ac:dyDescent="0.25">
      <c r="A102" t="s">
        <v>539</v>
      </c>
      <c r="B102" t="s">
        <v>540</v>
      </c>
      <c r="C102">
        <v>2016</v>
      </c>
      <c r="D102" t="s">
        <v>132</v>
      </c>
      <c r="F102" t="s">
        <v>541</v>
      </c>
      <c r="G102" t="s">
        <v>4</v>
      </c>
      <c r="H102" t="s">
        <v>131</v>
      </c>
      <c r="I102" t="s">
        <v>130</v>
      </c>
      <c r="J102" t="s">
        <v>129</v>
      </c>
      <c r="K102" t="s">
        <v>128</v>
      </c>
      <c r="L102" t="s">
        <v>127</v>
      </c>
      <c r="M102" t="s">
        <v>66</v>
      </c>
      <c r="N102" t="s">
        <v>68</v>
      </c>
      <c r="O102" t="s">
        <v>87</v>
      </c>
      <c r="P102">
        <f>450*4</f>
        <v>1800</v>
      </c>
      <c r="Q102">
        <v>1</v>
      </c>
      <c r="R102">
        <v>20</v>
      </c>
      <c r="S102">
        <v>11</v>
      </c>
      <c r="T102">
        <v>23</v>
      </c>
      <c r="U102">
        <v>15</v>
      </c>
      <c r="V102">
        <v>23</v>
      </c>
      <c r="W102" t="s">
        <v>71</v>
      </c>
      <c r="X102" t="s">
        <v>72</v>
      </c>
      <c r="Y102" t="s">
        <v>123</v>
      </c>
      <c r="Z102" t="s">
        <v>106</v>
      </c>
      <c r="AA102" t="s">
        <v>545</v>
      </c>
      <c r="AB102">
        <v>55</v>
      </c>
      <c r="AC102">
        <v>5.2</v>
      </c>
      <c r="AD102">
        <v>4</v>
      </c>
      <c r="AE102">
        <v>18</v>
      </c>
      <c r="AF102">
        <v>18</v>
      </c>
      <c r="AG102">
        <v>66.400000000000006</v>
      </c>
      <c r="AH102">
        <v>5.5</v>
      </c>
      <c r="AI102">
        <v>4</v>
      </c>
      <c r="AJ102">
        <v>26</v>
      </c>
      <c r="AK102">
        <v>26</v>
      </c>
      <c r="AL102" t="s">
        <v>545</v>
      </c>
      <c r="AM102" t="s">
        <v>75</v>
      </c>
      <c r="AN102" t="s">
        <v>578</v>
      </c>
      <c r="AO102" t="s">
        <v>595</v>
      </c>
      <c r="AP102" t="s">
        <v>621</v>
      </c>
      <c r="AQ102" t="s">
        <v>546</v>
      </c>
      <c r="AS102" t="s">
        <v>543</v>
      </c>
      <c r="AU102" t="s">
        <v>544</v>
      </c>
    </row>
    <row r="103" spans="1:47" x14ac:dyDescent="0.25">
      <c r="A103" t="s">
        <v>539</v>
      </c>
      <c r="B103" t="s">
        <v>540</v>
      </c>
      <c r="C103">
        <v>2016</v>
      </c>
      <c r="D103" t="s">
        <v>132</v>
      </c>
      <c r="F103" t="s">
        <v>541</v>
      </c>
      <c r="G103" t="s">
        <v>4</v>
      </c>
      <c r="H103" t="s">
        <v>131</v>
      </c>
      <c r="I103" t="s">
        <v>130</v>
      </c>
      <c r="J103" t="s">
        <v>129</v>
      </c>
      <c r="K103" t="s">
        <v>128</v>
      </c>
      <c r="L103" t="s">
        <v>127</v>
      </c>
      <c r="M103" t="s">
        <v>66</v>
      </c>
      <c r="N103" t="s">
        <v>68</v>
      </c>
      <c r="O103" t="s">
        <v>87</v>
      </c>
      <c r="P103">
        <f t="shared" ref="P103:P111" si="1">450*4</f>
        <v>1800</v>
      </c>
      <c r="Q103">
        <v>1</v>
      </c>
      <c r="R103">
        <v>20</v>
      </c>
      <c r="S103">
        <v>11</v>
      </c>
      <c r="T103">
        <v>23</v>
      </c>
      <c r="U103">
        <v>15</v>
      </c>
      <c r="V103">
        <v>23</v>
      </c>
      <c r="W103" t="s">
        <v>71</v>
      </c>
      <c r="X103" t="s">
        <v>72</v>
      </c>
      <c r="Y103" t="s">
        <v>123</v>
      </c>
      <c r="Z103" t="s">
        <v>107</v>
      </c>
      <c r="AA103" t="s">
        <v>126</v>
      </c>
      <c r="AB103">
        <v>1.51</v>
      </c>
      <c r="AC103">
        <v>0.03</v>
      </c>
      <c r="AD103">
        <v>4</v>
      </c>
      <c r="AE103">
        <v>18</v>
      </c>
      <c r="AF103">
        <v>18</v>
      </c>
      <c r="AG103">
        <v>1.47</v>
      </c>
      <c r="AH103">
        <v>0.03</v>
      </c>
      <c r="AI103">
        <v>4</v>
      </c>
      <c r="AJ103">
        <v>26</v>
      </c>
      <c r="AK103">
        <v>26</v>
      </c>
      <c r="AL103" t="s">
        <v>135</v>
      </c>
      <c r="AM103" t="s">
        <v>75</v>
      </c>
      <c r="AN103" t="s">
        <v>578</v>
      </c>
      <c r="AO103" t="s">
        <v>596</v>
      </c>
      <c r="AP103" t="s">
        <v>622</v>
      </c>
      <c r="AQ103" t="s">
        <v>546</v>
      </c>
      <c r="AS103" t="s">
        <v>543</v>
      </c>
      <c r="AU103" t="s">
        <v>544</v>
      </c>
    </row>
    <row r="104" spans="1:47" x14ac:dyDescent="0.25">
      <c r="A104" t="s">
        <v>539</v>
      </c>
      <c r="B104" t="s">
        <v>540</v>
      </c>
      <c r="C104">
        <v>2016</v>
      </c>
      <c r="D104" t="s">
        <v>132</v>
      </c>
      <c r="F104" t="s">
        <v>541</v>
      </c>
      <c r="G104" t="s">
        <v>4</v>
      </c>
      <c r="H104" t="s">
        <v>131</v>
      </c>
      <c r="I104" t="s">
        <v>130</v>
      </c>
      <c r="J104" t="s">
        <v>129</v>
      </c>
      <c r="K104" t="s">
        <v>128</v>
      </c>
      <c r="L104" t="s">
        <v>127</v>
      </c>
      <c r="M104" t="s">
        <v>66</v>
      </c>
      <c r="N104" t="s">
        <v>68</v>
      </c>
      <c r="O104" t="s">
        <v>87</v>
      </c>
      <c r="P104">
        <f t="shared" si="1"/>
        <v>1800</v>
      </c>
      <c r="Q104">
        <v>1</v>
      </c>
      <c r="R104">
        <v>35</v>
      </c>
      <c r="S104">
        <v>11</v>
      </c>
      <c r="T104">
        <v>23</v>
      </c>
      <c r="U104">
        <v>31</v>
      </c>
      <c r="V104">
        <v>23</v>
      </c>
      <c r="W104" t="s">
        <v>70</v>
      </c>
      <c r="X104" t="s">
        <v>72</v>
      </c>
      <c r="Y104" t="s">
        <v>123</v>
      </c>
      <c r="Z104" t="s">
        <v>108</v>
      </c>
      <c r="AA104" t="s">
        <v>542</v>
      </c>
      <c r="AB104">
        <v>64.599999999999994</v>
      </c>
      <c r="AC104">
        <v>5.5</v>
      </c>
      <c r="AD104">
        <v>4</v>
      </c>
      <c r="AE104">
        <v>20</v>
      </c>
      <c r="AF104">
        <v>20</v>
      </c>
      <c r="AG104">
        <v>52.5</v>
      </c>
      <c r="AH104">
        <v>5.6</v>
      </c>
      <c r="AI104">
        <v>4</v>
      </c>
      <c r="AJ104">
        <v>19</v>
      </c>
      <c r="AK104">
        <v>19</v>
      </c>
      <c r="AL104" t="s">
        <v>134</v>
      </c>
      <c r="AM104" t="s">
        <v>75</v>
      </c>
      <c r="AN104" t="s">
        <v>578</v>
      </c>
      <c r="AO104" t="s">
        <v>591</v>
      </c>
      <c r="AP104" t="s">
        <v>611</v>
      </c>
      <c r="AQ104" t="s">
        <v>407</v>
      </c>
      <c r="AS104" t="s">
        <v>543</v>
      </c>
      <c r="AU104" t="s">
        <v>544</v>
      </c>
    </row>
    <row r="105" spans="1:47" x14ac:dyDescent="0.25">
      <c r="A105" t="s">
        <v>539</v>
      </c>
      <c r="B105" t="s">
        <v>540</v>
      </c>
      <c r="C105">
        <v>2016</v>
      </c>
      <c r="D105" t="s">
        <v>132</v>
      </c>
      <c r="F105" t="s">
        <v>541</v>
      </c>
      <c r="G105" t="s">
        <v>4</v>
      </c>
      <c r="H105" t="s">
        <v>131</v>
      </c>
      <c r="I105" t="s">
        <v>130</v>
      </c>
      <c r="J105" t="s">
        <v>129</v>
      </c>
      <c r="K105" t="s">
        <v>128</v>
      </c>
      <c r="L105" t="s">
        <v>127</v>
      </c>
      <c r="M105" t="s">
        <v>66</v>
      </c>
      <c r="N105" t="s">
        <v>68</v>
      </c>
      <c r="O105" t="s">
        <v>87</v>
      </c>
      <c r="P105">
        <f t="shared" si="1"/>
        <v>1800</v>
      </c>
      <c r="Q105">
        <v>1</v>
      </c>
      <c r="R105">
        <v>35</v>
      </c>
      <c r="S105">
        <v>11</v>
      </c>
      <c r="T105">
        <v>23</v>
      </c>
      <c r="U105">
        <v>31</v>
      </c>
      <c r="V105">
        <v>23</v>
      </c>
      <c r="W105" t="s">
        <v>70</v>
      </c>
      <c r="X105" t="s">
        <v>72</v>
      </c>
      <c r="Y105" t="s">
        <v>123</v>
      </c>
      <c r="Z105" t="s">
        <v>107</v>
      </c>
      <c r="AA105" t="s">
        <v>126</v>
      </c>
      <c r="AB105">
        <v>1.51</v>
      </c>
      <c r="AC105">
        <v>0.03</v>
      </c>
      <c r="AD105">
        <v>4</v>
      </c>
      <c r="AE105">
        <v>20</v>
      </c>
      <c r="AF105">
        <v>20</v>
      </c>
      <c r="AG105">
        <v>1.55</v>
      </c>
      <c r="AH105">
        <v>0.02</v>
      </c>
      <c r="AI105">
        <v>4</v>
      </c>
      <c r="AJ105">
        <v>19</v>
      </c>
      <c r="AK105">
        <v>19</v>
      </c>
      <c r="AL105" t="s">
        <v>135</v>
      </c>
      <c r="AM105" t="s">
        <v>75</v>
      </c>
      <c r="AN105" t="s">
        <v>578</v>
      </c>
      <c r="AO105" t="s">
        <v>592</v>
      </c>
      <c r="AP105" t="s">
        <v>612</v>
      </c>
      <c r="AQ105" t="s">
        <v>407</v>
      </c>
      <c r="AS105" t="s">
        <v>543</v>
      </c>
      <c r="AU105" t="s">
        <v>544</v>
      </c>
    </row>
    <row r="106" spans="1:47" x14ac:dyDescent="0.25">
      <c r="A106" t="s">
        <v>539</v>
      </c>
      <c r="B106" t="s">
        <v>540</v>
      </c>
      <c r="C106">
        <v>2016</v>
      </c>
      <c r="D106" t="s">
        <v>132</v>
      </c>
      <c r="F106" t="s">
        <v>541</v>
      </c>
      <c r="G106" t="s">
        <v>4</v>
      </c>
      <c r="H106" t="s">
        <v>131</v>
      </c>
      <c r="I106" t="s">
        <v>130</v>
      </c>
      <c r="J106" t="s">
        <v>129</v>
      </c>
      <c r="K106" t="s">
        <v>128</v>
      </c>
      <c r="L106" t="s">
        <v>127</v>
      </c>
      <c r="M106" t="s">
        <v>66</v>
      </c>
      <c r="N106" t="s">
        <v>68</v>
      </c>
      <c r="O106" t="s">
        <v>87</v>
      </c>
      <c r="P106">
        <f t="shared" si="1"/>
        <v>1800</v>
      </c>
      <c r="Q106">
        <v>1</v>
      </c>
      <c r="R106">
        <v>20</v>
      </c>
      <c r="S106">
        <v>11</v>
      </c>
      <c r="T106">
        <v>23</v>
      </c>
      <c r="U106">
        <v>15</v>
      </c>
      <c r="V106">
        <v>23</v>
      </c>
      <c r="W106" t="s">
        <v>71</v>
      </c>
      <c r="X106" t="s">
        <v>72</v>
      </c>
      <c r="Y106" t="s">
        <v>123</v>
      </c>
      <c r="Z106" t="s">
        <v>108</v>
      </c>
      <c r="AA106" t="s">
        <v>542</v>
      </c>
      <c r="AB106">
        <v>64.599999999999994</v>
      </c>
      <c r="AC106">
        <v>5.5</v>
      </c>
      <c r="AD106">
        <v>4</v>
      </c>
      <c r="AE106">
        <v>20</v>
      </c>
      <c r="AF106">
        <v>20</v>
      </c>
      <c r="AG106">
        <v>51.3</v>
      </c>
      <c r="AH106">
        <v>3.2</v>
      </c>
      <c r="AI106">
        <v>4</v>
      </c>
      <c r="AJ106">
        <v>27</v>
      </c>
      <c r="AK106">
        <v>27</v>
      </c>
      <c r="AL106" t="s">
        <v>134</v>
      </c>
      <c r="AM106" t="s">
        <v>75</v>
      </c>
      <c r="AN106" t="s">
        <v>578</v>
      </c>
      <c r="AO106" t="s">
        <v>591</v>
      </c>
      <c r="AP106" t="s">
        <v>615</v>
      </c>
      <c r="AQ106" t="s">
        <v>407</v>
      </c>
      <c r="AS106" t="s">
        <v>543</v>
      </c>
      <c r="AU106" t="s">
        <v>544</v>
      </c>
    </row>
    <row r="107" spans="1:47" x14ac:dyDescent="0.25">
      <c r="A107" t="s">
        <v>539</v>
      </c>
      <c r="B107" t="s">
        <v>540</v>
      </c>
      <c r="C107">
        <v>2016</v>
      </c>
      <c r="D107" t="s">
        <v>132</v>
      </c>
      <c r="F107" t="s">
        <v>541</v>
      </c>
      <c r="G107" t="s">
        <v>4</v>
      </c>
      <c r="H107" t="s">
        <v>131</v>
      </c>
      <c r="I107" t="s">
        <v>130</v>
      </c>
      <c r="J107" t="s">
        <v>129</v>
      </c>
      <c r="K107" t="s">
        <v>128</v>
      </c>
      <c r="L107" t="s">
        <v>127</v>
      </c>
      <c r="M107" t="s">
        <v>66</v>
      </c>
      <c r="N107" t="s">
        <v>68</v>
      </c>
      <c r="O107" t="s">
        <v>87</v>
      </c>
      <c r="P107">
        <f t="shared" si="1"/>
        <v>1800</v>
      </c>
      <c r="Q107">
        <v>1</v>
      </c>
      <c r="R107">
        <v>20</v>
      </c>
      <c r="S107">
        <v>11</v>
      </c>
      <c r="T107">
        <v>23</v>
      </c>
      <c r="U107">
        <v>15</v>
      </c>
      <c r="V107">
        <v>23</v>
      </c>
      <c r="W107" t="s">
        <v>71</v>
      </c>
      <c r="X107" t="s">
        <v>72</v>
      </c>
      <c r="Y107" t="s">
        <v>123</v>
      </c>
      <c r="Z107" t="s">
        <v>107</v>
      </c>
      <c r="AA107" t="s">
        <v>126</v>
      </c>
      <c r="AB107">
        <v>1.51</v>
      </c>
      <c r="AC107">
        <v>0.03</v>
      </c>
      <c r="AD107">
        <v>4</v>
      </c>
      <c r="AE107">
        <v>20</v>
      </c>
      <c r="AF107">
        <v>20</v>
      </c>
      <c r="AG107">
        <v>1.46</v>
      </c>
      <c r="AH107">
        <v>0.03</v>
      </c>
      <c r="AI107">
        <v>4</v>
      </c>
      <c r="AJ107">
        <v>27</v>
      </c>
      <c r="AK107">
        <v>27</v>
      </c>
      <c r="AL107" t="s">
        <v>135</v>
      </c>
      <c r="AM107" t="s">
        <v>75</v>
      </c>
      <c r="AN107" t="s">
        <v>578</v>
      </c>
      <c r="AO107" t="s">
        <v>592</v>
      </c>
      <c r="AP107" t="s">
        <v>616</v>
      </c>
      <c r="AQ107" t="s">
        <v>407</v>
      </c>
      <c r="AS107" t="s">
        <v>543</v>
      </c>
      <c r="AU107" t="s">
        <v>544</v>
      </c>
    </row>
    <row r="108" spans="1:47" x14ac:dyDescent="0.25">
      <c r="A108" t="s">
        <v>539</v>
      </c>
      <c r="B108" t="s">
        <v>540</v>
      </c>
      <c r="C108">
        <v>2016</v>
      </c>
      <c r="D108" t="s">
        <v>132</v>
      </c>
      <c r="F108" t="s">
        <v>541</v>
      </c>
      <c r="G108" t="s">
        <v>4</v>
      </c>
      <c r="H108" t="s">
        <v>131</v>
      </c>
      <c r="I108" t="s">
        <v>130</v>
      </c>
      <c r="J108" t="s">
        <v>129</v>
      </c>
      <c r="K108" t="s">
        <v>128</v>
      </c>
      <c r="L108" t="s">
        <v>127</v>
      </c>
      <c r="M108" t="s">
        <v>66</v>
      </c>
      <c r="N108" t="s">
        <v>68</v>
      </c>
      <c r="O108" t="s">
        <v>87</v>
      </c>
      <c r="P108">
        <f t="shared" si="1"/>
        <v>1800</v>
      </c>
      <c r="Q108">
        <v>1</v>
      </c>
      <c r="R108">
        <v>35</v>
      </c>
      <c r="S108">
        <v>11</v>
      </c>
      <c r="T108">
        <v>23</v>
      </c>
      <c r="U108">
        <v>31</v>
      </c>
      <c r="V108">
        <v>23</v>
      </c>
      <c r="W108" t="s">
        <v>70</v>
      </c>
      <c r="X108" t="s">
        <v>72</v>
      </c>
      <c r="Y108" t="s">
        <v>122</v>
      </c>
      <c r="Z108" t="s">
        <v>108</v>
      </c>
      <c r="AA108" t="s">
        <v>542</v>
      </c>
      <c r="AB108">
        <v>42</v>
      </c>
      <c r="AC108">
        <v>2.2999999999999998</v>
      </c>
      <c r="AD108">
        <v>4</v>
      </c>
      <c r="AE108">
        <v>21</v>
      </c>
      <c r="AF108">
        <v>21</v>
      </c>
      <c r="AG108">
        <v>37.799999999999997</v>
      </c>
      <c r="AH108">
        <v>2.7</v>
      </c>
      <c r="AI108">
        <v>4</v>
      </c>
      <c r="AJ108">
        <v>25</v>
      </c>
      <c r="AK108">
        <v>25</v>
      </c>
      <c r="AL108" t="s">
        <v>134</v>
      </c>
      <c r="AM108" t="s">
        <v>75</v>
      </c>
      <c r="AN108" t="s">
        <v>578</v>
      </c>
      <c r="AO108" t="s">
        <v>593</v>
      </c>
      <c r="AP108" t="s">
        <v>613</v>
      </c>
      <c r="AQ108" t="s">
        <v>407</v>
      </c>
      <c r="AS108" t="s">
        <v>543</v>
      </c>
      <c r="AU108" t="s">
        <v>544</v>
      </c>
    </row>
    <row r="109" spans="1:47" x14ac:dyDescent="0.25">
      <c r="A109" t="s">
        <v>539</v>
      </c>
      <c r="B109" t="s">
        <v>540</v>
      </c>
      <c r="C109">
        <v>2016</v>
      </c>
      <c r="D109" t="s">
        <v>132</v>
      </c>
      <c r="F109" t="s">
        <v>541</v>
      </c>
      <c r="G109" t="s">
        <v>4</v>
      </c>
      <c r="H109" t="s">
        <v>131</v>
      </c>
      <c r="I109" t="s">
        <v>130</v>
      </c>
      <c r="J109" t="s">
        <v>129</v>
      </c>
      <c r="K109" t="s">
        <v>128</v>
      </c>
      <c r="L109" t="s">
        <v>127</v>
      </c>
      <c r="M109" t="s">
        <v>66</v>
      </c>
      <c r="N109" t="s">
        <v>68</v>
      </c>
      <c r="O109" t="s">
        <v>87</v>
      </c>
      <c r="P109">
        <f t="shared" si="1"/>
        <v>1800</v>
      </c>
      <c r="Q109">
        <v>1</v>
      </c>
      <c r="R109">
        <v>35</v>
      </c>
      <c r="S109">
        <v>11</v>
      </c>
      <c r="T109">
        <v>23</v>
      </c>
      <c r="U109">
        <v>31</v>
      </c>
      <c r="V109">
        <v>23</v>
      </c>
      <c r="W109" t="s">
        <v>70</v>
      </c>
      <c r="X109" t="s">
        <v>72</v>
      </c>
      <c r="Y109" t="s">
        <v>122</v>
      </c>
      <c r="Z109" t="s">
        <v>107</v>
      </c>
      <c r="AA109" t="s">
        <v>126</v>
      </c>
      <c r="AB109">
        <v>1.64</v>
      </c>
      <c r="AC109">
        <v>0.04</v>
      </c>
      <c r="AD109">
        <v>4</v>
      </c>
      <c r="AE109">
        <v>21</v>
      </c>
      <c r="AF109">
        <v>21</v>
      </c>
      <c r="AG109">
        <v>1.68</v>
      </c>
      <c r="AH109">
        <v>0.03</v>
      </c>
      <c r="AI109">
        <v>4</v>
      </c>
      <c r="AJ109">
        <v>25</v>
      </c>
      <c r="AK109">
        <v>25</v>
      </c>
      <c r="AL109" t="s">
        <v>135</v>
      </c>
      <c r="AM109" t="s">
        <v>75</v>
      </c>
      <c r="AN109" t="s">
        <v>578</v>
      </c>
      <c r="AO109" t="s">
        <v>594</v>
      </c>
      <c r="AP109" t="s">
        <v>614</v>
      </c>
      <c r="AQ109" t="s">
        <v>407</v>
      </c>
      <c r="AS109" t="s">
        <v>543</v>
      </c>
      <c r="AU109" t="s">
        <v>544</v>
      </c>
    </row>
    <row r="110" spans="1:47" x14ac:dyDescent="0.25">
      <c r="A110" t="s">
        <v>539</v>
      </c>
      <c r="B110" t="s">
        <v>540</v>
      </c>
      <c r="C110">
        <v>2016</v>
      </c>
      <c r="D110" t="s">
        <v>132</v>
      </c>
      <c r="F110" t="s">
        <v>541</v>
      </c>
      <c r="G110" t="s">
        <v>4</v>
      </c>
      <c r="H110" t="s">
        <v>131</v>
      </c>
      <c r="I110" t="s">
        <v>130</v>
      </c>
      <c r="J110" t="s">
        <v>129</v>
      </c>
      <c r="K110" t="s">
        <v>128</v>
      </c>
      <c r="L110" t="s">
        <v>127</v>
      </c>
      <c r="M110" t="s">
        <v>66</v>
      </c>
      <c r="N110" t="s">
        <v>68</v>
      </c>
      <c r="O110" t="s">
        <v>87</v>
      </c>
      <c r="P110">
        <f t="shared" si="1"/>
        <v>1800</v>
      </c>
      <c r="Q110">
        <v>1</v>
      </c>
      <c r="R110">
        <v>20</v>
      </c>
      <c r="S110">
        <v>11</v>
      </c>
      <c r="T110">
        <v>23</v>
      </c>
      <c r="U110">
        <v>15</v>
      </c>
      <c r="V110">
        <v>23</v>
      </c>
      <c r="W110" t="s">
        <v>71</v>
      </c>
      <c r="X110" t="s">
        <v>72</v>
      </c>
      <c r="Y110" t="s">
        <v>122</v>
      </c>
      <c r="Z110" t="s">
        <v>108</v>
      </c>
      <c r="AA110" t="s">
        <v>542</v>
      </c>
      <c r="AB110">
        <v>42</v>
      </c>
      <c r="AC110">
        <v>2.2999999999999998</v>
      </c>
      <c r="AD110">
        <v>4</v>
      </c>
      <c r="AE110">
        <v>21</v>
      </c>
      <c r="AF110">
        <v>21</v>
      </c>
      <c r="AG110">
        <v>35.4</v>
      </c>
      <c r="AH110">
        <v>2.9</v>
      </c>
      <c r="AI110">
        <v>4</v>
      </c>
      <c r="AJ110">
        <v>20</v>
      </c>
      <c r="AK110">
        <v>20</v>
      </c>
      <c r="AL110" t="s">
        <v>134</v>
      </c>
      <c r="AM110" t="s">
        <v>75</v>
      </c>
      <c r="AN110" t="s">
        <v>578</v>
      </c>
      <c r="AO110" t="s">
        <v>593</v>
      </c>
      <c r="AP110" t="s">
        <v>617</v>
      </c>
      <c r="AQ110" t="s">
        <v>407</v>
      </c>
      <c r="AS110" t="s">
        <v>543</v>
      </c>
      <c r="AU110" t="s">
        <v>544</v>
      </c>
    </row>
    <row r="111" spans="1:47" x14ac:dyDescent="0.25">
      <c r="A111" t="s">
        <v>539</v>
      </c>
      <c r="B111" t="s">
        <v>540</v>
      </c>
      <c r="C111">
        <v>2016</v>
      </c>
      <c r="D111" t="s">
        <v>132</v>
      </c>
      <c r="F111" t="s">
        <v>541</v>
      </c>
      <c r="G111" t="s">
        <v>4</v>
      </c>
      <c r="H111" t="s">
        <v>131</v>
      </c>
      <c r="I111" t="s">
        <v>130</v>
      </c>
      <c r="J111" t="s">
        <v>129</v>
      </c>
      <c r="K111" t="s">
        <v>128</v>
      </c>
      <c r="L111" t="s">
        <v>127</v>
      </c>
      <c r="M111" t="s">
        <v>66</v>
      </c>
      <c r="N111" t="s">
        <v>68</v>
      </c>
      <c r="O111" t="s">
        <v>87</v>
      </c>
      <c r="P111">
        <f t="shared" si="1"/>
        <v>1800</v>
      </c>
      <c r="Q111">
        <v>1</v>
      </c>
      <c r="R111">
        <v>20</v>
      </c>
      <c r="S111">
        <v>11</v>
      </c>
      <c r="T111">
        <v>23</v>
      </c>
      <c r="U111">
        <v>15</v>
      </c>
      <c r="V111">
        <v>23</v>
      </c>
      <c r="W111" t="s">
        <v>71</v>
      </c>
      <c r="X111" t="s">
        <v>72</v>
      </c>
      <c r="Y111" t="s">
        <v>122</v>
      </c>
      <c r="Z111" t="s">
        <v>107</v>
      </c>
      <c r="AA111" t="s">
        <v>126</v>
      </c>
      <c r="AB111">
        <v>1.64</v>
      </c>
      <c r="AC111">
        <v>0.04</v>
      </c>
      <c r="AD111">
        <v>4</v>
      </c>
      <c r="AE111">
        <v>21</v>
      </c>
      <c r="AF111">
        <v>21</v>
      </c>
      <c r="AG111">
        <v>1.59</v>
      </c>
      <c r="AH111">
        <v>0.03</v>
      </c>
      <c r="AI111">
        <v>4</v>
      </c>
      <c r="AJ111">
        <v>20</v>
      </c>
      <c r="AK111">
        <v>20</v>
      </c>
      <c r="AL111" t="s">
        <v>135</v>
      </c>
      <c r="AM111" t="s">
        <v>75</v>
      </c>
      <c r="AN111" t="s">
        <v>578</v>
      </c>
      <c r="AO111" t="s">
        <v>594</v>
      </c>
      <c r="AP111" t="s">
        <v>618</v>
      </c>
      <c r="AQ111" t="s">
        <v>407</v>
      </c>
      <c r="AS111" t="s">
        <v>543</v>
      </c>
      <c r="AU111" t="s">
        <v>544</v>
      </c>
    </row>
    <row r="112" spans="1:47" x14ac:dyDescent="0.25">
      <c r="A112" t="s">
        <v>393</v>
      </c>
      <c r="B112" t="s">
        <v>398</v>
      </c>
      <c r="C112">
        <v>2017</v>
      </c>
      <c r="D112" t="s">
        <v>399</v>
      </c>
      <c r="F112" t="s">
        <v>400</v>
      </c>
      <c r="G112" t="s">
        <v>4</v>
      </c>
      <c r="H112" t="s">
        <v>401</v>
      </c>
      <c r="I112" t="s">
        <v>402</v>
      </c>
      <c r="J112" t="s">
        <v>403</v>
      </c>
      <c r="K112" t="s">
        <v>404</v>
      </c>
      <c r="L112" t="s">
        <v>405</v>
      </c>
      <c r="M112" t="s">
        <v>65</v>
      </c>
      <c r="N112" t="s">
        <v>68</v>
      </c>
      <c r="O112" t="s">
        <v>87</v>
      </c>
      <c r="P112">
        <v>40</v>
      </c>
      <c r="R112">
        <v>4</v>
      </c>
      <c r="S112">
        <v>1</v>
      </c>
      <c r="T112">
        <v>27</v>
      </c>
      <c r="U112">
        <v>30</v>
      </c>
      <c r="V112">
        <v>27</v>
      </c>
      <c r="W112" t="s">
        <v>70</v>
      </c>
      <c r="X112" t="s">
        <v>72</v>
      </c>
      <c r="Y112" t="s">
        <v>124</v>
      </c>
      <c r="Z112" t="s">
        <v>107</v>
      </c>
      <c r="AA112" t="s">
        <v>410</v>
      </c>
      <c r="AB112">
        <v>18.47</v>
      </c>
      <c r="AC112">
        <v>0.08</v>
      </c>
      <c r="AD112">
        <v>1</v>
      </c>
      <c r="AE112">
        <v>11</v>
      </c>
      <c r="AF112">
        <v>11</v>
      </c>
      <c r="AG112">
        <v>17.52</v>
      </c>
      <c r="AH112">
        <v>0.19</v>
      </c>
      <c r="AI112">
        <v>1</v>
      </c>
      <c r="AJ112">
        <v>7</v>
      </c>
      <c r="AK112">
        <v>7</v>
      </c>
      <c r="AL112" t="s">
        <v>292</v>
      </c>
      <c r="AM112" t="s">
        <v>75</v>
      </c>
      <c r="AN112" t="s">
        <v>538</v>
      </c>
      <c r="AO112" t="s">
        <v>477</v>
      </c>
      <c r="AP112" t="s">
        <v>533</v>
      </c>
      <c r="AQ112" t="s">
        <v>412</v>
      </c>
      <c r="AT112" t="s">
        <v>408</v>
      </c>
      <c r="AU112" t="s">
        <v>413</v>
      </c>
    </row>
    <row r="113" spans="1:47" x14ac:dyDescent="0.25">
      <c r="A113" t="s">
        <v>393</v>
      </c>
      <c r="B113" t="s">
        <v>398</v>
      </c>
      <c r="C113">
        <v>2017</v>
      </c>
      <c r="D113" t="s">
        <v>399</v>
      </c>
      <c r="F113" t="s">
        <v>400</v>
      </c>
      <c r="G113" t="s">
        <v>4</v>
      </c>
      <c r="H113" t="s">
        <v>401</v>
      </c>
      <c r="I113" t="s">
        <v>402</v>
      </c>
      <c r="J113" t="s">
        <v>403</v>
      </c>
      <c r="K113" t="s">
        <v>404</v>
      </c>
      <c r="L113" t="s">
        <v>405</v>
      </c>
      <c r="M113" t="s">
        <v>65</v>
      </c>
      <c r="N113" t="s">
        <v>68</v>
      </c>
      <c r="O113" t="s">
        <v>87</v>
      </c>
      <c r="P113">
        <v>40</v>
      </c>
      <c r="R113">
        <v>4</v>
      </c>
      <c r="S113">
        <v>1</v>
      </c>
      <c r="T113">
        <v>27</v>
      </c>
      <c r="U113">
        <v>30</v>
      </c>
      <c r="V113">
        <v>27</v>
      </c>
      <c r="W113" t="s">
        <v>70</v>
      </c>
      <c r="X113" t="s">
        <v>72</v>
      </c>
      <c r="Y113" t="s">
        <v>124</v>
      </c>
      <c r="Z113" t="s">
        <v>108</v>
      </c>
      <c r="AA113" t="s">
        <v>411</v>
      </c>
      <c r="AB113">
        <v>69.45</v>
      </c>
      <c r="AC113">
        <v>1.56</v>
      </c>
      <c r="AD113">
        <v>1</v>
      </c>
      <c r="AE113">
        <v>11</v>
      </c>
      <c r="AF113">
        <v>11</v>
      </c>
      <c r="AG113">
        <v>78.86</v>
      </c>
      <c r="AH113">
        <v>1.67</v>
      </c>
      <c r="AI113">
        <v>1</v>
      </c>
      <c r="AJ113">
        <v>7</v>
      </c>
      <c r="AK113">
        <v>7</v>
      </c>
      <c r="AL113" t="s">
        <v>282</v>
      </c>
      <c r="AM113" t="s">
        <v>75</v>
      </c>
      <c r="AN113" t="s">
        <v>538</v>
      </c>
      <c r="AO113" t="s">
        <v>480</v>
      </c>
      <c r="AP113" t="s">
        <v>536</v>
      </c>
      <c r="AQ113" t="s">
        <v>412</v>
      </c>
      <c r="AT113" t="s">
        <v>408</v>
      </c>
      <c r="AU113" t="s">
        <v>413</v>
      </c>
    </row>
    <row r="114" spans="1:47" x14ac:dyDescent="0.25">
      <c r="A114" t="s">
        <v>381</v>
      </c>
      <c r="B114" t="s">
        <v>398</v>
      </c>
      <c r="C114">
        <v>2017</v>
      </c>
      <c r="D114" t="s">
        <v>399</v>
      </c>
      <c r="F114" t="s">
        <v>400</v>
      </c>
      <c r="G114" t="s">
        <v>4</v>
      </c>
      <c r="H114" t="s">
        <v>401</v>
      </c>
      <c r="I114" t="s">
        <v>402</v>
      </c>
      <c r="J114" t="s">
        <v>403</v>
      </c>
      <c r="K114" t="s">
        <v>404</v>
      </c>
      <c r="L114" t="s">
        <v>405</v>
      </c>
      <c r="M114" t="s">
        <v>65</v>
      </c>
      <c r="N114" t="s">
        <v>68</v>
      </c>
      <c r="O114" t="s">
        <v>87</v>
      </c>
      <c r="P114">
        <v>40</v>
      </c>
      <c r="R114">
        <v>2</v>
      </c>
      <c r="S114">
        <v>1</v>
      </c>
      <c r="T114">
        <v>27</v>
      </c>
      <c r="U114">
        <v>30</v>
      </c>
      <c r="V114">
        <v>27</v>
      </c>
      <c r="W114" t="s">
        <v>70</v>
      </c>
      <c r="X114" t="s">
        <v>72</v>
      </c>
      <c r="Y114" t="s">
        <v>123</v>
      </c>
      <c r="Z114" t="s">
        <v>106</v>
      </c>
      <c r="AA114" t="s">
        <v>406</v>
      </c>
      <c r="AB114">
        <v>635.25</v>
      </c>
      <c r="AC114">
        <v>8.3800000000000008</v>
      </c>
      <c r="AD114">
        <v>1</v>
      </c>
      <c r="AE114">
        <v>12</v>
      </c>
      <c r="AF114">
        <v>12</v>
      </c>
      <c r="AG114">
        <v>712.33</v>
      </c>
      <c r="AH114">
        <v>24.53</v>
      </c>
      <c r="AI114">
        <v>1</v>
      </c>
      <c r="AJ114">
        <v>12</v>
      </c>
      <c r="AK114">
        <v>12</v>
      </c>
      <c r="AL114" t="s">
        <v>292</v>
      </c>
      <c r="AM114" t="s">
        <v>75</v>
      </c>
      <c r="AN114" t="s">
        <v>537</v>
      </c>
      <c r="AO114" t="s">
        <v>454</v>
      </c>
      <c r="AP114" t="s">
        <v>510</v>
      </c>
      <c r="AQ114" t="s">
        <v>407</v>
      </c>
      <c r="AT114" t="s">
        <v>408</v>
      </c>
      <c r="AU114" t="s">
        <v>409</v>
      </c>
    </row>
    <row r="115" spans="1:47" x14ac:dyDescent="0.25">
      <c r="A115" t="s">
        <v>381</v>
      </c>
      <c r="B115" t="s">
        <v>398</v>
      </c>
      <c r="C115">
        <v>2017</v>
      </c>
      <c r="D115" t="s">
        <v>399</v>
      </c>
      <c r="F115" t="s">
        <v>400</v>
      </c>
      <c r="G115" t="s">
        <v>4</v>
      </c>
      <c r="H115" t="s">
        <v>401</v>
      </c>
      <c r="I115" t="s">
        <v>402</v>
      </c>
      <c r="J115" t="s">
        <v>403</v>
      </c>
      <c r="K115" t="s">
        <v>404</v>
      </c>
      <c r="L115" t="s">
        <v>405</v>
      </c>
      <c r="M115" t="s">
        <v>65</v>
      </c>
      <c r="N115" t="s">
        <v>68</v>
      </c>
      <c r="O115" t="s">
        <v>87</v>
      </c>
      <c r="P115">
        <v>40</v>
      </c>
      <c r="R115">
        <v>2</v>
      </c>
      <c r="S115">
        <v>1</v>
      </c>
      <c r="T115">
        <v>27</v>
      </c>
      <c r="U115">
        <v>30</v>
      </c>
      <c r="V115">
        <v>30</v>
      </c>
      <c r="W115" t="s">
        <v>70</v>
      </c>
      <c r="X115" t="s">
        <v>72</v>
      </c>
      <c r="Y115" t="s">
        <v>123</v>
      </c>
      <c r="Z115" t="s">
        <v>106</v>
      </c>
      <c r="AA115" t="s">
        <v>406</v>
      </c>
      <c r="AB115">
        <v>511.58</v>
      </c>
      <c r="AC115">
        <v>16.93</v>
      </c>
      <c r="AD115">
        <v>1</v>
      </c>
      <c r="AE115">
        <v>12</v>
      </c>
      <c r="AF115">
        <v>12</v>
      </c>
      <c r="AG115">
        <v>599.73</v>
      </c>
      <c r="AH115">
        <v>20.55</v>
      </c>
      <c r="AI115">
        <v>1</v>
      </c>
      <c r="AJ115">
        <v>11</v>
      </c>
      <c r="AK115">
        <v>11</v>
      </c>
      <c r="AL115" t="s">
        <v>292</v>
      </c>
      <c r="AM115" t="s">
        <v>75</v>
      </c>
      <c r="AN115" t="s">
        <v>319</v>
      </c>
      <c r="AO115" t="s">
        <v>455</v>
      </c>
      <c r="AP115" t="s">
        <v>511</v>
      </c>
      <c r="AQ115" s="9" t="s">
        <v>407</v>
      </c>
      <c r="AR115" s="10"/>
      <c r="AT115" t="s">
        <v>408</v>
      </c>
      <c r="AU115" t="s">
        <v>409</v>
      </c>
    </row>
    <row r="116" spans="1:47" x14ac:dyDescent="0.25">
      <c r="A116" t="s">
        <v>381</v>
      </c>
      <c r="B116" t="s">
        <v>398</v>
      </c>
      <c r="C116">
        <v>2017</v>
      </c>
      <c r="D116" t="s">
        <v>399</v>
      </c>
      <c r="F116" t="s">
        <v>400</v>
      </c>
      <c r="G116" t="s">
        <v>4</v>
      </c>
      <c r="H116" t="s">
        <v>401</v>
      </c>
      <c r="I116" t="s">
        <v>402</v>
      </c>
      <c r="J116" t="s">
        <v>403</v>
      </c>
      <c r="K116" t="s">
        <v>404</v>
      </c>
      <c r="L116" t="s">
        <v>405</v>
      </c>
      <c r="M116" t="s">
        <v>65</v>
      </c>
      <c r="N116" t="s">
        <v>68</v>
      </c>
      <c r="O116" t="s">
        <v>87</v>
      </c>
      <c r="P116">
        <v>40</v>
      </c>
      <c r="R116">
        <v>3</v>
      </c>
      <c r="S116">
        <v>1</v>
      </c>
      <c r="T116">
        <v>27</v>
      </c>
      <c r="U116">
        <v>30</v>
      </c>
      <c r="V116">
        <v>27</v>
      </c>
      <c r="W116" t="s">
        <v>70</v>
      </c>
      <c r="X116" t="s">
        <v>72</v>
      </c>
      <c r="Y116" t="s">
        <v>123</v>
      </c>
      <c r="Z116" t="s">
        <v>106</v>
      </c>
      <c r="AA116" t="s">
        <v>406</v>
      </c>
      <c r="AB116">
        <v>535.75</v>
      </c>
      <c r="AC116">
        <v>20.399999999999999</v>
      </c>
      <c r="AD116">
        <v>1</v>
      </c>
      <c r="AE116">
        <v>12</v>
      </c>
      <c r="AF116">
        <v>12</v>
      </c>
      <c r="AG116">
        <v>585.64</v>
      </c>
      <c r="AH116">
        <v>27.95</v>
      </c>
      <c r="AI116">
        <v>1</v>
      </c>
      <c r="AJ116">
        <v>11</v>
      </c>
      <c r="AK116">
        <v>11</v>
      </c>
      <c r="AL116" t="s">
        <v>292</v>
      </c>
      <c r="AM116" t="s">
        <v>75</v>
      </c>
      <c r="AN116" t="s">
        <v>537</v>
      </c>
      <c r="AO116" t="s">
        <v>456</v>
      </c>
      <c r="AP116" t="s">
        <v>512</v>
      </c>
      <c r="AQ116" t="s">
        <v>407</v>
      </c>
      <c r="AT116" t="s">
        <v>408</v>
      </c>
      <c r="AU116" t="s">
        <v>409</v>
      </c>
    </row>
    <row r="117" spans="1:47" x14ac:dyDescent="0.25">
      <c r="A117" t="s">
        <v>381</v>
      </c>
      <c r="B117" t="s">
        <v>398</v>
      </c>
      <c r="C117">
        <v>2017</v>
      </c>
      <c r="D117" t="s">
        <v>399</v>
      </c>
      <c r="F117" t="s">
        <v>400</v>
      </c>
      <c r="G117" t="s">
        <v>4</v>
      </c>
      <c r="H117" t="s">
        <v>401</v>
      </c>
      <c r="I117" t="s">
        <v>402</v>
      </c>
      <c r="J117" t="s">
        <v>403</v>
      </c>
      <c r="K117" t="s">
        <v>404</v>
      </c>
      <c r="L117" t="s">
        <v>405</v>
      </c>
      <c r="M117" t="s">
        <v>65</v>
      </c>
      <c r="N117" t="s">
        <v>68</v>
      </c>
      <c r="O117" t="s">
        <v>87</v>
      </c>
      <c r="P117">
        <v>40</v>
      </c>
      <c r="R117">
        <v>3</v>
      </c>
      <c r="S117">
        <v>1</v>
      </c>
      <c r="T117">
        <v>27</v>
      </c>
      <c r="U117">
        <v>30</v>
      </c>
      <c r="V117">
        <v>30</v>
      </c>
      <c r="W117" t="s">
        <v>70</v>
      </c>
      <c r="X117" t="s">
        <v>72</v>
      </c>
      <c r="Y117" t="s">
        <v>123</v>
      </c>
      <c r="Z117" t="s">
        <v>106</v>
      </c>
      <c r="AA117" t="s">
        <v>406</v>
      </c>
      <c r="AB117">
        <v>451.42</v>
      </c>
      <c r="AC117">
        <v>19.88</v>
      </c>
      <c r="AD117">
        <v>1</v>
      </c>
      <c r="AE117">
        <v>12</v>
      </c>
      <c r="AF117">
        <v>12</v>
      </c>
      <c r="AG117">
        <v>440.83</v>
      </c>
      <c r="AH117">
        <v>19.91</v>
      </c>
      <c r="AI117">
        <v>1</v>
      </c>
      <c r="AJ117">
        <v>12</v>
      </c>
      <c r="AK117">
        <v>12</v>
      </c>
      <c r="AL117" t="s">
        <v>292</v>
      </c>
      <c r="AM117" t="s">
        <v>75</v>
      </c>
      <c r="AN117" t="s">
        <v>319</v>
      </c>
      <c r="AO117" t="s">
        <v>457</v>
      </c>
      <c r="AP117" t="s">
        <v>513</v>
      </c>
      <c r="AQ117" t="s">
        <v>407</v>
      </c>
      <c r="AT117" t="s">
        <v>408</v>
      </c>
      <c r="AU117" t="s">
        <v>409</v>
      </c>
    </row>
    <row r="118" spans="1:47" x14ac:dyDescent="0.25">
      <c r="A118" t="s">
        <v>381</v>
      </c>
      <c r="B118" t="s">
        <v>398</v>
      </c>
      <c r="C118">
        <v>2017</v>
      </c>
      <c r="D118" t="s">
        <v>399</v>
      </c>
      <c r="F118" t="s">
        <v>400</v>
      </c>
      <c r="G118" t="s">
        <v>4</v>
      </c>
      <c r="H118" t="s">
        <v>401</v>
      </c>
      <c r="I118" t="s">
        <v>402</v>
      </c>
      <c r="J118" t="s">
        <v>403</v>
      </c>
      <c r="K118" t="s">
        <v>404</v>
      </c>
      <c r="L118" t="s">
        <v>405</v>
      </c>
      <c r="M118" t="s">
        <v>65</v>
      </c>
      <c r="N118" t="s">
        <v>68</v>
      </c>
      <c r="O118" t="s">
        <v>87</v>
      </c>
      <c r="P118">
        <v>40</v>
      </c>
      <c r="R118">
        <v>4</v>
      </c>
      <c r="S118">
        <v>1</v>
      </c>
      <c r="T118">
        <v>27</v>
      </c>
      <c r="U118">
        <v>30</v>
      </c>
      <c r="V118">
        <v>27</v>
      </c>
      <c r="W118" t="s">
        <v>70</v>
      </c>
      <c r="X118" t="s">
        <v>72</v>
      </c>
      <c r="Y118" t="s">
        <v>123</v>
      </c>
      <c r="Z118" t="s">
        <v>106</v>
      </c>
      <c r="AA118" t="s">
        <v>406</v>
      </c>
      <c r="AB118">
        <v>750.76</v>
      </c>
      <c r="AC118">
        <v>15.68</v>
      </c>
      <c r="AD118">
        <v>1</v>
      </c>
      <c r="AE118">
        <v>12</v>
      </c>
      <c r="AF118">
        <v>12</v>
      </c>
      <c r="AG118">
        <v>609.39</v>
      </c>
      <c r="AH118">
        <v>24.03</v>
      </c>
      <c r="AI118">
        <v>1</v>
      </c>
      <c r="AJ118">
        <v>12</v>
      </c>
      <c r="AK118">
        <v>12</v>
      </c>
      <c r="AL118" t="s">
        <v>292</v>
      </c>
      <c r="AM118" t="s">
        <v>75</v>
      </c>
      <c r="AN118" t="s">
        <v>537</v>
      </c>
      <c r="AO118" t="s">
        <v>458</v>
      </c>
      <c r="AP118" t="s">
        <v>514</v>
      </c>
      <c r="AQ118" t="s">
        <v>407</v>
      </c>
      <c r="AT118" t="s">
        <v>408</v>
      </c>
      <c r="AU118" t="s">
        <v>409</v>
      </c>
    </row>
    <row r="119" spans="1:47" x14ac:dyDescent="0.25">
      <c r="A119" t="s">
        <v>381</v>
      </c>
      <c r="B119" t="s">
        <v>398</v>
      </c>
      <c r="C119">
        <v>2017</v>
      </c>
      <c r="D119" t="s">
        <v>399</v>
      </c>
      <c r="F119" t="s">
        <v>400</v>
      </c>
      <c r="G119" t="s">
        <v>4</v>
      </c>
      <c r="H119" t="s">
        <v>401</v>
      </c>
      <c r="I119" t="s">
        <v>402</v>
      </c>
      <c r="J119" t="s">
        <v>403</v>
      </c>
      <c r="K119" t="s">
        <v>404</v>
      </c>
      <c r="L119" t="s">
        <v>405</v>
      </c>
      <c r="M119" t="s">
        <v>65</v>
      </c>
      <c r="N119" t="s">
        <v>68</v>
      </c>
      <c r="O119" t="s">
        <v>87</v>
      </c>
      <c r="P119">
        <v>40</v>
      </c>
      <c r="R119">
        <v>4</v>
      </c>
      <c r="S119">
        <v>1</v>
      </c>
      <c r="T119">
        <v>27</v>
      </c>
      <c r="U119">
        <v>30</v>
      </c>
      <c r="V119">
        <v>30</v>
      </c>
      <c r="W119" t="s">
        <v>70</v>
      </c>
      <c r="X119" t="s">
        <v>72</v>
      </c>
      <c r="Y119" t="s">
        <v>123</v>
      </c>
      <c r="Z119" t="s">
        <v>106</v>
      </c>
      <c r="AA119" t="s">
        <v>406</v>
      </c>
      <c r="AB119">
        <v>526.47</v>
      </c>
      <c r="AC119">
        <v>17.89</v>
      </c>
      <c r="AD119">
        <v>1</v>
      </c>
      <c r="AE119">
        <v>12</v>
      </c>
      <c r="AF119">
        <v>12</v>
      </c>
      <c r="AG119">
        <v>253.25</v>
      </c>
      <c r="AH119">
        <v>12.57</v>
      </c>
      <c r="AI119">
        <v>1</v>
      </c>
      <c r="AJ119">
        <v>12</v>
      </c>
      <c r="AK119">
        <v>12</v>
      </c>
      <c r="AL119" t="s">
        <v>292</v>
      </c>
      <c r="AM119" t="s">
        <v>75</v>
      </c>
      <c r="AN119" t="s">
        <v>319</v>
      </c>
      <c r="AO119" t="s">
        <v>459</v>
      </c>
      <c r="AP119" t="s">
        <v>515</v>
      </c>
      <c r="AQ119" t="s">
        <v>407</v>
      </c>
      <c r="AT119" t="s">
        <v>408</v>
      </c>
      <c r="AU119" t="s">
        <v>409</v>
      </c>
    </row>
    <row r="120" spans="1:47" x14ac:dyDescent="0.25">
      <c r="A120" t="s">
        <v>381</v>
      </c>
      <c r="B120" t="s">
        <v>398</v>
      </c>
      <c r="C120">
        <v>2017</v>
      </c>
      <c r="D120" t="s">
        <v>399</v>
      </c>
      <c r="F120" t="s">
        <v>400</v>
      </c>
      <c r="G120" t="s">
        <v>4</v>
      </c>
      <c r="H120" t="s">
        <v>401</v>
      </c>
      <c r="I120" t="s">
        <v>402</v>
      </c>
      <c r="J120" t="s">
        <v>403</v>
      </c>
      <c r="K120" t="s">
        <v>404</v>
      </c>
      <c r="L120" t="s">
        <v>405</v>
      </c>
      <c r="M120" t="s">
        <v>65</v>
      </c>
      <c r="N120" t="s">
        <v>68</v>
      </c>
      <c r="O120" t="s">
        <v>87</v>
      </c>
      <c r="P120">
        <v>40</v>
      </c>
      <c r="R120">
        <v>2</v>
      </c>
      <c r="S120">
        <v>1</v>
      </c>
      <c r="T120">
        <v>27</v>
      </c>
      <c r="U120">
        <v>30</v>
      </c>
      <c r="V120">
        <v>27</v>
      </c>
      <c r="W120" t="s">
        <v>70</v>
      </c>
      <c r="X120" t="s">
        <v>72</v>
      </c>
      <c r="Y120" t="s">
        <v>124</v>
      </c>
      <c r="Z120" t="s">
        <v>107</v>
      </c>
      <c r="AA120" t="s">
        <v>410</v>
      </c>
      <c r="AB120">
        <v>17.64</v>
      </c>
      <c r="AC120">
        <v>7.0000000000000007E-2</v>
      </c>
      <c r="AD120">
        <v>1</v>
      </c>
      <c r="AE120">
        <v>12</v>
      </c>
      <c r="AF120">
        <v>12</v>
      </c>
      <c r="AG120">
        <v>18.77</v>
      </c>
      <c r="AH120">
        <v>0.08</v>
      </c>
      <c r="AI120">
        <v>1</v>
      </c>
      <c r="AJ120">
        <v>12</v>
      </c>
      <c r="AK120">
        <v>12</v>
      </c>
      <c r="AL120" t="s">
        <v>292</v>
      </c>
      <c r="AM120" t="s">
        <v>75</v>
      </c>
      <c r="AN120" t="s">
        <v>537</v>
      </c>
      <c r="AO120" t="s">
        <v>460</v>
      </c>
      <c r="AP120" t="s">
        <v>516</v>
      </c>
      <c r="AQ120" t="s">
        <v>407</v>
      </c>
      <c r="AT120" t="s">
        <v>408</v>
      </c>
      <c r="AU120" t="s">
        <v>409</v>
      </c>
    </row>
    <row r="121" spans="1:47" x14ac:dyDescent="0.25">
      <c r="A121" t="s">
        <v>381</v>
      </c>
      <c r="B121" t="s">
        <v>398</v>
      </c>
      <c r="C121">
        <v>2017</v>
      </c>
      <c r="D121" t="s">
        <v>399</v>
      </c>
      <c r="F121" t="s">
        <v>400</v>
      </c>
      <c r="G121" t="s">
        <v>4</v>
      </c>
      <c r="H121" t="s">
        <v>401</v>
      </c>
      <c r="I121" t="s">
        <v>402</v>
      </c>
      <c r="J121" t="s">
        <v>403</v>
      </c>
      <c r="K121" t="s">
        <v>404</v>
      </c>
      <c r="L121" t="s">
        <v>405</v>
      </c>
      <c r="M121" t="s">
        <v>65</v>
      </c>
      <c r="N121" t="s">
        <v>68</v>
      </c>
      <c r="O121" t="s">
        <v>87</v>
      </c>
      <c r="P121">
        <v>40</v>
      </c>
      <c r="R121">
        <v>2</v>
      </c>
      <c r="S121">
        <v>1</v>
      </c>
      <c r="T121">
        <v>27</v>
      </c>
      <c r="U121">
        <v>30</v>
      </c>
      <c r="V121">
        <v>30</v>
      </c>
      <c r="W121" t="s">
        <v>70</v>
      </c>
      <c r="X121" t="s">
        <v>72</v>
      </c>
      <c r="Y121" t="s">
        <v>124</v>
      </c>
      <c r="Z121" t="s">
        <v>107</v>
      </c>
      <c r="AA121" t="s">
        <v>410</v>
      </c>
      <c r="AB121">
        <v>18.36</v>
      </c>
      <c r="AC121">
        <v>7.0000000000000007E-2</v>
      </c>
      <c r="AD121">
        <v>1</v>
      </c>
      <c r="AE121">
        <v>12</v>
      </c>
      <c r="AF121">
        <v>12</v>
      </c>
      <c r="AG121">
        <v>18.98</v>
      </c>
      <c r="AH121">
        <v>0.09</v>
      </c>
      <c r="AI121">
        <v>1</v>
      </c>
      <c r="AJ121">
        <v>11</v>
      </c>
      <c r="AK121">
        <v>11</v>
      </c>
      <c r="AL121" t="s">
        <v>292</v>
      </c>
      <c r="AM121" t="s">
        <v>75</v>
      </c>
      <c r="AN121" t="s">
        <v>319</v>
      </c>
      <c r="AO121" t="s">
        <v>461</v>
      </c>
      <c r="AP121" t="s">
        <v>517</v>
      </c>
      <c r="AQ121" t="s">
        <v>407</v>
      </c>
      <c r="AT121" t="s">
        <v>408</v>
      </c>
      <c r="AU121" t="s">
        <v>409</v>
      </c>
    </row>
    <row r="122" spans="1:47" x14ac:dyDescent="0.25">
      <c r="A122" t="s">
        <v>381</v>
      </c>
      <c r="B122" t="s">
        <v>398</v>
      </c>
      <c r="C122">
        <v>2017</v>
      </c>
      <c r="D122" t="s">
        <v>399</v>
      </c>
      <c r="F122" t="s">
        <v>400</v>
      </c>
      <c r="G122" t="s">
        <v>4</v>
      </c>
      <c r="H122" t="s">
        <v>401</v>
      </c>
      <c r="I122" t="s">
        <v>402</v>
      </c>
      <c r="J122" t="s">
        <v>403</v>
      </c>
      <c r="K122" t="s">
        <v>404</v>
      </c>
      <c r="L122" t="s">
        <v>405</v>
      </c>
      <c r="M122" t="s">
        <v>65</v>
      </c>
      <c r="N122" t="s">
        <v>68</v>
      </c>
      <c r="O122" t="s">
        <v>87</v>
      </c>
      <c r="P122">
        <v>40</v>
      </c>
      <c r="R122">
        <v>3</v>
      </c>
      <c r="S122">
        <v>1</v>
      </c>
      <c r="T122">
        <v>27</v>
      </c>
      <c r="U122">
        <v>30</v>
      </c>
      <c r="V122">
        <v>27</v>
      </c>
      <c r="W122" t="s">
        <v>70</v>
      </c>
      <c r="X122" t="s">
        <v>72</v>
      </c>
      <c r="Y122" t="s">
        <v>124</v>
      </c>
      <c r="Z122" t="s">
        <v>107</v>
      </c>
      <c r="AA122" t="s">
        <v>410</v>
      </c>
      <c r="AB122">
        <v>18.82</v>
      </c>
      <c r="AC122">
        <v>0.08</v>
      </c>
      <c r="AD122">
        <v>1</v>
      </c>
      <c r="AE122">
        <v>12</v>
      </c>
      <c r="AF122">
        <v>12</v>
      </c>
      <c r="AG122">
        <v>19</v>
      </c>
      <c r="AH122">
        <v>0.11</v>
      </c>
      <c r="AI122">
        <v>1</v>
      </c>
      <c r="AJ122">
        <v>11</v>
      </c>
      <c r="AK122">
        <v>11</v>
      </c>
      <c r="AL122" t="s">
        <v>292</v>
      </c>
      <c r="AM122" t="s">
        <v>75</v>
      </c>
      <c r="AN122" t="s">
        <v>537</v>
      </c>
      <c r="AO122" t="s">
        <v>462</v>
      </c>
      <c r="AP122" t="s">
        <v>518</v>
      </c>
      <c r="AQ122" t="s">
        <v>407</v>
      </c>
      <c r="AT122" t="s">
        <v>408</v>
      </c>
      <c r="AU122" t="s">
        <v>409</v>
      </c>
    </row>
    <row r="123" spans="1:47" x14ac:dyDescent="0.25">
      <c r="A123" t="s">
        <v>381</v>
      </c>
      <c r="B123" t="s">
        <v>398</v>
      </c>
      <c r="C123">
        <v>2017</v>
      </c>
      <c r="D123" t="s">
        <v>399</v>
      </c>
      <c r="F123" t="s">
        <v>400</v>
      </c>
      <c r="G123" t="s">
        <v>4</v>
      </c>
      <c r="H123" t="s">
        <v>401</v>
      </c>
      <c r="I123" t="s">
        <v>402</v>
      </c>
      <c r="J123" t="s">
        <v>403</v>
      </c>
      <c r="K123" t="s">
        <v>404</v>
      </c>
      <c r="L123" t="s">
        <v>405</v>
      </c>
      <c r="M123" t="s">
        <v>65</v>
      </c>
      <c r="N123" t="s">
        <v>68</v>
      </c>
      <c r="O123" t="s">
        <v>87</v>
      </c>
      <c r="P123">
        <v>40</v>
      </c>
      <c r="R123">
        <v>3</v>
      </c>
      <c r="S123">
        <v>1</v>
      </c>
      <c r="T123">
        <v>27</v>
      </c>
      <c r="U123">
        <v>30</v>
      </c>
      <c r="V123">
        <v>30</v>
      </c>
      <c r="W123" t="s">
        <v>70</v>
      </c>
      <c r="X123" t="s">
        <v>72</v>
      </c>
      <c r="Y123" t="s">
        <v>124</v>
      </c>
      <c r="Z123" t="s">
        <v>107</v>
      </c>
      <c r="AA123" t="s">
        <v>410</v>
      </c>
      <c r="AB123">
        <v>18.309999999999999</v>
      </c>
      <c r="AC123">
        <v>0.05</v>
      </c>
      <c r="AD123">
        <v>1</v>
      </c>
      <c r="AE123">
        <v>12</v>
      </c>
      <c r="AF123">
        <v>12</v>
      </c>
      <c r="AG123">
        <v>18.78</v>
      </c>
      <c r="AH123">
        <v>0.15</v>
      </c>
      <c r="AI123">
        <v>1</v>
      </c>
      <c r="AJ123">
        <v>12</v>
      </c>
      <c r="AK123">
        <v>12</v>
      </c>
      <c r="AL123" t="s">
        <v>292</v>
      </c>
      <c r="AM123" t="s">
        <v>75</v>
      </c>
      <c r="AN123" t="s">
        <v>319</v>
      </c>
      <c r="AO123" t="s">
        <v>463</v>
      </c>
      <c r="AP123" t="s">
        <v>519</v>
      </c>
      <c r="AQ123" t="s">
        <v>407</v>
      </c>
      <c r="AT123" t="s">
        <v>408</v>
      </c>
      <c r="AU123" t="s">
        <v>409</v>
      </c>
    </row>
    <row r="124" spans="1:47" x14ac:dyDescent="0.25">
      <c r="A124" t="s">
        <v>381</v>
      </c>
      <c r="B124" t="s">
        <v>398</v>
      </c>
      <c r="C124">
        <v>2017</v>
      </c>
      <c r="D124" t="s">
        <v>399</v>
      </c>
      <c r="F124" t="s">
        <v>400</v>
      </c>
      <c r="G124" t="s">
        <v>4</v>
      </c>
      <c r="H124" t="s">
        <v>401</v>
      </c>
      <c r="I124" t="s">
        <v>402</v>
      </c>
      <c r="J124" t="s">
        <v>403</v>
      </c>
      <c r="K124" t="s">
        <v>404</v>
      </c>
      <c r="L124" t="s">
        <v>405</v>
      </c>
      <c r="M124" t="s">
        <v>65</v>
      </c>
      <c r="N124" t="s">
        <v>68</v>
      </c>
      <c r="O124" t="s">
        <v>87</v>
      </c>
      <c r="P124">
        <v>40</v>
      </c>
      <c r="R124">
        <v>4</v>
      </c>
      <c r="S124">
        <v>1</v>
      </c>
      <c r="T124">
        <v>27</v>
      </c>
      <c r="U124">
        <v>30</v>
      </c>
      <c r="V124">
        <v>27</v>
      </c>
      <c r="W124" t="s">
        <v>70</v>
      </c>
      <c r="X124" t="s">
        <v>72</v>
      </c>
      <c r="Y124" t="s">
        <v>124</v>
      </c>
      <c r="Z124" t="s">
        <v>107</v>
      </c>
      <c r="AA124" t="s">
        <v>410</v>
      </c>
      <c r="AB124">
        <v>18.41</v>
      </c>
      <c r="AC124">
        <v>0.08</v>
      </c>
      <c r="AD124">
        <v>1</v>
      </c>
      <c r="AE124">
        <v>12</v>
      </c>
      <c r="AF124">
        <v>12</v>
      </c>
      <c r="AG124">
        <v>17.43</v>
      </c>
      <c r="AH124">
        <v>0.2</v>
      </c>
      <c r="AI124">
        <v>1</v>
      </c>
      <c r="AJ124">
        <v>12</v>
      </c>
      <c r="AK124">
        <v>12</v>
      </c>
      <c r="AL124" t="s">
        <v>292</v>
      </c>
      <c r="AM124" t="s">
        <v>75</v>
      </c>
      <c r="AN124" t="s">
        <v>537</v>
      </c>
      <c r="AO124" t="s">
        <v>464</v>
      </c>
      <c r="AP124" t="s">
        <v>520</v>
      </c>
      <c r="AQ124" t="s">
        <v>407</v>
      </c>
      <c r="AT124" t="s">
        <v>408</v>
      </c>
      <c r="AU124" t="s">
        <v>409</v>
      </c>
    </row>
    <row r="125" spans="1:47" x14ac:dyDescent="0.25">
      <c r="A125" t="s">
        <v>381</v>
      </c>
      <c r="B125" t="s">
        <v>398</v>
      </c>
      <c r="C125">
        <v>2017</v>
      </c>
      <c r="D125" t="s">
        <v>399</v>
      </c>
      <c r="F125" t="s">
        <v>400</v>
      </c>
      <c r="G125" t="s">
        <v>4</v>
      </c>
      <c r="H125" t="s">
        <v>401</v>
      </c>
      <c r="I125" t="s">
        <v>402</v>
      </c>
      <c r="J125" t="s">
        <v>403</v>
      </c>
      <c r="K125" t="s">
        <v>404</v>
      </c>
      <c r="L125" t="s">
        <v>405</v>
      </c>
      <c r="M125" t="s">
        <v>65</v>
      </c>
      <c r="N125" t="s">
        <v>68</v>
      </c>
      <c r="O125" t="s">
        <v>87</v>
      </c>
      <c r="P125">
        <v>40</v>
      </c>
      <c r="R125">
        <v>4</v>
      </c>
      <c r="S125">
        <v>1</v>
      </c>
      <c r="T125">
        <v>27</v>
      </c>
      <c r="U125">
        <v>30</v>
      </c>
      <c r="V125">
        <v>30</v>
      </c>
      <c r="W125" t="s">
        <v>70</v>
      </c>
      <c r="X125" t="s">
        <v>72</v>
      </c>
      <c r="Y125" t="s">
        <v>124</v>
      </c>
      <c r="Z125" t="s">
        <v>107</v>
      </c>
      <c r="AA125" t="s">
        <v>410</v>
      </c>
      <c r="AB125">
        <v>18.2</v>
      </c>
      <c r="AC125">
        <v>0.09</v>
      </c>
      <c r="AD125">
        <v>1</v>
      </c>
      <c r="AE125">
        <v>12</v>
      </c>
      <c r="AF125">
        <v>12</v>
      </c>
      <c r="AG125">
        <v>17.63</v>
      </c>
      <c r="AH125">
        <v>0.11</v>
      </c>
      <c r="AI125">
        <v>1</v>
      </c>
      <c r="AJ125">
        <v>12</v>
      </c>
      <c r="AK125">
        <v>12</v>
      </c>
      <c r="AL125" t="s">
        <v>292</v>
      </c>
      <c r="AM125" t="s">
        <v>75</v>
      </c>
      <c r="AN125" t="s">
        <v>319</v>
      </c>
      <c r="AO125" t="s">
        <v>465</v>
      </c>
      <c r="AP125" t="s">
        <v>521</v>
      </c>
      <c r="AQ125" t="s">
        <v>407</v>
      </c>
      <c r="AT125" t="s">
        <v>408</v>
      </c>
      <c r="AU125" t="s">
        <v>409</v>
      </c>
    </row>
    <row r="126" spans="1:47" x14ac:dyDescent="0.25">
      <c r="A126" t="s">
        <v>381</v>
      </c>
      <c r="B126" t="s">
        <v>398</v>
      </c>
      <c r="C126">
        <v>2017</v>
      </c>
      <c r="D126" t="s">
        <v>399</v>
      </c>
      <c r="F126" t="s">
        <v>400</v>
      </c>
      <c r="G126" t="s">
        <v>4</v>
      </c>
      <c r="H126" t="s">
        <v>401</v>
      </c>
      <c r="I126" t="s">
        <v>402</v>
      </c>
      <c r="J126" t="s">
        <v>403</v>
      </c>
      <c r="K126" t="s">
        <v>404</v>
      </c>
      <c r="L126" t="s">
        <v>405</v>
      </c>
      <c r="M126" t="s">
        <v>65</v>
      </c>
      <c r="N126" t="s">
        <v>68</v>
      </c>
      <c r="O126" t="s">
        <v>87</v>
      </c>
      <c r="P126">
        <v>40</v>
      </c>
      <c r="R126">
        <v>2</v>
      </c>
      <c r="S126">
        <v>1</v>
      </c>
      <c r="T126">
        <v>27</v>
      </c>
      <c r="U126">
        <v>30</v>
      </c>
      <c r="V126">
        <v>27</v>
      </c>
      <c r="W126" t="s">
        <v>70</v>
      </c>
      <c r="X126" t="s">
        <v>72</v>
      </c>
      <c r="Y126" t="s">
        <v>124</v>
      </c>
      <c r="Z126" t="s">
        <v>108</v>
      </c>
      <c r="AA126" t="s">
        <v>411</v>
      </c>
      <c r="AB126">
        <v>66.209999999999994</v>
      </c>
      <c r="AC126">
        <v>1.1200000000000001</v>
      </c>
      <c r="AD126">
        <v>1</v>
      </c>
      <c r="AE126">
        <v>12</v>
      </c>
      <c r="AF126">
        <v>12</v>
      </c>
      <c r="AG126">
        <v>61.09</v>
      </c>
      <c r="AH126">
        <v>1.54</v>
      </c>
      <c r="AI126">
        <v>1</v>
      </c>
      <c r="AJ126">
        <v>12</v>
      </c>
      <c r="AK126">
        <v>12</v>
      </c>
      <c r="AL126" t="s">
        <v>282</v>
      </c>
      <c r="AM126" t="s">
        <v>75</v>
      </c>
      <c r="AN126" t="s">
        <v>537</v>
      </c>
      <c r="AO126" t="s">
        <v>466</v>
      </c>
      <c r="AP126" t="s">
        <v>522</v>
      </c>
      <c r="AQ126" t="s">
        <v>407</v>
      </c>
      <c r="AT126" t="s">
        <v>408</v>
      </c>
      <c r="AU126" t="s">
        <v>409</v>
      </c>
    </row>
    <row r="127" spans="1:47" x14ac:dyDescent="0.25">
      <c r="A127" t="s">
        <v>381</v>
      </c>
      <c r="B127" t="s">
        <v>398</v>
      </c>
      <c r="C127">
        <v>2017</v>
      </c>
      <c r="D127" t="s">
        <v>399</v>
      </c>
      <c r="F127" t="s">
        <v>400</v>
      </c>
      <c r="G127" t="s">
        <v>4</v>
      </c>
      <c r="H127" t="s">
        <v>401</v>
      </c>
      <c r="I127" t="s">
        <v>402</v>
      </c>
      <c r="J127" t="s">
        <v>403</v>
      </c>
      <c r="K127" t="s">
        <v>404</v>
      </c>
      <c r="L127" t="s">
        <v>405</v>
      </c>
      <c r="M127" t="s">
        <v>65</v>
      </c>
      <c r="N127" t="s">
        <v>68</v>
      </c>
      <c r="O127" t="s">
        <v>87</v>
      </c>
      <c r="P127">
        <v>40</v>
      </c>
      <c r="R127">
        <v>2</v>
      </c>
      <c r="S127">
        <v>1</v>
      </c>
      <c r="T127">
        <v>27</v>
      </c>
      <c r="U127">
        <v>30</v>
      </c>
      <c r="V127">
        <v>30</v>
      </c>
      <c r="W127" t="s">
        <v>70</v>
      </c>
      <c r="X127" t="s">
        <v>72</v>
      </c>
      <c r="Y127" t="s">
        <v>124</v>
      </c>
      <c r="Z127" t="s">
        <v>108</v>
      </c>
      <c r="AA127" t="s">
        <v>411</v>
      </c>
      <c r="AB127">
        <v>63.99</v>
      </c>
      <c r="AC127">
        <v>0.79</v>
      </c>
      <c r="AD127">
        <v>1</v>
      </c>
      <c r="AE127">
        <v>12</v>
      </c>
      <c r="AF127">
        <v>12</v>
      </c>
      <c r="AG127">
        <v>66.55</v>
      </c>
      <c r="AH127">
        <v>1.64</v>
      </c>
      <c r="AI127">
        <v>1</v>
      </c>
      <c r="AJ127">
        <v>11</v>
      </c>
      <c r="AK127">
        <v>11</v>
      </c>
      <c r="AL127" t="s">
        <v>282</v>
      </c>
      <c r="AM127" t="s">
        <v>75</v>
      </c>
      <c r="AN127" t="s">
        <v>319</v>
      </c>
      <c r="AO127" t="s">
        <v>467</v>
      </c>
      <c r="AP127" t="s">
        <v>523</v>
      </c>
      <c r="AQ127" t="s">
        <v>407</v>
      </c>
      <c r="AT127" t="s">
        <v>408</v>
      </c>
      <c r="AU127" t="s">
        <v>409</v>
      </c>
    </row>
    <row r="128" spans="1:47" x14ac:dyDescent="0.25">
      <c r="A128" t="s">
        <v>381</v>
      </c>
      <c r="B128" t="s">
        <v>398</v>
      </c>
      <c r="C128">
        <v>2017</v>
      </c>
      <c r="D128" t="s">
        <v>399</v>
      </c>
      <c r="F128" t="s">
        <v>400</v>
      </c>
      <c r="G128" t="s">
        <v>4</v>
      </c>
      <c r="H128" t="s">
        <v>401</v>
      </c>
      <c r="I128" t="s">
        <v>402</v>
      </c>
      <c r="J128" t="s">
        <v>403</v>
      </c>
      <c r="K128" t="s">
        <v>404</v>
      </c>
      <c r="L128" t="s">
        <v>405</v>
      </c>
      <c r="M128" t="s">
        <v>65</v>
      </c>
      <c r="N128" t="s">
        <v>68</v>
      </c>
      <c r="O128" t="s">
        <v>87</v>
      </c>
      <c r="P128">
        <v>40</v>
      </c>
      <c r="R128">
        <v>3</v>
      </c>
      <c r="S128">
        <v>1</v>
      </c>
      <c r="T128">
        <v>27</v>
      </c>
      <c r="U128">
        <v>30</v>
      </c>
      <c r="V128">
        <v>27</v>
      </c>
      <c r="W128" t="s">
        <v>70</v>
      </c>
      <c r="X128" t="s">
        <v>72</v>
      </c>
      <c r="Y128" t="s">
        <v>124</v>
      </c>
      <c r="Z128" t="s">
        <v>108</v>
      </c>
      <c r="AA128" t="s">
        <v>411</v>
      </c>
      <c r="AB128">
        <v>66.209999999999994</v>
      </c>
      <c r="AC128">
        <v>1.08</v>
      </c>
      <c r="AD128">
        <v>1</v>
      </c>
      <c r="AE128">
        <v>12</v>
      </c>
      <c r="AF128">
        <v>12</v>
      </c>
      <c r="AG128">
        <v>67</v>
      </c>
      <c r="AH128">
        <v>1.0900000000000001</v>
      </c>
      <c r="AI128">
        <v>1</v>
      </c>
      <c r="AJ128">
        <v>11</v>
      </c>
      <c r="AK128">
        <v>11</v>
      </c>
      <c r="AL128" t="s">
        <v>282</v>
      </c>
      <c r="AM128" t="s">
        <v>75</v>
      </c>
      <c r="AN128" t="s">
        <v>537</v>
      </c>
      <c r="AO128" t="s">
        <v>468</v>
      </c>
      <c r="AP128" t="s">
        <v>524</v>
      </c>
      <c r="AQ128" t="s">
        <v>407</v>
      </c>
      <c r="AT128" t="s">
        <v>408</v>
      </c>
      <c r="AU128" t="s">
        <v>409</v>
      </c>
    </row>
    <row r="129" spans="1:47" x14ac:dyDescent="0.25">
      <c r="A129" t="s">
        <v>381</v>
      </c>
      <c r="B129" t="s">
        <v>398</v>
      </c>
      <c r="C129">
        <v>2017</v>
      </c>
      <c r="D129" t="s">
        <v>399</v>
      </c>
      <c r="F129" t="s">
        <v>400</v>
      </c>
      <c r="G129" t="s">
        <v>4</v>
      </c>
      <c r="H129" t="s">
        <v>401</v>
      </c>
      <c r="I129" t="s">
        <v>402</v>
      </c>
      <c r="J129" t="s">
        <v>403</v>
      </c>
      <c r="K129" t="s">
        <v>404</v>
      </c>
      <c r="L129" t="s">
        <v>405</v>
      </c>
      <c r="M129" t="s">
        <v>65</v>
      </c>
      <c r="N129" t="s">
        <v>68</v>
      </c>
      <c r="O129" t="s">
        <v>87</v>
      </c>
      <c r="P129">
        <v>40</v>
      </c>
      <c r="R129">
        <v>3</v>
      </c>
      <c r="S129">
        <v>1</v>
      </c>
      <c r="T129">
        <v>27</v>
      </c>
      <c r="U129">
        <v>30</v>
      </c>
      <c r="V129">
        <v>30</v>
      </c>
      <c r="W129" t="s">
        <v>70</v>
      </c>
      <c r="X129" t="s">
        <v>72</v>
      </c>
      <c r="Y129" t="s">
        <v>124</v>
      </c>
      <c r="Z129" t="s">
        <v>108</v>
      </c>
      <c r="AA129" t="s">
        <v>411</v>
      </c>
      <c r="AB129">
        <v>54.18</v>
      </c>
      <c r="AC129">
        <v>1.23</v>
      </c>
      <c r="AD129">
        <v>1</v>
      </c>
      <c r="AE129">
        <v>12</v>
      </c>
      <c r="AF129">
        <v>12</v>
      </c>
      <c r="AG129">
        <v>63.27</v>
      </c>
      <c r="AH129">
        <v>1.55</v>
      </c>
      <c r="AI129">
        <v>1</v>
      </c>
      <c r="AJ129">
        <v>12</v>
      </c>
      <c r="AK129">
        <v>12</v>
      </c>
      <c r="AL129" t="s">
        <v>282</v>
      </c>
      <c r="AM129" t="s">
        <v>75</v>
      </c>
      <c r="AN129" t="s">
        <v>319</v>
      </c>
      <c r="AO129" t="s">
        <v>469</v>
      </c>
      <c r="AP129" t="s">
        <v>525</v>
      </c>
      <c r="AQ129" t="s">
        <v>407</v>
      </c>
      <c r="AT129" t="s">
        <v>408</v>
      </c>
      <c r="AU129" t="s">
        <v>409</v>
      </c>
    </row>
    <row r="130" spans="1:47" x14ac:dyDescent="0.25">
      <c r="A130" t="s">
        <v>381</v>
      </c>
      <c r="B130" t="s">
        <v>398</v>
      </c>
      <c r="C130">
        <v>2017</v>
      </c>
      <c r="D130" t="s">
        <v>399</v>
      </c>
      <c r="F130" t="s">
        <v>400</v>
      </c>
      <c r="G130" t="s">
        <v>4</v>
      </c>
      <c r="H130" t="s">
        <v>401</v>
      </c>
      <c r="I130" t="s">
        <v>402</v>
      </c>
      <c r="J130" t="s">
        <v>403</v>
      </c>
      <c r="K130" t="s">
        <v>404</v>
      </c>
      <c r="L130" t="s">
        <v>405</v>
      </c>
      <c r="M130" t="s">
        <v>65</v>
      </c>
      <c r="N130" t="s">
        <v>68</v>
      </c>
      <c r="O130" t="s">
        <v>87</v>
      </c>
      <c r="P130">
        <v>40</v>
      </c>
      <c r="R130">
        <v>4</v>
      </c>
      <c r="S130">
        <v>1</v>
      </c>
      <c r="T130">
        <v>27</v>
      </c>
      <c r="U130">
        <v>30</v>
      </c>
      <c r="V130">
        <v>27</v>
      </c>
      <c r="W130" t="s">
        <v>70</v>
      </c>
      <c r="X130" t="s">
        <v>72</v>
      </c>
      <c r="Y130" t="s">
        <v>124</v>
      </c>
      <c r="Z130" t="s">
        <v>108</v>
      </c>
      <c r="AA130" t="s">
        <v>411</v>
      </c>
      <c r="AB130">
        <v>80</v>
      </c>
      <c r="AC130">
        <v>0.97</v>
      </c>
      <c r="AD130">
        <v>1</v>
      </c>
      <c r="AE130">
        <v>12</v>
      </c>
      <c r="AF130">
        <v>12</v>
      </c>
      <c r="AG130">
        <v>68</v>
      </c>
      <c r="AH130">
        <v>1.21</v>
      </c>
      <c r="AI130">
        <v>1</v>
      </c>
      <c r="AJ130">
        <v>12</v>
      </c>
      <c r="AK130">
        <v>12</v>
      </c>
      <c r="AL130" t="s">
        <v>282</v>
      </c>
      <c r="AM130" t="s">
        <v>75</v>
      </c>
      <c r="AN130" t="s">
        <v>537</v>
      </c>
      <c r="AO130" t="s">
        <v>470</v>
      </c>
      <c r="AP130" t="s">
        <v>526</v>
      </c>
      <c r="AQ130" t="s">
        <v>407</v>
      </c>
      <c r="AT130" t="s">
        <v>408</v>
      </c>
      <c r="AU130" t="s">
        <v>409</v>
      </c>
    </row>
    <row r="131" spans="1:47" x14ac:dyDescent="0.25">
      <c r="A131" t="s">
        <v>381</v>
      </c>
      <c r="B131" t="s">
        <v>398</v>
      </c>
      <c r="C131">
        <v>2017</v>
      </c>
      <c r="D131" t="s">
        <v>399</v>
      </c>
      <c r="F131" t="s">
        <v>400</v>
      </c>
      <c r="G131" t="s">
        <v>4</v>
      </c>
      <c r="H131" t="s">
        <v>401</v>
      </c>
      <c r="I131" t="s">
        <v>402</v>
      </c>
      <c r="J131" t="s">
        <v>403</v>
      </c>
      <c r="K131" t="s">
        <v>404</v>
      </c>
      <c r="L131" t="s">
        <v>405</v>
      </c>
      <c r="M131" t="s">
        <v>65</v>
      </c>
      <c r="N131" t="s">
        <v>68</v>
      </c>
      <c r="O131" t="s">
        <v>87</v>
      </c>
      <c r="P131">
        <v>40</v>
      </c>
      <c r="R131">
        <v>4</v>
      </c>
      <c r="S131">
        <v>1</v>
      </c>
      <c r="T131">
        <v>27</v>
      </c>
      <c r="U131">
        <v>30</v>
      </c>
      <c r="V131">
        <v>30</v>
      </c>
      <c r="W131" t="s">
        <v>70</v>
      </c>
      <c r="X131" t="s">
        <v>72</v>
      </c>
      <c r="Y131" t="s">
        <v>124</v>
      </c>
      <c r="Z131" t="s">
        <v>108</v>
      </c>
      <c r="AA131" t="s">
        <v>411</v>
      </c>
      <c r="AB131">
        <v>78.400000000000006</v>
      </c>
      <c r="AC131">
        <v>1.18</v>
      </c>
      <c r="AD131">
        <v>1</v>
      </c>
      <c r="AE131">
        <v>12</v>
      </c>
      <c r="AF131">
        <v>12</v>
      </c>
      <c r="AG131">
        <v>71.599999999999994</v>
      </c>
      <c r="AH131">
        <v>1.1100000000000001</v>
      </c>
      <c r="AI131">
        <v>1</v>
      </c>
      <c r="AJ131">
        <v>12</v>
      </c>
      <c r="AK131">
        <v>12</v>
      </c>
      <c r="AL131" t="s">
        <v>282</v>
      </c>
      <c r="AM131" t="s">
        <v>75</v>
      </c>
      <c r="AN131" t="s">
        <v>319</v>
      </c>
      <c r="AO131" t="s">
        <v>471</v>
      </c>
      <c r="AP131" t="s">
        <v>527</v>
      </c>
      <c r="AQ131" t="s">
        <v>407</v>
      </c>
      <c r="AT131" t="s">
        <v>408</v>
      </c>
      <c r="AU131" t="s">
        <v>409</v>
      </c>
    </row>
    <row r="132" spans="1:47" x14ac:dyDescent="0.25">
      <c r="A132" t="s">
        <v>393</v>
      </c>
      <c r="B132" t="s">
        <v>398</v>
      </c>
      <c r="C132">
        <v>2017</v>
      </c>
      <c r="D132" t="s">
        <v>399</v>
      </c>
      <c r="F132" t="s">
        <v>400</v>
      </c>
      <c r="G132" t="s">
        <v>4</v>
      </c>
      <c r="H132" t="s">
        <v>401</v>
      </c>
      <c r="I132" t="s">
        <v>402</v>
      </c>
      <c r="J132" t="s">
        <v>403</v>
      </c>
      <c r="K132" t="s">
        <v>404</v>
      </c>
      <c r="L132" t="s">
        <v>405</v>
      </c>
      <c r="M132" t="s">
        <v>65</v>
      </c>
      <c r="N132" t="s">
        <v>68</v>
      </c>
      <c r="O132" t="s">
        <v>87</v>
      </c>
      <c r="P132">
        <v>40</v>
      </c>
      <c r="R132">
        <v>2</v>
      </c>
      <c r="S132">
        <v>1</v>
      </c>
      <c r="T132">
        <v>27</v>
      </c>
      <c r="U132">
        <v>30</v>
      </c>
      <c r="V132">
        <v>27</v>
      </c>
      <c r="W132" t="s">
        <v>70</v>
      </c>
      <c r="X132" t="s">
        <v>72</v>
      </c>
      <c r="Y132" t="s">
        <v>123</v>
      </c>
      <c r="Z132" t="s">
        <v>106</v>
      </c>
      <c r="AA132" t="s">
        <v>406</v>
      </c>
      <c r="AB132">
        <v>689.5</v>
      </c>
      <c r="AC132">
        <v>24.76</v>
      </c>
      <c r="AD132">
        <v>1</v>
      </c>
      <c r="AE132">
        <v>12</v>
      </c>
      <c r="AF132">
        <v>12</v>
      </c>
      <c r="AG132">
        <v>707.42</v>
      </c>
      <c r="AH132">
        <v>24.56</v>
      </c>
      <c r="AI132">
        <v>1</v>
      </c>
      <c r="AJ132">
        <v>12</v>
      </c>
      <c r="AK132">
        <v>12</v>
      </c>
      <c r="AL132" t="s">
        <v>292</v>
      </c>
      <c r="AM132" t="s">
        <v>75</v>
      </c>
      <c r="AN132" t="s">
        <v>538</v>
      </c>
      <c r="AO132" t="s">
        <v>472</v>
      </c>
      <c r="AP132" t="s">
        <v>528</v>
      </c>
      <c r="AQ132" t="s">
        <v>412</v>
      </c>
      <c r="AT132" t="s">
        <v>408</v>
      </c>
      <c r="AU132" t="s">
        <v>413</v>
      </c>
    </row>
    <row r="133" spans="1:47" x14ac:dyDescent="0.25">
      <c r="A133" t="s">
        <v>393</v>
      </c>
      <c r="B133" t="s">
        <v>398</v>
      </c>
      <c r="C133">
        <v>2017</v>
      </c>
      <c r="D133" t="s">
        <v>399</v>
      </c>
      <c r="F133" t="s">
        <v>400</v>
      </c>
      <c r="G133" t="s">
        <v>4</v>
      </c>
      <c r="H133" t="s">
        <v>401</v>
      </c>
      <c r="I133" t="s">
        <v>402</v>
      </c>
      <c r="J133" t="s">
        <v>403</v>
      </c>
      <c r="K133" t="s">
        <v>404</v>
      </c>
      <c r="L133" t="s">
        <v>405</v>
      </c>
      <c r="M133" t="s">
        <v>65</v>
      </c>
      <c r="N133" t="s">
        <v>68</v>
      </c>
      <c r="O133" t="s">
        <v>87</v>
      </c>
      <c r="P133">
        <v>40</v>
      </c>
      <c r="R133">
        <v>3</v>
      </c>
      <c r="S133">
        <v>1</v>
      </c>
      <c r="T133">
        <v>27</v>
      </c>
      <c r="U133">
        <v>30</v>
      </c>
      <c r="V133">
        <v>27</v>
      </c>
      <c r="W133" t="s">
        <v>70</v>
      </c>
      <c r="X133" t="s">
        <v>72</v>
      </c>
      <c r="Y133" t="s">
        <v>123</v>
      </c>
      <c r="Z133" t="s">
        <v>106</v>
      </c>
      <c r="AA133" t="s">
        <v>406</v>
      </c>
      <c r="AB133">
        <v>645.21</v>
      </c>
      <c r="AC133">
        <v>21.09</v>
      </c>
      <c r="AD133">
        <v>1</v>
      </c>
      <c r="AE133">
        <v>12</v>
      </c>
      <c r="AF133">
        <v>12</v>
      </c>
      <c r="AG133">
        <v>563.25</v>
      </c>
      <c r="AH133">
        <v>31.57</v>
      </c>
      <c r="AI133">
        <v>1</v>
      </c>
      <c r="AJ133">
        <v>8</v>
      </c>
      <c r="AK133">
        <v>8</v>
      </c>
      <c r="AL133" t="s">
        <v>292</v>
      </c>
      <c r="AM133" t="s">
        <v>75</v>
      </c>
      <c r="AN133" t="s">
        <v>538</v>
      </c>
      <c r="AO133" t="s">
        <v>473</v>
      </c>
      <c r="AP133" t="s">
        <v>529</v>
      </c>
      <c r="AQ133" t="s">
        <v>412</v>
      </c>
      <c r="AT133" t="s">
        <v>408</v>
      </c>
      <c r="AU133" t="s">
        <v>413</v>
      </c>
    </row>
    <row r="134" spans="1:47" x14ac:dyDescent="0.25">
      <c r="A134" t="s">
        <v>393</v>
      </c>
      <c r="B134" t="s">
        <v>398</v>
      </c>
      <c r="C134">
        <v>2017</v>
      </c>
      <c r="D134" t="s">
        <v>399</v>
      </c>
      <c r="F134" t="s">
        <v>400</v>
      </c>
      <c r="G134" t="s">
        <v>4</v>
      </c>
      <c r="H134" t="s">
        <v>401</v>
      </c>
      <c r="I134" t="s">
        <v>402</v>
      </c>
      <c r="J134" t="s">
        <v>403</v>
      </c>
      <c r="K134" t="s">
        <v>404</v>
      </c>
      <c r="L134" t="s">
        <v>405</v>
      </c>
      <c r="M134" t="s">
        <v>65</v>
      </c>
      <c r="N134" t="s">
        <v>68</v>
      </c>
      <c r="O134" t="s">
        <v>87</v>
      </c>
      <c r="P134">
        <v>40</v>
      </c>
      <c r="R134">
        <v>4</v>
      </c>
      <c r="S134">
        <v>1</v>
      </c>
      <c r="T134">
        <v>27</v>
      </c>
      <c r="U134">
        <v>30</v>
      </c>
      <c r="V134">
        <v>27</v>
      </c>
      <c r="W134" t="s">
        <v>70</v>
      </c>
      <c r="X134" t="s">
        <v>72</v>
      </c>
      <c r="Y134" t="s">
        <v>123</v>
      </c>
      <c r="Z134" t="s">
        <v>106</v>
      </c>
      <c r="AA134" t="s">
        <v>406</v>
      </c>
      <c r="AB134">
        <v>707.27</v>
      </c>
      <c r="AC134">
        <v>20</v>
      </c>
      <c r="AD134">
        <v>1</v>
      </c>
      <c r="AE134">
        <v>12</v>
      </c>
      <c r="AF134">
        <v>12</v>
      </c>
      <c r="AG134">
        <v>539.95000000000005</v>
      </c>
      <c r="AH134">
        <v>38.99</v>
      </c>
      <c r="AI134">
        <v>1</v>
      </c>
      <c r="AJ134">
        <v>7</v>
      </c>
      <c r="AK134">
        <v>7</v>
      </c>
      <c r="AL134" t="s">
        <v>292</v>
      </c>
      <c r="AM134" t="s">
        <v>75</v>
      </c>
      <c r="AN134" t="s">
        <v>538</v>
      </c>
      <c r="AO134" t="s">
        <v>474</v>
      </c>
      <c r="AP134" t="s">
        <v>530</v>
      </c>
      <c r="AQ134" t="s">
        <v>412</v>
      </c>
      <c r="AT134" t="s">
        <v>408</v>
      </c>
      <c r="AU134" t="s">
        <v>413</v>
      </c>
    </row>
    <row r="135" spans="1:47" x14ac:dyDescent="0.25">
      <c r="A135" t="s">
        <v>393</v>
      </c>
      <c r="B135" t="s">
        <v>398</v>
      </c>
      <c r="C135">
        <v>2017</v>
      </c>
      <c r="D135" t="s">
        <v>399</v>
      </c>
      <c r="F135" t="s">
        <v>400</v>
      </c>
      <c r="G135" t="s">
        <v>4</v>
      </c>
      <c r="H135" t="s">
        <v>401</v>
      </c>
      <c r="I135" t="s">
        <v>402</v>
      </c>
      <c r="J135" t="s">
        <v>403</v>
      </c>
      <c r="K135" t="s">
        <v>404</v>
      </c>
      <c r="L135" t="s">
        <v>405</v>
      </c>
      <c r="M135" t="s">
        <v>65</v>
      </c>
      <c r="N135" t="s">
        <v>68</v>
      </c>
      <c r="O135" t="s">
        <v>87</v>
      </c>
      <c r="P135">
        <v>40</v>
      </c>
      <c r="R135">
        <v>2</v>
      </c>
      <c r="S135">
        <v>1</v>
      </c>
      <c r="T135">
        <v>27</v>
      </c>
      <c r="U135">
        <v>30</v>
      </c>
      <c r="V135">
        <v>27</v>
      </c>
      <c r="W135" t="s">
        <v>70</v>
      </c>
      <c r="X135" t="s">
        <v>72</v>
      </c>
      <c r="Y135" t="s">
        <v>124</v>
      </c>
      <c r="Z135" t="s">
        <v>107</v>
      </c>
      <c r="AA135" t="s">
        <v>410</v>
      </c>
      <c r="AB135">
        <v>18.809999999999999</v>
      </c>
      <c r="AC135">
        <v>0.1</v>
      </c>
      <c r="AD135">
        <v>1</v>
      </c>
      <c r="AE135">
        <v>12</v>
      </c>
      <c r="AF135">
        <v>12</v>
      </c>
      <c r="AG135">
        <v>19.32</v>
      </c>
      <c r="AH135">
        <v>0.06</v>
      </c>
      <c r="AI135">
        <v>1</v>
      </c>
      <c r="AJ135">
        <v>12</v>
      </c>
      <c r="AK135">
        <v>12</v>
      </c>
      <c r="AL135" t="s">
        <v>292</v>
      </c>
      <c r="AM135" t="s">
        <v>75</v>
      </c>
      <c r="AN135" t="s">
        <v>538</v>
      </c>
      <c r="AO135" t="s">
        <v>475</v>
      </c>
      <c r="AP135" t="s">
        <v>531</v>
      </c>
      <c r="AQ135" t="s">
        <v>412</v>
      </c>
      <c r="AT135" t="s">
        <v>408</v>
      </c>
      <c r="AU135" t="s">
        <v>413</v>
      </c>
    </row>
    <row r="136" spans="1:47" x14ac:dyDescent="0.25">
      <c r="A136" t="s">
        <v>393</v>
      </c>
      <c r="B136" t="s">
        <v>398</v>
      </c>
      <c r="C136">
        <v>2017</v>
      </c>
      <c r="D136" t="s">
        <v>399</v>
      </c>
      <c r="F136" t="s">
        <v>400</v>
      </c>
      <c r="G136" t="s">
        <v>4</v>
      </c>
      <c r="H136" t="s">
        <v>401</v>
      </c>
      <c r="I136" t="s">
        <v>402</v>
      </c>
      <c r="J136" t="s">
        <v>403</v>
      </c>
      <c r="K136" t="s">
        <v>404</v>
      </c>
      <c r="L136" t="s">
        <v>405</v>
      </c>
      <c r="M136" t="s">
        <v>65</v>
      </c>
      <c r="N136" t="s">
        <v>68</v>
      </c>
      <c r="O136" t="s">
        <v>87</v>
      </c>
      <c r="P136">
        <v>40</v>
      </c>
      <c r="R136">
        <v>3</v>
      </c>
      <c r="S136">
        <v>1</v>
      </c>
      <c r="T136">
        <v>27</v>
      </c>
      <c r="U136">
        <v>30</v>
      </c>
      <c r="V136">
        <v>27</v>
      </c>
      <c r="W136" t="s">
        <v>70</v>
      </c>
      <c r="X136" t="s">
        <v>72</v>
      </c>
      <c r="Y136" t="s">
        <v>124</v>
      </c>
      <c r="Z136" t="s">
        <v>107</v>
      </c>
      <c r="AA136" t="s">
        <v>410</v>
      </c>
      <c r="AB136">
        <v>18.809999999999999</v>
      </c>
      <c r="AC136">
        <v>7.0000000000000007E-2</v>
      </c>
      <c r="AD136">
        <v>1</v>
      </c>
      <c r="AE136">
        <v>12</v>
      </c>
      <c r="AF136">
        <v>12</v>
      </c>
      <c r="AG136">
        <v>18.420000000000002</v>
      </c>
      <c r="AH136">
        <v>0.3</v>
      </c>
      <c r="AI136">
        <v>1</v>
      </c>
      <c r="AJ136">
        <v>8</v>
      </c>
      <c r="AK136">
        <v>8</v>
      </c>
      <c r="AL136" t="s">
        <v>292</v>
      </c>
      <c r="AM136" t="s">
        <v>75</v>
      </c>
      <c r="AN136" t="s">
        <v>538</v>
      </c>
      <c r="AO136" t="s">
        <v>476</v>
      </c>
      <c r="AP136" t="s">
        <v>532</v>
      </c>
      <c r="AQ136" t="s">
        <v>412</v>
      </c>
      <c r="AR136" s="10"/>
      <c r="AT136" t="s">
        <v>408</v>
      </c>
      <c r="AU136" t="s">
        <v>413</v>
      </c>
    </row>
    <row r="137" spans="1:47" x14ac:dyDescent="0.25">
      <c r="A137" t="s">
        <v>393</v>
      </c>
      <c r="B137" t="s">
        <v>398</v>
      </c>
      <c r="C137">
        <v>2017</v>
      </c>
      <c r="D137" t="s">
        <v>399</v>
      </c>
      <c r="F137" t="s">
        <v>400</v>
      </c>
      <c r="G137" t="s">
        <v>4</v>
      </c>
      <c r="H137" t="s">
        <v>401</v>
      </c>
      <c r="I137" t="s">
        <v>402</v>
      </c>
      <c r="J137" t="s">
        <v>403</v>
      </c>
      <c r="K137" t="s">
        <v>404</v>
      </c>
      <c r="L137" t="s">
        <v>405</v>
      </c>
      <c r="M137" t="s">
        <v>65</v>
      </c>
      <c r="N137" t="s">
        <v>68</v>
      </c>
      <c r="O137" t="s">
        <v>87</v>
      </c>
      <c r="P137">
        <v>40</v>
      </c>
      <c r="R137">
        <v>2</v>
      </c>
      <c r="S137">
        <v>1</v>
      </c>
      <c r="T137">
        <v>27</v>
      </c>
      <c r="U137">
        <v>30</v>
      </c>
      <c r="V137">
        <v>27</v>
      </c>
      <c r="W137" t="s">
        <v>70</v>
      </c>
      <c r="X137" t="s">
        <v>72</v>
      </c>
      <c r="Y137" t="s">
        <v>124</v>
      </c>
      <c r="Z137" t="s">
        <v>108</v>
      </c>
      <c r="AA137" t="s">
        <v>411</v>
      </c>
      <c r="AB137">
        <v>54.42</v>
      </c>
      <c r="AC137">
        <v>0.87</v>
      </c>
      <c r="AD137">
        <v>1</v>
      </c>
      <c r="AE137">
        <v>12</v>
      </c>
      <c r="AF137">
        <v>12</v>
      </c>
      <c r="AG137">
        <v>57.39</v>
      </c>
      <c r="AH137">
        <v>1.84</v>
      </c>
      <c r="AI137">
        <v>1</v>
      </c>
      <c r="AJ137">
        <v>12</v>
      </c>
      <c r="AK137">
        <v>12</v>
      </c>
      <c r="AL137" t="s">
        <v>282</v>
      </c>
      <c r="AM137" t="s">
        <v>75</v>
      </c>
      <c r="AN137" t="s">
        <v>538</v>
      </c>
      <c r="AO137" t="s">
        <v>478</v>
      </c>
      <c r="AP137" t="s">
        <v>534</v>
      </c>
      <c r="AQ137" t="s">
        <v>412</v>
      </c>
      <c r="AT137" t="s">
        <v>408</v>
      </c>
      <c r="AU137" t="s">
        <v>413</v>
      </c>
    </row>
    <row r="138" spans="1:47" x14ac:dyDescent="0.25">
      <c r="A138" t="s">
        <v>393</v>
      </c>
      <c r="B138" t="s">
        <v>398</v>
      </c>
      <c r="C138">
        <v>2017</v>
      </c>
      <c r="D138" t="s">
        <v>399</v>
      </c>
      <c r="F138" t="s">
        <v>400</v>
      </c>
      <c r="G138" t="s">
        <v>4</v>
      </c>
      <c r="H138" t="s">
        <v>401</v>
      </c>
      <c r="I138" t="s">
        <v>402</v>
      </c>
      <c r="J138" t="s">
        <v>403</v>
      </c>
      <c r="K138" t="s">
        <v>404</v>
      </c>
      <c r="L138" t="s">
        <v>405</v>
      </c>
      <c r="M138" t="s">
        <v>65</v>
      </c>
      <c r="N138" t="s">
        <v>68</v>
      </c>
      <c r="O138" t="s">
        <v>87</v>
      </c>
      <c r="P138">
        <v>40</v>
      </c>
      <c r="R138">
        <v>3</v>
      </c>
      <c r="S138">
        <v>1</v>
      </c>
      <c r="T138">
        <v>27</v>
      </c>
      <c r="U138">
        <v>30</v>
      </c>
      <c r="V138">
        <v>27</v>
      </c>
      <c r="W138" t="s">
        <v>70</v>
      </c>
      <c r="X138" t="s">
        <v>72</v>
      </c>
      <c r="Y138" t="s">
        <v>124</v>
      </c>
      <c r="Z138" t="s">
        <v>108</v>
      </c>
      <c r="AA138" t="s">
        <v>411</v>
      </c>
      <c r="AB138">
        <v>60</v>
      </c>
      <c r="AC138">
        <v>1.1200000000000001</v>
      </c>
      <c r="AD138">
        <v>1</v>
      </c>
      <c r="AE138">
        <v>12</v>
      </c>
      <c r="AF138">
        <v>12</v>
      </c>
      <c r="AG138">
        <v>64.61</v>
      </c>
      <c r="AH138">
        <v>3.22</v>
      </c>
      <c r="AI138">
        <v>1</v>
      </c>
      <c r="AJ138">
        <v>8</v>
      </c>
      <c r="AK138">
        <v>8</v>
      </c>
      <c r="AL138" t="s">
        <v>282</v>
      </c>
      <c r="AM138" t="s">
        <v>75</v>
      </c>
      <c r="AN138" t="s">
        <v>538</v>
      </c>
      <c r="AO138" t="s">
        <v>479</v>
      </c>
      <c r="AP138" t="s">
        <v>535</v>
      </c>
      <c r="AQ138" t="s">
        <v>412</v>
      </c>
      <c r="AT138" t="s">
        <v>408</v>
      </c>
      <c r="AU138" t="s">
        <v>413</v>
      </c>
    </row>
    <row r="139" spans="1:47" s="14" customFormat="1" x14ac:dyDescent="0.25">
      <c r="A139" t="s">
        <v>1218</v>
      </c>
      <c r="B139" t="s">
        <v>1219</v>
      </c>
      <c r="C139">
        <v>2017</v>
      </c>
      <c r="D139" t="s">
        <v>1220</v>
      </c>
      <c r="E139"/>
      <c r="F139" t="s">
        <v>1221</v>
      </c>
      <c r="G139" t="s">
        <v>4</v>
      </c>
      <c r="H139" t="s">
        <v>401</v>
      </c>
      <c r="I139" t="s">
        <v>402</v>
      </c>
      <c r="J139" t="s">
        <v>403</v>
      </c>
      <c r="K139" t="s">
        <v>404</v>
      </c>
      <c r="L139" t="s">
        <v>405</v>
      </c>
      <c r="M139" t="s">
        <v>65</v>
      </c>
      <c r="N139" t="s">
        <v>68</v>
      </c>
      <c r="O139" t="s">
        <v>87</v>
      </c>
      <c r="P139">
        <v>40</v>
      </c>
      <c r="Q139">
        <v>8</v>
      </c>
      <c r="R139">
        <v>4</v>
      </c>
      <c r="S139">
        <v>1</v>
      </c>
      <c r="T139">
        <v>27</v>
      </c>
      <c r="U139">
        <v>30</v>
      </c>
      <c r="V139">
        <v>27</v>
      </c>
      <c r="W139" t="s">
        <v>70</v>
      </c>
      <c r="X139" t="s">
        <v>72</v>
      </c>
      <c r="Y139" t="s">
        <v>124</v>
      </c>
      <c r="Z139" t="s">
        <v>108</v>
      </c>
      <c r="AA139" t="s">
        <v>1266</v>
      </c>
      <c r="AB139">
        <v>69.45</v>
      </c>
      <c r="AC139">
        <v>17.18</v>
      </c>
      <c r="AD139">
        <v>11</v>
      </c>
      <c r="AE139"/>
      <c r="AF139">
        <v>11</v>
      </c>
      <c r="AG139">
        <v>78.86</v>
      </c>
      <c r="AH139">
        <v>11.71</v>
      </c>
      <c r="AI139">
        <v>7</v>
      </c>
      <c r="AJ139"/>
      <c r="AK139">
        <v>7</v>
      </c>
      <c r="AL139" t="s">
        <v>774</v>
      </c>
      <c r="AM139" t="s">
        <v>74</v>
      </c>
      <c r="AN139" t="s">
        <v>1312</v>
      </c>
      <c r="AO139" t="s">
        <v>1327</v>
      </c>
      <c r="AP139" t="s">
        <v>1403</v>
      </c>
      <c r="AQ139" t="s">
        <v>1449</v>
      </c>
      <c r="AR139"/>
      <c r="AS139"/>
      <c r="AT139"/>
      <c r="AU139" t="s">
        <v>1224</v>
      </c>
    </row>
    <row r="140" spans="1:47" s="14" customFormat="1" x14ac:dyDescent="0.25">
      <c r="A140" t="s">
        <v>1218</v>
      </c>
      <c r="B140" t="s">
        <v>1219</v>
      </c>
      <c r="C140">
        <v>2017</v>
      </c>
      <c r="D140" t="s">
        <v>1220</v>
      </c>
      <c r="E140"/>
      <c r="F140" t="s">
        <v>1221</v>
      </c>
      <c r="G140" t="s">
        <v>4</v>
      </c>
      <c r="H140" t="s">
        <v>401</v>
      </c>
      <c r="I140" t="s">
        <v>402</v>
      </c>
      <c r="J140" t="s">
        <v>403</v>
      </c>
      <c r="K140" t="s">
        <v>404</v>
      </c>
      <c r="L140" t="s">
        <v>405</v>
      </c>
      <c r="M140" t="s">
        <v>65</v>
      </c>
      <c r="N140" t="s">
        <v>68</v>
      </c>
      <c r="O140" t="s">
        <v>87</v>
      </c>
      <c r="P140">
        <v>40</v>
      </c>
      <c r="Q140">
        <v>8</v>
      </c>
      <c r="R140">
        <v>4</v>
      </c>
      <c r="S140">
        <v>1</v>
      </c>
      <c r="T140">
        <v>27</v>
      </c>
      <c r="U140">
        <v>30</v>
      </c>
      <c r="V140">
        <v>27</v>
      </c>
      <c r="W140" t="s">
        <v>70</v>
      </c>
      <c r="X140" t="s">
        <v>72</v>
      </c>
      <c r="Y140" t="s">
        <v>123</v>
      </c>
      <c r="Z140" t="s">
        <v>107</v>
      </c>
      <c r="AA140" t="s">
        <v>1267</v>
      </c>
      <c r="AB140">
        <v>18.47</v>
      </c>
      <c r="AC140">
        <v>0.85</v>
      </c>
      <c r="AD140">
        <v>11</v>
      </c>
      <c r="AE140"/>
      <c r="AF140">
        <v>11</v>
      </c>
      <c r="AG140">
        <v>17.52</v>
      </c>
      <c r="AH140">
        <v>1.33</v>
      </c>
      <c r="AI140">
        <v>7</v>
      </c>
      <c r="AJ140"/>
      <c r="AK140">
        <v>7</v>
      </c>
      <c r="AL140" t="s">
        <v>1268</v>
      </c>
      <c r="AM140" t="s">
        <v>74</v>
      </c>
      <c r="AN140" t="s">
        <v>1312</v>
      </c>
      <c r="AO140" t="s">
        <v>1328</v>
      </c>
      <c r="AP140" t="s">
        <v>1404</v>
      </c>
      <c r="AQ140" t="s">
        <v>1449</v>
      </c>
      <c r="AR140"/>
      <c r="AS140"/>
      <c r="AT140"/>
      <c r="AU140" t="s">
        <v>1224</v>
      </c>
    </row>
    <row r="141" spans="1:47" s="14" customFormat="1" x14ac:dyDescent="0.25">
      <c r="A141" t="s">
        <v>1218</v>
      </c>
      <c r="B141" t="s">
        <v>1219</v>
      </c>
      <c r="C141">
        <v>2017</v>
      </c>
      <c r="D141" t="s">
        <v>1220</v>
      </c>
      <c r="E141"/>
      <c r="F141" t="s">
        <v>1221</v>
      </c>
      <c r="G141" t="s">
        <v>4</v>
      </c>
      <c r="H141" t="s">
        <v>401</v>
      </c>
      <c r="I141" t="s">
        <v>402</v>
      </c>
      <c r="J141" t="s">
        <v>403</v>
      </c>
      <c r="K141" t="s">
        <v>404</v>
      </c>
      <c r="L141" t="s">
        <v>405</v>
      </c>
      <c r="M141" t="s">
        <v>65</v>
      </c>
      <c r="N141" t="s">
        <v>68</v>
      </c>
      <c r="O141" t="s">
        <v>87</v>
      </c>
      <c r="P141">
        <v>40</v>
      </c>
      <c r="Q141">
        <v>8</v>
      </c>
      <c r="R141">
        <v>4</v>
      </c>
      <c r="S141">
        <v>1</v>
      </c>
      <c r="T141">
        <v>27</v>
      </c>
      <c r="U141">
        <v>30</v>
      </c>
      <c r="V141">
        <v>27</v>
      </c>
      <c r="W141" t="s">
        <v>70</v>
      </c>
      <c r="X141" t="s">
        <v>72</v>
      </c>
      <c r="Y141" t="s">
        <v>123</v>
      </c>
      <c r="Z141" t="s">
        <v>106</v>
      </c>
      <c r="AA141" t="s">
        <v>1222</v>
      </c>
      <c r="AB141">
        <v>707.27</v>
      </c>
      <c r="AC141">
        <v>220.02</v>
      </c>
      <c r="AD141">
        <v>11</v>
      </c>
      <c r="AE141"/>
      <c r="AF141">
        <v>11</v>
      </c>
      <c r="AG141">
        <v>539.95000000000005</v>
      </c>
      <c r="AH141">
        <v>272.94</v>
      </c>
      <c r="AI141">
        <v>7</v>
      </c>
      <c r="AJ141"/>
      <c r="AK141">
        <v>7</v>
      </c>
      <c r="AL141" t="s">
        <v>1223</v>
      </c>
      <c r="AM141" t="s">
        <v>74</v>
      </c>
      <c r="AN141" t="s">
        <v>1312</v>
      </c>
      <c r="AO141" t="s">
        <v>1329</v>
      </c>
      <c r="AP141" t="s">
        <v>1405</v>
      </c>
      <c r="AQ141" t="s">
        <v>1449</v>
      </c>
      <c r="AR141"/>
      <c r="AS141"/>
      <c r="AT141"/>
      <c r="AU141" t="s">
        <v>1224</v>
      </c>
    </row>
    <row r="142" spans="1:47" s="14" customFormat="1" x14ac:dyDescent="0.25">
      <c r="A142" t="s">
        <v>1218</v>
      </c>
      <c r="B142" t="s">
        <v>1219</v>
      </c>
      <c r="C142">
        <v>2017</v>
      </c>
      <c r="D142" t="s">
        <v>1220</v>
      </c>
      <c r="E142"/>
      <c r="F142" t="s">
        <v>1221</v>
      </c>
      <c r="G142" t="s">
        <v>4</v>
      </c>
      <c r="H142" t="s">
        <v>401</v>
      </c>
      <c r="I142" t="s">
        <v>402</v>
      </c>
      <c r="J142" t="s">
        <v>403</v>
      </c>
      <c r="K142" t="s">
        <v>404</v>
      </c>
      <c r="L142" t="s">
        <v>405</v>
      </c>
      <c r="M142" t="s">
        <v>65</v>
      </c>
      <c r="N142" t="s">
        <v>68</v>
      </c>
      <c r="O142" t="s">
        <v>87</v>
      </c>
      <c r="P142">
        <v>40</v>
      </c>
      <c r="Q142">
        <v>8</v>
      </c>
      <c r="R142">
        <v>4</v>
      </c>
      <c r="S142">
        <v>1</v>
      </c>
      <c r="T142">
        <v>27</v>
      </c>
      <c r="U142">
        <v>30</v>
      </c>
      <c r="V142">
        <v>27</v>
      </c>
      <c r="W142" t="s">
        <v>70</v>
      </c>
      <c r="X142" t="s">
        <v>72</v>
      </c>
      <c r="Y142" t="s">
        <v>124</v>
      </c>
      <c r="Z142" t="s">
        <v>108</v>
      </c>
      <c r="AA142" t="s">
        <v>1266</v>
      </c>
      <c r="AB142">
        <v>80</v>
      </c>
      <c r="AC142">
        <v>11.69</v>
      </c>
      <c r="AD142">
        <v>12</v>
      </c>
      <c r="AE142"/>
      <c r="AF142">
        <v>12</v>
      </c>
      <c r="AG142">
        <v>68</v>
      </c>
      <c r="AH142">
        <v>14.47</v>
      </c>
      <c r="AI142">
        <v>12</v>
      </c>
      <c r="AJ142"/>
      <c r="AK142">
        <v>12</v>
      </c>
      <c r="AL142" t="s">
        <v>774</v>
      </c>
      <c r="AM142" t="s">
        <v>74</v>
      </c>
      <c r="AN142" t="s">
        <v>1310</v>
      </c>
      <c r="AO142" t="s">
        <v>1321</v>
      </c>
      <c r="AP142" t="s">
        <v>1397</v>
      </c>
      <c r="AQ142" t="s">
        <v>1449</v>
      </c>
      <c r="AR142"/>
      <c r="AS142"/>
      <c r="AT142"/>
      <c r="AU142"/>
    </row>
    <row r="143" spans="1:47" s="14" customFormat="1" x14ac:dyDescent="0.25">
      <c r="A143" t="s">
        <v>1218</v>
      </c>
      <c r="B143" t="s">
        <v>1219</v>
      </c>
      <c r="C143">
        <v>2017</v>
      </c>
      <c r="D143" t="s">
        <v>1220</v>
      </c>
      <c r="E143"/>
      <c r="F143" t="s">
        <v>1221</v>
      </c>
      <c r="G143" t="s">
        <v>4</v>
      </c>
      <c r="H143" t="s">
        <v>401</v>
      </c>
      <c r="I143" t="s">
        <v>402</v>
      </c>
      <c r="J143" t="s">
        <v>403</v>
      </c>
      <c r="K143" t="s">
        <v>404</v>
      </c>
      <c r="L143" t="s">
        <v>405</v>
      </c>
      <c r="M143" t="s">
        <v>65</v>
      </c>
      <c r="N143" t="s">
        <v>68</v>
      </c>
      <c r="O143" t="s">
        <v>87</v>
      </c>
      <c r="P143">
        <v>40</v>
      </c>
      <c r="Q143">
        <v>8</v>
      </c>
      <c r="R143">
        <v>4</v>
      </c>
      <c r="S143">
        <v>1</v>
      </c>
      <c r="T143">
        <v>27</v>
      </c>
      <c r="U143">
        <v>30</v>
      </c>
      <c r="V143">
        <v>30</v>
      </c>
      <c r="W143" t="s">
        <v>70</v>
      </c>
      <c r="X143" t="s">
        <v>72</v>
      </c>
      <c r="Y143" t="s">
        <v>124</v>
      </c>
      <c r="Z143" t="s">
        <v>108</v>
      </c>
      <c r="AA143" t="s">
        <v>1266</v>
      </c>
      <c r="AB143">
        <v>78.400000000000006</v>
      </c>
      <c r="AC143">
        <v>14.19</v>
      </c>
      <c r="AD143">
        <v>12</v>
      </c>
      <c r="AE143"/>
      <c r="AF143">
        <v>12</v>
      </c>
      <c r="AG143">
        <v>71.599999999999994</v>
      </c>
      <c r="AH143">
        <v>13.37</v>
      </c>
      <c r="AI143">
        <v>12</v>
      </c>
      <c r="AJ143"/>
      <c r="AK143">
        <v>12</v>
      </c>
      <c r="AL143" t="s">
        <v>774</v>
      </c>
      <c r="AM143" t="s">
        <v>74</v>
      </c>
      <c r="AN143" t="s">
        <v>1311</v>
      </c>
      <c r="AO143" t="s">
        <v>1324</v>
      </c>
      <c r="AP143" t="s">
        <v>1400</v>
      </c>
      <c r="AQ143" t="s">
        <v>1449</v>
      </c>
      <c r="AR143"/>
      <c r="AS143"/>
      <c r="AT143"/>
      <c r="AU143"/>
    </row>
    <row r="144" spans="1:47" s="14" customFormat="1" x14ac:dyDescent="0.25">
      <c r="A144" t="s">
        <v>1225</v>
      </c>
      <c r="B144" t="s">
        <v>1219</v>
      </c>
      <c r="C144">
        <v>2017</v>
      </c>
      <c r="D144" t="s">
        <v>1220</v>
      </c>
      <c r="E144"/>
      <c r="F144" t="s">
        <v>1221</v>
      </c>
      <c r="G144" t="s">
        <v>4</v>
      </c>
      <c r="H144" t="s">
        <v>401</v>
      </c>
      <c r="I144" t="s">
        <v>402</v>
      </c>
      <c r="J144" t="s">
        <v>403</v>
      </c>
      <c r="K144" t="s">
        <v>404</v>
      </c>
      <c r="L144" t="s">
        <v>405</v>
      </c>
      <c r="M144" t="s">
        <v>65</v>
      </c>
      <c r="N144" t="s">
        <v>68</v>
      </c>
      <c r="O144" t="s">
        <v>87</v>
      </c>
      <c r="P144">
        <v>40</v>
      </c>
      <c r="Q144">
        <v>8</v>
      </c>
      <c r="R144">
        <v>4</v>
      </c>
      <c r="S144">
        <v>2</v>
      </c>
      <c r="T144">
        <v>27</v>
      </c>
      <c r="U144">
        <v>30</v>
      </c>
      <c r="V144">
        <v>27</v>
      </c>
      <c r="W144" t="s">
        <v>70</v>
      </c>
      <c r="X144" t="s">
        <v>72</v>
      </c>
      <c r="Y144" t="s">
        <v>124</v>
      </c>
      <c r="Z144" t="s">
        <v>108</v>
      </c>
      <c r="AA144" t="s">
        <v>1266</v>
      </c>
      <c r="AB144">
        <v>69.819999999999993</v>
      </c>
      <c r="AC144">
        <v>15</v>
      </c>
      <c r="AD144">
        <v>12</v>
      </c>
      <c r="AE144"/>
      <c r="AF144">
        <v>12</v>
      </c>
      <c r="AG144">
        <v>73.63</v>
      </c>
      <c r="AH144">
        <v>18.41</v>
      </c>
      <c r="AI144">
        <v>12</v>
      </c>
      <c r="AJ144"/>
      <c r="AK144">
        <v>12</v>
      </c>
      <c r="AL144" t="s">
        <v>774</v>
      </c>
      <c r="AM144" t="s">
        <v>74</v>
      </c>
      <c r="AN144" t="s">
        <v>1310</v>
      </c>
      <c r="AO144" t="s">
        <v>1330</v>
      </c>
      <c r="AP144" t="s">
        <v>1406</v>
      </c>
      <c r="AQ144" t="s">
        <v>1450</v>
      </c>
      <c r="AR144"/>
      <c r="AS144"/>
      <c r="AT144"/>
      <c r="AU144"/>
    </row>
    <row r="145" spans="1:47" s="14" customFormat="1" x14ac:dyDescent="0.25">
      <c r="A145" t="s">
        <v>1225</v>
      </c>
      <c r="B145" t="s">
        <v>1219</v>
      </c>
      <c r="C145">
        <v>2017</v>
      </c>
      <c r="D145" t="s">
        <v>1220</v>
      </c>
      <c r="E145"/>
      <c r="F145" t="s">
        <v>1221</v>
      </c>
      <c r="G145" t="s">
        <v>4</v>
      </c>
      <c r="H145" t="s">
        <v>401</v>
      </c>
      <c r="I145" t="s">
        <v>402</v>
      </c>
      <c r="J145" t="s">
        <v>403</v>
      </c>
      <c r="K145" t="s">
        <v>404</v>
      </c>
      <c r="L145" t="s">
        <v>405</v>
      </c>
      <c r="M145" t="s">
        <v>65</v>
      </c>
      <c r="N145" t="s">
        <v>68</v>
      </c>
      <c r="O145" t="s">
        <v>87</v>
      </c>
      <c r="P145">
        <v>40</v>
      </c>
      <c r="Q145">
        <v>8</v>
      </c>
      <c r="R145">
        <v>4</v>
      </c>
      <c r="S145">
        <v>2</v>
      </c>
      <c r="T145">
        <v>27</v>
      </c>
      <c r="U145">
        <v>30</v>
      </c>
      <c r="V145">
        <v>30</v>
      </c>
      <c r="W145" t="s">
        <v>70</v>
      </c>
      <c r="X145" t="s">
        <v>72</v>
      </c>
      <c r="Y145" t="s">
        <v>124</v>
      </c>
      <c r="Z145" t="s">
        <v>108</v>
      </c>
      <c r="AA145" t="s">
        <v>1266</v>
      </c>
      <c r="AB145">
        <v>75.56</v>
      </c>
      <c r="AC145">
        <v>13.15</v>
      </c>
      <c r="AD145">
        <v>12</v>
      </c>
      <c r="AE145"/>
      <c r="AF145">
        <v>12</v>
      </c>
      <c r="AG145">
        <v>75.33</v>
      </c>
      <c r="AH145">
        <v>4.2699999999999996</v>
      </c>
      <c r="AI145">
        <v>12</v>
      </c>
      <c r="AJ145"/>
      <c r="AK145">
        <v>12</v>
      </c>
      <c r="AL145" t="s">
        <v>774</v>
      </c>
      <c r="AM145" t="s">
        <v>74</v>
      </c>
      <c r="AN145" t="s">
        <v>1311</v>
      </c>
      <c r="AO145" t="s">
        <v>1333</v>
      </c>
      <c r="AP145" t="s">
        <v>1409</v>
      </c>
      <c r="AQ145" t="s">
        <v>1450</v>
      </c>
      <c r="AR145"/>
      <c r="AS145"/>
      <c r="AT145"/>
      <c r="AU145"/>
    </row>
    <row r="146" spans="1:47" s="14" customFormat="1" x14ac:dyDescent="0.25">
      <c r="A146" t="s">
        <v>1218</v>
      </c>
      <c r="B146" t="s">
        <v>1219</v>
      </c>
      <c r="C146">
        <v>2017</v>
      </c>
      <c r="D146" t="s">
        <v>1220</v>
      </c>
      <c r="E146"/>
      <c r="F146" t="s">
        <v>1221</v>
      </c>
      <c r="G146" t="s">
        <v>4</v>
      </c>
      <c r="H146" t="s">
        <v>401</v>
      </c>
      <c r="I146" t="s">
        <v>402</v>
      </c>
      <c r="J146" t="s">
        <v>403</v>
      </c>
      <c r="K146" t="s">
        <v>404</v>
      </c>
      <c r="L146" t="s">
        <v>405</v>
      </c>
      <c r="M146" t="s">
        <v>65</v>
      </c>
      <c r="N146" t="s">
        <v>68</v>
      </c>
      <c r="O146" t="s">
        <v>87</v>
      </c>
      <c r="P146">
        <v>40</v>
      </c>
      <c r="Q146">
        <v>8</v>
      </c>
      <c r="R146">
        <v>4</v>
      </c>
      <c r="S146">
        <v>2</v>
      </c>
      <c r="T146">
        <v>27</v>
      </c>
      <c r="U146">
        <v>30</v>
      </c>
      <c r="V146">
        <v>27</v>
      </c>
      <c r="W146" t="s">
        <v>70</v>
      </c>
      <c r="X146" t="s">
        <v>72</v>
      </c>
      <c r="Y146" t="s">
        <v>124</v>
      </c>
      <c r="Z146" t="s">
        <v>108</v>
      </c>
      <c r="AA146" t="s">
        <v>1266</v>
      </c>
      <c r="AB146">
        <v>78</v>
      </c>
      <c r="AC146">
        <v>14.62</v>
      </c>
      <c r="AD146">
        <v>12</v>
      </c>
      <c r="AE146"/>
      <c r="AF146">
        <v>12</v>
      </c>
      <c r="AG146">
        <v>75.63</v>
      </c>
      <c r="AH146">
        <v>25.96</v>
      </c>
      <c r="AI146">
        <v>12</v>
      </c>
      <c r="AJ146"/>
      <c r="AK146">
        <v>12</v>
      </c>
      <c r="AL146" t="s">
        <v>774</v>
      </c>
      <c r="AM146" t="s">
        <v>74</v>
      </c>
      <c r="AN146" t="s">
        <v>1312</v>
      </c>
      <c r="AO146" t="s">
        <v>1336</v>
      </c>
      <c r="AP146" t="s">
        <v>1412</v>
      </c>
      <c r="AQ146" t="s">
        <v>1450</v>
      </c>
      <c r="AR146"/>
      <c r="AS146"/>
      <c r="AT146"/>
      <c r="AU146" t="s">
        <v>1224</v>
      </c>
    </row>
    <row r="147" spans="1:47" s="14" customFormat="1" x14ac:dyDescent="0.25">
      <c r="A147" t="s">
        <v>1218</v>
      </c>
      <c r="B147" t="s">
        <v>1219</v>
      </c>
      <c r="C147">
        <v>2017</v>
      </c>
      <c r="D147" t="s">
        <v>1220</v>
      </c>
      <c r="E147"/>
      <c r="F147" t="s">
        <v>1221</v>
      </c>
      <c r="G147" t="s">
        <v>4</v>
      </c>
      <c r="H147" t="s">
        <v>401</v>
      </c>
      <c r="I147" t="s">
        <v>402</v>
      </c>
      <c r="J147" t="s">
        <v>403</v>
      </c>
      <c r="K147" t="s">
        <v>404</v>
      </c>
      <c r="L147" t="s">
        <v>405</v>
      </c>
      <c r="M147" t="s">
        <v>65</v>
      </c>
      <c r="N147" t="s">
        <v>68</v>
      </c>
      <c r="O147" t="s">
        <v>87</v>
      </c>
      <c r="P147">
        <v>40</v>
      </c>
      <c r="Q147">
        <v>8</v>
      </c>
      <c r="R147">
        <v>4</v>
      </c>
      <c r="S147">
        <v>1</v>
      </c>
      <c r="T147">
        <v>27</v>
      </c>
      <c r="U147">
        <v>30</v>
      </c>
      <c r="V147">
        <v>27</v>
      </c>
      <c r="W147" t="s">
        <v>70</v>
      </c>
      <c r="X147" t="s">
        <v>72</v>
      </c>
      <c r="Y147" t="s">
        <v>123</v>
      </c>
      <c r="Z147" t="s">
        <v>107</v>
      </c>
      <c r="AA147" t="s">
        <v>1267</v>
      </c>
      <c r="AB147">
        <v>18.41</v>
      </c>
      <c r="AC147">
        <v>0.9</v>
      </c>
      <c r="AD147">
        <v>12</v>
      </c>
      <c r="AE147"/>
      <c r="AF147">
        <v>12</v>
      </c>
      <c r="AG147">
        <v>17.43</v>
      </c>
      <c r="AH147">
        <v>2.37</v>
      </c>
      <c r="AI147">
        <v>12</v>
      </c>
      <c r="AJ147"/>
      <c r="AK147">
        <v>12</v>
      </c>
      <c r="AL147" t="s">
        <v>1268</v>
      </c>
      <c r="AM147" t="s">
        <v>74</v>
      </c>
      <c r="AN147" t="s">
        <v>1310</v>
      </c>
      <c r="AO147" t="s">
        <v>1322</v>
      </c>
      <c r="AP147" t="s">
        <v>1398</v>
      </c>
      <c r="AQ147" t="s">
        <v>1449</v>
      </c>
      <c r="AR147"/>
      <c r="AS147"/>
      <c r="AT147"/>
      <c r="AU147"/>
    </row>
    <row r="148" spans="1:47" s="14" customFormat="1" x14ac:dyDescent="0.25">
      <c r="A148" t="s">
        <v>1218</v>
      </c>
      <c r="B148" t="s">
        <v>1219</v>
      </c>
      <c r="C148">
        <v>2017</v>
      </c>
      <c r="D148" t="s">
        <v>1220</v>
      </c>
      <c r="E148"/>
      <c r="F148" t="s">
        <v>1221</v>
      </c>
      <c r="G148" t="s">
        <v>4</v>
      </c>
      <c r="H148" t="s">
        <v>401</v>
      </c>
      <c r="I148" t="s">
        <v>402</v>
      </c>
      <c r="J148" t="s">
        <v>403</v>
      </c>
      <c r="K148" t="s">
        <v>404</v>
      </c>
      <c r="L148" t="s">
        <v>405</v>
      </c>
      <c r="M148" t="s">
        <v>65</v>
      </c>
      <c r="N148" t="s">
        <v>68</v>
      </c>
      <c r="O148" t="s">
        <v>87</v>
      </c>
      <c r="P148">
        <v>40</v>
      </c>
      <c r="Q148">
        <v>8</v>
      </c>
      <c r="R148">
        <v>4</v>
      </c>
      <c r="S148">
        <v>1</v>
      </c>
      <c r="T148">
        <v>27</v>
      </c>
      <c r="U148">
        <v>30</v>
      </c>
      <c r="V148">
        <v>27</v>
      </c>
      <c r="W148" t="s">
        <v>70</v>
      </c>
      <c r="X148" t="s">
        <v>72</v>
      </c>
      <c r="Y148" t="s">
        <v>123</v>
      </c>
      <c r="Z148" t="s">
        <v>106</v>
      </c>
      <c r="AA148" t="s">
        <v>1222</v>
      </c>
      <c r="AB148">
        <v>750.76</v>
      </c>
      <c r="AC148">
        <v>188.19</v>
      </c>
      <c r="AD148">
        <v>12</v>
      </c>
      <c r="AE148"/>
      <c r="AF148">
        <v>12</v>
      </c>
      <c r="AG148">
        <v>609.39</v>
      </c>
      <c r="AH148">
        <v>288.31</v>
      </c>
      <c r="AI148">
        <v>12</v>
      </c>
      <c r="AJ148"/>
      <c r="AK148">
        <v>12</v>
      </c>
      <c r="AL148" t="s">
        <v>1223</v>
      </c>
      <c r="AM148" t="s">
        <v>74</v>
      </c>
      <c r="AN148" t="s">
        <v>1310</v>
      </c>
      <c r="AO148" t="s">
        <v>1323</v>
      </c>
      <c r="AP148" t="s">
        <v>1399</v>
      </c>
      <c r="AQ148" t="s">
        <v>1449</v>
      </c>
      <c r="AR148"/>
      <c r="AS148"/>
      <c r="AT148"/>
      <c r="AU148"/>
    </row>
    <row r="149" spans="1:47" s="14" customFormat="1" x14ac:dyDescent="0.25">
      <c r="A149" t="s">
        <v>1218</v>
      </c>
      <c r="B149" t="s">
        <v>1219</v>
      </c>
      <c r="C149">
        <v>2017</v>
      </c>
      <c r="D149" t="s">
        <v>1220</v>
      </c>
      <c r="E149"/>
      <c r="F149" t="s">
        <v>1221</v>
      </c>
      <c r="G149" t="s">
        <v>4</v>
      </c>
      <c r="H149" t="s">
        <v>401</v>
      </c>
      <c r="I149" t="s">
        <v>402</v>
      </c>
      <c r="J149" t="s">
        <v>403</v>
      </c>
      <c r="K149" t="s">
        <v>404</v>
      </c>
      <c r="L149" t="s">
        <v>405</v>
      </c>
      <c r="M149" t="s">
        <v>65</v>
      </c>
      <c r="N149" t="s">
        <v>68</v>
      </c>
      <c r="O149" t="s">
        <v>87</v>
      </c>
      <c r="P149">
        <v>40</v>
      </c>
      <c r="Q149">
        <v>8</v>
      </c>
      <c r="R149">
        <v>4</v>
      </c>
      <c r="S149">
        <v>1</v>
      </c>
      <c r="T149">
        <v>27</v>
      </c>
      <c r="U149">
        <v>30</v>
      </c>
      <c r="V149">
        <v>30</v>
      </c>
      <c r="W149" t="s">
        <v>70</v>
      </c>
      <c r="X149" t="s">
        <v>72</v>
      </c>
      <c r="Y149" t="s">
        <v>123</v>
      </c>
      <c r="Z149" t="s">
        <v>107</v>
      </c>
      <c r="AA149" t="s">
        <v>1267</v>
      </c>
      <c r="AB149">
        <v>18.2</v>
      </c>
      <c r="AC149">
        <v>1.08</v>
      </c>
      <c r="AD149">
        <v>12</v>
      </c>
      <c r="AE149"/>
      <c r="AF149">
        <v>12</v>
      </c>
      <c r="AG149">
        <v>17.63</v>
      </c>
      <c r="AH149">
        <v>1.29</v>
      </c>
      <c r="AI149">
        <v>12</v>
      </c>
      <c r="AJ149"/>
      <c r="AK149">
        <v>12</v>
      </c>
      <c r="AL149" t="s">
        <v>1268</v>
      </c>
      <c r="AM149" t="s">
        <v>74</v>
      </c>
      <c r="AN149" t="s">
        <v>1311</v>
      </c>
      <c r="AO149" t="s">
        <v>1325</v>
      </c>
      <c r="AP149" t="s">
        <v>1401</v>
      </c>
      <c r="AQ149" t="s">
        <v>1449</v>
      </c>
      <c r="AR149"/>
      <c r="AS149"/>
      <c r="AT149"/>
      <c r="AU149"/>
    </row>
    <row r="150" spans="1:47" s="14" customFormat="1" x14ac:dyDescent="0.25">
      <c r="A150" t="s">
        <v>1218</v>
      </c>
      <c r="B150" t="s">
        <v>1219</v>
      </c>
      <c r="C150">
        <v>2017</v>
      </c>
      <c r="D150" t="s">
        <v>1220</v>
      </c>
      <c r="E150"/>
      <c r="F150" t="s">
        <v>1221</v>
      </c>
      <c r="G150" t="s">
        <v>4</v>
      </c>
      <c r="H150" t="s">
        <v>401</v>
      </c>
      <c r="I150" t="s">
        <v>402</v>
      </c>
      <c r="J150" t="s">
        <v>403</v>
      </c>
      <c r="K150" t="s">
        <v>404</v>
      </c>
      <c r="L150" t="s">
        <v>405</v>
      </c>
      <c r="M150" t="s">
        <v>65</v>
      </c>
      <c r="N150" t="s">
        <v>68</v>
      </c>
      <c r="O150" t="s">
        <v>87</v>
      </c>
      <c r="P150">
        <v>40</v>
      </c>
      <c r="Q150">
        <v>8</v>
      </c>
      <c r="R150">
        <v>4</v>
      </c>
      <c r="S150">
        <v>1</v>
      </c>
      <c r="T150">
        <v>27</v>
      </c>
      <c r="U150">
        <v>30</v>
      </c>
      <c r="V150">
        <v>30</v>
      </c>
      <c r="W150" t="s">
        <v>70</v>
      </c>
      <c r="X150" t="s">
        <v>72</v>
      </c>
      <c r="Y150" t="s">
        <v>123</v>
      </c>
      <c r="Z150" t="s">
        <v>106</v>
      </c>
      <c r="AA150" t="s">
        <v>1222</v>
      </c>
      <c r="AB150">
        <v>526.47</v>
      </c>
      <c r="AC150">
        <v>214.73</v>
      </c>
      <c r="AD150">
        <v>12</v>
      </c>
      <c r="AE150"/>
      <c r="AF150">
        <v>12</v>
      </c>
      <c r="AG150">
        <v>253.25</v>
      </c>
      <c r="AH150">
        <v>150.86000000000001</v>
      </c>
      <c r="AI150">
        <v>12</v>
      </c>
      <c r="AJ150"/>
      <c r="AK150">
        <v>12</v>
      </c>
      <c r="AL150" t="s">
        <v>1223</v>
      </c>
      <c r="AM150" t="s">
        <v>74</v>
      </c>
      <c r="AN150" t="s">
        <v>1311</v>
      </c>
      <c r="AO150" t="s">
        <v>1326</v>
      </c>
      <c r="AP150" t="s">
        <v>1402</v>
      </c>
      <c r="AQ150" t="s">
        <v>1449</v>
      </c>
      <c r="AR150"/>
      <c r="AS150"/>
      <c r="AT150"/>
      <c r="AU150"/>
    </row>
    <row r="151" spans="1:47" s="14" customFormat="1" x14ac:dyDescent="0.25">
      <c r="A151" t="s">
        <v>1225</v>
      </c>
      <c r="B151" t="s">
        <v>1219</v>
      </c>
      <c r="C151">
        <v>2017</v>
      </c>
      <c r="D151" t="s">
        <v>1220</v>
      </c>
      <c r="E151"/>
      <c r="F151" t="s">
        <v>1221</v>
      </c>
      <c r="G151" t="s">
        <v>4</v>
      </c>
      <c r="H151" t="s">
        <v>401</v>
      </c>
      <c r="I151" t="s">
        <v>402</v>
      </c>
      <c r="J151" t="s">
        <v>403</v>
      </c>
      <c r="K151" t="s">
        <v>404</v>
      </c>
      <c r="L151" t="s">
        <v>405</v>
      </c>
      <c r="M151" t="s">
        <v>65</v>
      </c>
      <c r="N151" t="s">
        <v>68</v>
      </c>
      <c r="O151" t="s">
        <v>87</v>
      </c>
      <c r="P151">
        <v>40</v>
      </c>
      <c r="Q151">
        <v>8</v>
      </c>
      <c r="R151">
        <v>4</v>
      </c>
      <c r="S151">
        <v>2</v>
      </c>
      <c r="T151">
        <v>27</v>
      </c>
      <c r="U151">
        <v>30</v>
      </c>
      <c r="V151">
        <v>27</v>
      </c>
      <c r="W151" t="s">
        <v>70</v>
      </c>
      <c r="X151" t="s">
        <v>72</v>
      </c>
      <c r="Y151" t="s">
        <v>123</v>
      </c>
      <c r="Z151" t="s">
        <v>107</v>
      </c>
      <c r="AA151" t="s">
        <v>1267</v>
      </c>
      <c r="AB151">
        <v>18.11</v>
      </c>
      <c r="AC151">
        <v>1</v>
      </c>
      <c r="AD151">
        <v>12</v>
      </c>
      <c r="AE151"/>
      <c r="AF151">
        <v>12</v>
      </c>
      <c r="AG151">
        <v>18.239999999999998</v>
      </c>
      <c r="AH151">
        <v>2.56</v>
      </c>
      <c r="AI151">
        <v>12</v>
      </c>
      <c r="AJ151"/>
      <c r="AK151">
        <v>12</v>
      </c>
      <c r="AL151" t="s">
        <v>1268</v>
      </c>
      <c r="AM151" t="s">
        <v>74</v>
      </c>
      <c r="AN151" t="s">
        <v>1310</v>
      </c>
      <c r="AO151" t="s">
        <v>1331</v>
      </c>
      <c r="AP151" t="s">
        <v>1407</v>
      </c>
      <c r="AQ151" t="s">
        <v>1450</v>
      </c>
      <c r="AR151"/>
      <c r="AS151"/>
      <c r="AT151"/>
      <c r="AU151"/>
    </row>
    <row r="152" spans="1:47" s="14" customFormat="1" x14ac:dyDescent="0.25">
      <c r="A152" t="s">
        <v>1225</v>
      </c>
      <c r="B152" t="s">
        <v>1219</v>
      </c>
      <c r="C152">
        <v>2017</v>
      </c>
      <c r="D152" t="s">
        <v>1220</v>
      </c>
      <c r="E152"/>
      <c r="F152" t="s">
        <v>1221</v>
      </c>
      <c r="G152" t="s">
        <v>4</v>
      </c>
      <c r="H152" t="s">
        <v>401</v>
      </c>
      <c r="I152" t="s">
        <v>402</v>
      </c>
      <c r="J152" t="s">
        <v>403</v>
      </c>
      <c r="K152" t="s">
        <v>404</v>
      </c>
      <c r="L152" t="s">
        <v>405</v>
      </c>
      <c r="M152" t="s">
        <v>65</v>
      </c>
      <c r="N152" t="s">
        <v>68</v>
      </c>
      <c r="O152" t="s">
        <v>87</v>
      </c>
      <c r="P152">
        <v>40</v>
      </c>
      <c r="Q152">
        <v>8</v>
      </c>
      <c r="R152">
        <v>4</v>
      </c>
      <c r="S152">
        <v>2</v>
      </c>
      <c r="T152">
        <v>27</v>
      </c>
      <c r="U152">
        <v>30</v>
      </c>
      <c r="V152">
        <v>27</v>
      </c>
      <c r="W152" t="s">
        <v>70</v>
      </c>
      <c r="X152" t="s">
        <v>72</v>
      </c>
      <c r="Y152" t="s">
        <v>123</v>
      </c>
      <c r="Z152" t="s">
        <v>106</v>
      </c>
      <c r="AA152" t="s">
        <v>1222</v>
      </c>
      <c r="AB152">
        <v>512.08000000000004</v>
      </c>
      <c r="AC152">
        <v>208.27</v>
      </c>
      <c r="AD152">
        <v>12</v>
      </c>
      <c r="AE152"/>
      <c r="AF152">
        <v>12</v>
      </c>
      <c r="AG152">
        <v>491</v>
      </c>
      <c r="AH152">
        <v>382.13</v>
      </c>
      <c r="AI152">
        <v>12</v>
      </c>
      <c r="AJ152"/>
      <c r="AK152">
        <v>12</v>
      </c>
      <c r="AL152" t="s">
        <v>1223</v>
      </c>
      <c r="AM152" t="s">
        <v>74</v>
      </c>
      <c r="AN152" t="s">
        <v>1310</v>
      </c>
      <c r="AO152" t="s">
        <v>1332</v>
      </c>
      <c r="AP152" t="s">
        <v>1408</v>
      </c>
      <c r="AQ152" t="s">
        <v>1450</v>
      </c>
      <c r="AR152"/>
      <c r="AS152"/>
      <c r="AT152"/>
      <c r="AU152"/>
    </row>
    <row r="153" spans="1:47" x14ac:dyDescent="0.25">
      <c r="A153" t="s">
        <v>1225</v>
      </c>
      <c r="B153" t="s">
        <v>1219</v>
      </c>
      <c r="C153">
        <v>2017</v>
      </c>
      <c r="D153" t="s">
        <v>1220</v>
      </c>
      <c r="F153" t="s">
        <v>1221</v>
      </c>
      <c r="G153" t="s">
        <v>4</v>
      </c>
      <c r="H153" t="s">
        <v>401</v>
      </c>
      <c r="I153" t="s">
        <v>402</v>
      </c>
      <c r="J153" t="s">
        <v>403</v>
      </c>
      <c r="K153" t="s">
        <v>404</v>
      </c>
      <c r="L153" t="s">
        <v>405</v>
      </c>
      <c r="M153" t="s">
        <v>65</v>
      </c>
      <c r="N153" t="s">
        <v>68</v>
      </c>
      <c r="O153" t="s">
        <v>87</v>
      </c>
      <c r="P153">
        <v>40</v>
      </c>
      <c r="Q153">
        <v>8</v>
      </c>
      <c r="R153">
        <v>4</v>
      </c>
      <c r="S153">
        <v>2</v>
      </c>
      <c r="T153">
        <v>27</v>
      </c>
      <c r="U153">
        <v>30</v>
      </c>
      <c r="V153">
        <v>30</v>
      </c>
      <c r="W153" t="s">
        <v>70</v>
      </c>
      <c r="X153" t="s">
        <v>72</v>
      </c>
      <c r="Y153" t="s">
        <v>123</v>
      </c>
      <c r="Z153" t="s">
        <v>107</v>
      </c>
      <c r="AA153" t="s">
        <v>1267</v>
      </c>
      <c r="AB153">
        <v>16.809999999999999</v>
      </c>
      <c r="AC153">
        <v>2.95</v>
      </c>
      <c r="AD153">
        <v>12</v>
      </c>
      <c r="AF153">
        <v>12</v>
      </c>
      <c r="AG153">
        <v>17.420000000000002</v>
      </c>
      <c r="AH153">
        <v>3.98</v>
      </c>
      <c r="AI153">
        <v>6</v>
      </c>
      <c r="AK153">
        <v>6</v>
      </c>
      <c r="AL153" t="s">
        <v>1268</v>
      </c>
      <c r="AM153" t="s">
        <v>74</v>
      </c>
      <c r="AN153" t="s">
        <v>1311</v>
      </c>
      <c r="AO153" t="s">
        <v>1334</v>
      </c>
      <c r="AP153" t="s">
        <v>1410</v>
      </c>
      <c r="AQ153" t="s">
        <v>1450</v>
      </c>
    </row>
    <row r="154" spans="1:47" x14ac:dyDescent="0.25">
      <c r="A154" t="s">
        <v>1225</v>
      </c>
      <c r="B154" t="s">
        <v>1219</v>
      </c>
      <c r="C154">
        <v>2017</v>
      </c>
      <c r="D154" t="s">
        <v>1220</v>
      </c>
      <c r="F154" t="s">
        <v>1221</v>
      </c>
      <c r="G154" t="s">
        <v>4</v>
      </c>
      <c r="H154" t="s">
        <v>401</v>
      </c>
      <c r="I154" t="s">
        <v>402</v>
      </c>
      <c r="J154" t="s">
        <v>403</v>
      </c>
      <c r="K154" t="s">
        <v>404</v>
      </c>
      <c r="L154" t="s">
        <v>405</v>
      </c>
      <c r="M154" t="s">
        <v>65</v>
      </c>
      <c r="N154" t="s">
        <v>68</v>
      </c>
      <c r="O154" t="s">
        <v>87</v>
      </c>
      <c r="P154">
        <v>40</v>
      </c>
      <c r="Q154">
        <v>8</v>
      </c>
      <c r="R154">
        <v>4</v>
      </c>
      <c r="S154">
        <v>2</v>
      </c>
      <c r="T154">
        <v>27</v>
      </c>
      <c r="U154">
        <v>30</v>
      </c>
      <c r="V154">
        <v>30</v>
      </c>
      <c r="W154" t="s">
        <v>70</v>
      </c>
      <c r="X154" t="s">
        <v>72</v>
      </c>
      <c r="Y154" t="s">
        <v>123</v>
      </c>
      <c r="Z154" t="s">
        <v>106</v>
      </c>
      <c r="AA154" t="s">
        <v>1222</v>
      </c>
      <c r="AB154">
        <v>260.92</v>
      </c>
      <c r="AC154">
        <v>217.36</v>
      </c>
      <c r="AD154">
        <v>12</v>
      </c>
      <c r="AF154">
        <v>12</v>
      </c>
      <c r="AG154">
        <v>272.86</v>
      </c>
      <c r="AH154">
        <v>262.58</v>
      </c>
      <c r="AI154">
        <v>7</v>
      </c>
      <c r="AK154">
        <v>7</v>
      </c>
      <c r="AL154" t="s">
        <v>1223</v>
      </c>
      <c r="AM154" t="s">
        <v>74</v>
      </c>
      <c r="AN154" t="s">
        <v>1311</v>
      </c>
      <c r="AO154" t="s">
        <v>1335</v>
      </c>
      <c r="AP154" t="s">
        <v>1411</v>
      </c>
      <c r="AQ154" t="s">
        <v>1450</v>
      </c>
    </row>
    <row r="155" spans="1:47" x14ac:dyDescent="0.25">
      <c r="A155" t="s">
        <v>1218</v>
      </c>
      <c r="B155" t="s">
        <v>1219</v>
      </c>
      <c r="C155">
        <v>2017</v>
      </c>
      <c r="D155" t="s">
        <v>1220</v>
      </c>
      <c r="F155" t="s">
        <v>1221</v>
      </c>
      <c r="G155" t="s">
        <v>4</v>
      </c>
      <c r="H155" t="s">
        <v>401</v>
      </c>
      <c r="I155" t="s">
        <v>402</v>
      </c>
      <c r="J155" t="s">
        <v>403</v>
      </c>
      <c r="K155" t="s">
        <v>404</v>
      </c>
      <c r="L155" t="s">
        <v>405</v>
      </c>
      <c r="M155" t="s">
        <v>65</v>
      </c>
      <c r="N155" t="s">
        <v>68</v>
      </c>
      <c r="O155" t="s">
        <v>87</v>
      </c>
      <c r="P155">
        <v>40</v>
      </c>
      <c r="Q155">
        <v>8</v>
      </c>
      <c r="R155">
        <v>4</v>
      </c>
      <c r="S155">
        <v>2</v>
      </c>
      <c r="T155">
        <v>27</v>
      </c>
      <c r="U155">
        <v>30</v>
      </c>
      <c r="V155">
        <v>27</v>
      </c>
      <c r="W155" t="s">
        <v>70</v>
      </c>
      <c r="X155" t="s">
        <v>72</v>
      </c>
      <c r="Y155" t="s">
        <v>123</v>
      </c>
      <c r="Z155" t="s">
        <v>107</v>
      </c>
      <c r="AA155" t="s">
        <v>1267</v>
      </c>
      <c r="AB155">
        <v>18.309999999999999</v>
      </c>
      <c r="AC155">
        <v>0.92</v>
      </c>
      <c r="AD155">
        <v>12</v>
      </c>
      <c r="AF155">
        <v>12</v>
      </c>
      <c r="AG155">
        <v>19.809999999999999</v>
      </c>
      <c r="AH155">
        <v>1.17</v>
      </c>
      <c r="AI155">
        <v>6</v>
      </c>
      <c r="AK155">
        <v>6</v>
      </c>
      <c r="AL155" t="s">
        <v>1268</v>
      </c>
      <c r="AM155" t="s">
        <v>74</v>
      </c>
      <c r="AN155" t="s">
        <v>1312</v>
      </c>
      <c r="AO155" t="s">
        <v>1337</v>
      </c>
      <c r="AP155" t="s">
        <v>1413</v>
      </c>
      <c r="AQ155" t="s">
        <v>1450</v>
      </c>
      <c r="AU155" t="s">
        <v>1224</v>
      </c>
    </row>
    <row r="156" spans="1:47" x14ac:dyDescent="0.25">
      <c r="A156" t="s">
        <v>1218</v>
      </c>
      <c r="B156" t="s">
        <v>1219</v>
      </c>
      <c r="C156">
        <v>2017</v>
      </c>
      <c r="D156" t="s">
        <v>1220</v>
      </c>
      <c r="F156" t="s">
        <v>1221</v>
      </c>
      <c r="G156" t="s">
        <v>4</v>
      </c>
      <c r="H156" t="s">
        <v>401</v>
      </c>
      <c r="I156" t="s">
        <v>402</v>
      </c>
      <c r="J156" t="s">
        <v>403</v>
      </c>
      <c r="K156" t="s">
        <v>404</v>
      </c>
      <c r="L156" t="s">
        <v>405</v>
      </c>
      <c r="M156" t="s">
        <v>65</v>
      </c>
      <c r="N156" t="s">
        <v>68</v>
      </c>
      <c r="O156" t="s">
        <v>87</v>
      </c>
      <c r="P156">
        <v>40</v>
      </c>
      <c r="Q156">
        <v>8</v>
      </c>
      <c r="R156">
        <v>4</v>
      </c>
      <c r="S156">
        <v>2</v>
      </c>
      <c r="T156">
        <v>27</v>
      </c>
      <c r="U156">
        <v>30</v>
      </c>
      <c r="V156">
        <v>27</v>
      </c>
      <c r="W156" t="s">
        <v>70</v>
      </c>
      <c r="X156" t="s">
        <v>72</v>
      </c>
      <c r="Y156" t="s">
        <v>123</v>
      </c>
      <c r="Z156" t="s">
        <v>106</v>
      </c>
      <c r="AA156" t="s">
        <v>1222</v>
      </c>
      <c r="AB156">
        <v>442.67</v>
      </c>
      <c r="AC156">
        <v>154.9</v>
      </c>
      <c r="AD156">
        <v>12</v>
      </c>
      <c r="AF156">
        <v>12</v>
      </c>
      <c r="AG156">
        <v>494.67</v>
      </c>
      <c r="AH156">
        <v>107.02</v>
      </c>
      <c r="AI156">
        <v>6</v>
      </c>
      <c r="AK156">
        <v>6</v>
      </c>
      <c r="AL156" t="s">
        <v>1223</v>
      </c>
      <c r="AM156" t="s">
        <v>74</v>
      </c>
      <c r="AN156" t="s">
        <v>1312</v>
      </c>
      <c r="AO156" t="s">
        <v>1338</v>
      </c>
      <c r="AP156" t="s">
        <v>1414</v>
      </c>
      <c r="AQ156" t="s">
        <v>1450</v>
      </c>
      <c r="AU156" t="s">
        <v>1224</v>
      </c>
    </row>
    <row r="157" spans="1:47" x14ac:dyDescent="0.25">
      <c r="A157" t="s">
        <v>1225</v>
      </c>
      <c r="B157" t="s">
        <v>1257</v>
      </c>
      <c r="C157">
        <v>2021</v>
      </c>
      <c r="D157" t="s">
        <v>1258</v>
      </c>
      <c r="F157" t="s">
        <v>1259</v>
      </c>
      <c r="G157" t="s">
        <v>4</v>
      </c>
      <c r="H157" t="s">
        <v>131</v>
      </c>
      <c r="I157" t="s">
        <v>130</v>
      </c>
      <c r="J157" t="s">
        <v>129</v>
      </c>
      <c r="K157" t="s">
        <v>151</v>
      </c>
      <c r="L157" t="s">
        <v>152</v>
      </c>
      <c r="M157" t="s">
        <v>66</v>
      </c>
      <c r="N157" t="s">
        <v>68</v>
      </c>
      <c r="O157" t="s">
        <v>87</v>
      </c>
      <c r="P157">
        <v>30</v>
      </c>
      <c r="Q157">
        <v>420</v>
      </c>
      <c r="R157">
        <v>6</v>
      </c>
      <c r="S157">
        <v>1</v>
      </c>
      <c r="T157">
        <v>25</v>
      </c>
      <c r="U157">
        <v>28</v>
      </c>
      <c r="V157">
        <v>29</v>
      </c>
      <c r="W157" t="s">
        <v>70</v>
      </c>
      <c r="X157" t="s">
        <v>73</v>
      </c>
      <c r="Y157" t="s">
        <v>123</v>
      </c>
      <c r="Z157" t="s">
        <v>106</v>
      </c>
      <c r="AA157" t="s">
        <v>1260</v>
      </c>
      <c r="AB157">
        <v>6.27</v>
      </c>
      <c r="AC157">
        <v>2.25</v>
      </c>
      <c r="AD157">
        <v>10</v>
      </c>
      <c r="AE157">
        <v>30</v>
      </c>
      <c r="AF157">
        <v>30</v>
      </c>
      <c r="AG157">
        <v>9.17</v>
      </c>
      <c r="AH157">
        <v>2.91</v>
      </c>
      <c r="AI157">
        <v>10</v>
      </c>
      <c r="AJ157">
        <v>30</v>
      </c>
      <c r="AK157">
        <v>30</v>
      </c>
      <c r="AL157" t="s">
        <v>545</v>
      </c>
      <c r="AM157" t="s">
        <v>75</v>
      </c>
      <c r="AN157" t="s">
        <v>1306</v>
      </c>
      <c r="AO157" t="s">
        <v>1239</v>
      </c>
      <c r="AP157" t="s">
        <v>1392</v>
      </c>
      <c r="AQ157" t="s">
        <v>859</v>
      </c>
      <c r="AU157" t="s">
        <v>1261</v>
      </c>
    </row>
    <row r="158" spans="1:47" x14ac:dyDescent="0.25">
      <c r="A158" t="s">
        <v>1218</v>
      </c>
      <c r="B158" t="s">
        <v>1257</v>
      </c>
      <c r="C158">
        <v>2021</v>
      </c>
      <c r="D158" t="s">
        <v>1258</v>
      </c>
      <c r="F158" t="s">
        <v>1259</v>
      </c>
      <c r="G158" t="s">
        <v>4</v>
      </c>
      <c r="H158" t="s">
        <v>131</v>
      </c>
      <c r="I158" t="s">
        <v>130</v>
      </c>
      <c r="J158" t="s">
        <v>129</v>
      </c>
      <c r="K158" t="s">
        <v>151</v>
      </c>
      <c r="L158" t="s">
        <v>152</v>
      </c>
      <c r="M158" t="s">
        <v>66</v>
      </c>
      <c r="N158" t="s">
        <v>68</v>
      </c>
      <c r="O158" t="s">
        <v>87</v>
      </c>
      <c r="P158">
        <v>30</v>
      </c>
      <c r="Q158">
        <v>420</v>
      </c>
      <c r="R158">
        <v>6</v>
      </c>
      <c r="S158">
        <v>1</v>
      </c>
      <c r="T158">
        <v>25</v>
      </c>
      <c r="U158">
        <v>28</v>
      </c>
      <c r="V158">
        <v>29</v>
      </c>
      <c r="W158" t="s">
        <v>70</v>
      </c>
      <c r="X158" t="s">
        <v>73</v>
      </c>
      <c r="Y158" t="s">
        <v>123</v>
      </c>
      <c r="Z158" t="s">
        <v>106</v>
      </c>
      <c r="AA158" t="s">
        <v>1260</v>
      </c>
      <c r="AB158">
        <v>1.7</v>
      </c>
      <c r="AC158">
        <v>1.1299999999999999</v>
      </c>
      <c r="AD158">
        <v>10</v>
      </c>
      <c r="AE158">
        <v>30</v>
      </c>
      <c r="AF158">
        <v>30</v>
      </c>
      <c r="AG158">
        <v>3.63</v>
      </c>
      <c r="AH158">
        <v>1.34</v>
      </c>
      <c r="AI158">
        <v>10</v>
      </c>
      <c r="AJ158">
        <v>30</v>
      </c>
      <c r="AK158">
        <v>30</v>
      </c>
      <c r="AL158" t="s">
        <v>545</v>
      </c>
      <c r="AM158" t="s">
        <v>75</v>
      </c>
      <c r="AN158" t="s">
        <v>1307</v>
      </c>
      <c r="AO158" t="s">
        <v>1240</v>
      </c>
      <c r="AP158" t="s">
        <v>1393</v>
      </c>
      <c r="AQ158" t="s">
        <v>859</v>
      </c>
      <c r="AU158" t="s">
        <v>1262</v>
      </c>
    </row>
    <row r="159" spans="1:47" x14ac:dyDescent="0.25">
      <c r="A159" t="s">
        <v>1218</v>
      </c>
      <c r="B159" t="s">
        <v>1257</v>
      </c>
      <c r="C159">
        <v>2021</v>
      </c>
      <c r="D159" t="s">
        <v>1258</v>
      </c>
      <c r="F159" t="s">
        <v>1259</v>
      </c>
      <c r="G159" t="s">
        <v>4</v>
      </c>
      <c r="H159" t="s">
        <v>131</v>
      </c>
      <c r="I159" t="s">
        <v>130</v>
      </c>
      <c r="J159" t="s">
        <v>129</v>
      </c>
      <c r="K159" t="s">
        <v>151</v>
      </c>
      <c r="L159" t="s">
        <v>152</v>
      </c>
      <c r="M159" t="s">
        <v>66</v>
      </c>
      <c r="N159" t="s">
        <v>68</v>
      </c>
      <c r="O159" t="s">
        <v>87</v>
      </c>
      <c r="P159">
        <v>30</v>
      </c>
      <c r="Q159">
        <v>420</v>
      </c>
      <c r="R159">
        <v>6</v>
      </c>
      <c r="S159">
        <v>1</v>
      </c>
      <c r="T159">
        <v>25</v>
      </c>
      <c r="U159">
        <v>28</v>
      </c>
      <c r="V159">
        <v>29</v>
      </c>
      <c r="W159" t="s">
        <v>70</v>
      </c>
      <c r="X159" t="s">
        <v>73</v>
      </c>
      <c r="Y159" t="s">
        <v>123</v>
      </c>
      <c r="Z159" t="s">
        <v>106</v>
      </c>
      <c r="AA159" t="s">
        <v>1260</v>
      </c>
      <c r="AB159">
        <v>0.47</v>
      </c>
      <c r="AC159">
        <v>0.31</v>
      </c>
      <c r="AD159">
        <v>10</v>
      </c>
      <c r="AE159">
        <v>30</v>
      </c>
      <c r="AF159">
        <v>30</v>
      </c>
      <c r="AG159">
        <v>4.2699999999999996</v>
      </c>
      <c r="AH159">
        <v>1.31</v>
      </c>
      <c r="AI159">
        <v>10</v>
      </c>
      <c r="AJ159">
        <v>30</v>
      </c>
      <c r="AK159">
        <v>30</v>
      </c>
      <c r="AL159" t="s">
        <v>545</v>
      </c>
      <c r="AM159" t="s">
        <v>75</v>
      </c>
      <c r="AN159" t="s">
        <v>1308</v>
      </c>
      <c r="AO159" t="s">
        <v>1241</v>
      </c>
      <c r="AP159" t="s">
        <v>1394</v>
      </c>
      <c r="AQ159" t="s">
        <v>859</v>
      </c>
      <c r="AU159" t="s">
        <v>1263</v>
      </c>
    </row>
    <row r="160" spans="1:47" x14ac:dyDescent="0.25">
      <c r="A160" t="s">
        <v>1225</v>
      </c>
      <c r="B160" t="s">
        <v>1257</v>
      </c>
      <c r="C160">
        <v>2021</v>
      </c>
      <c r="D160" t="s">
        <v>1258</v>
      </c>
      <c r="F160" t="s">
        <v>1259</v>
      </c>
      <c r="G160" t="s">
        <v>4</v>
      </c>
      <c r="H160" t="s">
        <v>131</v>
      </c>
      <c r="I160" t="s">
        <v>130</v>
      </c>
      <c r="J160" t="s">
        <v>129</v>
      </c>
      <c r="K160" t="s">
        <v>151</v>
      </c>
      <c r="L160" t="s">
        <v>152</v>
      </c>
      <c r="M160" t="s">
        <v>66</v>
      </c>
      <c r="N160" t="s">
        <v>68</v>
      </c>
      <c r="O160" t="s">
        <v>87</v>
      </c>
      <c r="P160">
        <v>30</v>
      </c>
      <c r="Q160">
        <v>420</v>
      </c>
      <c r="R160">
        <v>6</v>
      </c>
      <c r="S160">
        <v>1</v>
      </c>
      <c r="T160">
        <v>25</v>
      </c>
      <c r="U160">
        <v>28</v>
      </c>
      <c r="V160">
        <v>29</v>
      </c>
      <c r="W160" t="s">
        <v>70</v>
      </c>
      <c r="X160" t="s">
        <v>73</v>
      </c>
      <c r="Y160" t="s">
        <v>122</v>
      </c>
      <c r="Z160" t="s">
        <v>107</v>
      </c>
      <c r="AA160" t="s">
        <v>1264</v>
      </c>
      <c r="AB160">
        <v>2.2799999999999998</v>
      </c>
      <c r="AC160">
        <v>0.08</v>
      </c>
      <c r="AD160">
        <v>10</v>
      </c>
      <c r="AE160">
        <v>84</v>
      </c>
      <c r="AF160">
        <v>84</v>
      </c>
      <c r="AG160">
        <v>2.35</v>
      </c>
      <c r="AH160">
        <v>0.12</v>
      </c>
      <c r="AI160">
        <v>10</v>
      </c>
      <c r="AJ160">
        <v>86</v>
      </c>
      <c r="AK160">
        <v>86</v>
      </c>
      <c r="AL160" t="s">
        <v>135</v>
      </c>
      <c r="AM160" t="s">
        <v>74</v>
      </c>
      <c r="AN160" t="s">
        <v>1309</v>
      </c>
      <c r="AO160" t="s">
        <v>1320</v>
      </c>
      <c r="AP160" t="s">
        <v>1396</v>
      </c>
      <c r="AQ160" t="s">
        <v>863</v>
      </c>
      <c r="AU160" t="s">
        <v>1265</v>
      </c>
    </row>
    <row r="161" spans="1:47" x14ac:dyDescent="0.25">
      <c r="A161" t="s">
        <v>1225</v>
      </c>
      <c r="B161" t="s">
        <v>1257</v>
      </c>
      <c r="C161">
        <v>2021</v>
      </c>
      <c r="D161" t="s">
        <v>1258</v>
      </c>
      <c r="F161" t="s">
        <v>1259</v>
      </c>
      <c r="G161" t="s">
        <v>4</v>
      </c>
      <c r="H161" t="s">
        <v>131</v>
      </c>
      <c r="I161" t="s">
        <v>130</v>
      </c>
      <c r="J161" t="s">
        <v>129</v>
      </c>
      <c r="K161" t="s">
        <v>151</v>
      </c>
      <c r="L161" t="s">
        <v>152</v>
      </c>
      <c r="M161" t="s">
        <v>66</v>
      </c>
      <c r="N161" t="s">
        <v>68</v>
      </c>
      <c r="O161" t="s">
        <v>87</v>
      </c>
      <c r="P161">
        <v>30</v>
      </c>
      <c r="Q161">
        <v>420</v>
      </c>
      <c r="R161">
        <v>6</v>
      </c>
      <c r="S161">
        <v>1</v>
      </c>
      <c r="T161">
        <v>25</v>
      </c>
      <c r="U161">
        <v>28</v>
      </c>
      <c r="V161">
        <v>29</v>
      </c>
      <c r="W161" t="s">
        <v>70</v>
      </c>
      <c r="X161" t="s">
        <v>73</v>
      </c>
      <c r="Y161" t="s">
        <v>123</v>
      </c>
      <c r="Z161" t="s">
        <v>107</v>
      </c>
      <c r="AA161" t="s">
        <v>1264</v>
      </c>
      <c r="AB161">
        <v>2.97</v>
      </c>
      <c r="AC161">
        <v>0.09</v>
      </c>
      <c r="AD161">
        <v>10</v>
      </c>
      <c r="AE161">
        <v>86</v>
      </c>
      <c r="AF161">
        <v>86</v>
      </c>
      <c r="AG161">
        <v>2.89</v>
      </c>
      <c r="AH161">
        <v>0.1</v>
      </c>
      <c r="AI161">
        <v>10</v>
      </c>
      <c r="AJ161">
        <v>89</v>
      </c>
      <c r="AK161">
        <v>89</v>
      </c>
      <c r="AL161" t="s">
        <v>135</v>
      </c>
      <c r="AM161" t="s">
        <v>74</v>
      </c>
      <c r="AN161" t="s">
        <v>1309</v>
      </c>
      <c r="AO161" t="s">
        <v>1319</v>
      </c>
      <c r="AP161" t="s">
        <v>1395</v>
      </c>
      <c r="AQ161" t="s">
        <v>863</v>
      </c>
      <c r="AU161" t="s">
        <v>1265</v>
      </c>
    </row>
    <row r="162" spans="1:47" x14ac:dyDescent="0.25">
      <c r="A162" t="s">
        <v>1225</v>
      </c>
      <c r="B162" t="s">
        <v>1249</v>
      </c>
      <c r="C162">
        <v>2012</v>
      </c>
      <c r="D162" t="s">
        <v>132</v>
      </c>
      <c r="F162" t="s">
        <v>1250</v>
      </c>
      <c r="G162" t="s">
        <v>4</v>
      </c>
      <c r="H162" t="s">
        <v>131</v>
      </c>
      <c r="I162" t="s">
        <v>130</v>
      </c>
      <c r="J162" t="s">
        <v>561</v>
      </c>
      <c r="K162" t="s">
        <v>856</v>
      </c>
      <c r="L162" t="s">
        <v>1251</v>
      </c>
      <c r="M162" t="s">
        <v>66</v>
      </c>
      <c r="N162" t="s">
        <v>68</v>
      </c>
      <c r="O162" t="s">
        <v>87</v>
      </c>
      <c r="P162">
        <v>200</v>
      </c>
      <c r="Q162">
        <v>90</v>
      </c>
      <c r="R162">
        <v>18</v>
      </c>
      <c r="S162">
        <v>1</v>
      </c>
      <c r="T162">
        <v>30</v>
      </c>
      <c r="U162">
        <f t="shared" ref="U162:U179" si="2">(30+36)/2</f>
        <v>33</v>
      </c>
      <c r="V162">
        <v>36</v>
      </c>
      <c r="W162" t="s">
        <v>70</v>
      </c>
      <c r="X162" t="s">
        <v>73</v>
      </c>
      <c r="Y162" t="s">
        <v>123</v>
      </c>
      <c r="Z162" t="s">
        <v>106</v>
      </c>
      <c r="AA162" t="s">
        <v>545</v>
      </c>
      <c r="AB162">
        <v>65.099999999999994</v>
      </c>
      <c r="AC162">
        <v>18</v>
      </c>
      <c r="AD162">
        <v>10</v>
      </c>
      <c r="AE162">
        <v>112</v>
      </c>
      <c r="AF162">
        <v>112</v>
      </c>
      <c r="AG162">
        <v>58.5</v>
      </c>
      <c r="AH162">
        <v>22.6</v>
      </c>
      <c r="AI162">
        <v>10</v>
      </c>
      <c r="AJ162">
        <v>85</v>
      </c>
      <c r="AK162">
        <v>85</v>
      </c>
      <c r="AL162" t="s">
        <v>545</v>
      </c>
      <c r="AM162" t="s">
        <v>74</v>
      </c>
      <c r="AN162" t="s">
        <v>1303</v>
      </c>
      <c r="AO162" t="s">
        <v>1234</v>
      </c>
      <c r="AP162" t="s">
        <v>1245</v>
      </c>
      <c r="AQ162" t="s">
        <v>149</v>
      </c>
      <c r="AR162" t="s">
        <v>1252</v>
      </c>
      <c r="AU162" t="s">
        <v>1253</v>
      </c>
    </row>
    <row r="163" spans="1:47" x14ac:dyDescent="0.25">
      <c r="A163" t="s">
        <v>1225</v>
      </c>
      <c r="B163" t="s">
        <v>1249</v>
      </c>
      <c r="C163">
        <v>2012</v>
      </c>
      <c r="D163" t="s">
        <v>132</v>
      </c>
      <c r="F163" t="s">
        <v>1250</v>
      </c>
      <c r="G163" t="s">
        <v>4</v>
      </c>
      <c r="H163" t="s">
        <v>131</v>
      </c>
      <c r="I163" t="s">
        <v>130</v>
      </c>
      <c r="J163" t="s">
        <v>561</v>
      </c>
      <c r="K163" t="s">
        <v>856</v>
      </c>
      <c r="L163" t="s">
        <v>1251</v>
      </c>
      <c r="M163" t="s">
        <v>66</v>
      </c>
      <c r="N163" t="s">
        <v>68</v>
      </c>
      <c r="O163" t="s">
        <v>87</v>
      </c>
      <c r="P163">
        <v>200</v>
      </c>
      <c r="Q163">
        <v>90</v>
      </c>
      <c r="R163">
        <v>18</v>
      </c>
      <c r="S163">
        <v>1</v>
      </c>
      <c r="T163">
        <v>30</v>
      </c>
      <c r="U163">
        <f t="shared" si="2"/>
        <v>33</v>
      </c>
      <c r="V163">
        <v>36</v>
      </c>
      <c r="W163" t="s">
        <v>70</v>
      </c>
      <c r="X163" t="s">
        <v>73</v>
      </c>
      <c r="Y163" t="s">
        <v>123</v>
      </c>
      <c r="Z163" t="s">
        <v>106</v>
      </c>
      <c r="AA163" t="s">
        <v>545</v>
      </c>
      <c r="AB163">
        <v>65.099999999999994</v>
      </c>
      <c r="AC163">
        <v>18</v>
      </c>
      <c r="AD163">
        <v>10</v>
      </c>
      <c r="AE163">
        <v>112</v>
      </c>
      <c r="AF163">
        <v>112</v>
      </c>
      <c r="AG163">
        <v>61.7</v>
      </c>
      <c r="AH163">
        <v>20.399999999999999</v>
      </c>
      <c r="AI163">
        <v>10</v>
      </c>
      <c r="AJ163">
        <v>89</v>
      </c>
      <c r="AK163">
        <v>89</v>
      </c>
      <c r="AL163" t="s">
        <v>545</v>
      </c>
      <c r="AM163" t="s">
        <v>74</v>
      </c>
      <c r="AN163" t="s">
        <v>1304</v>
      </c>
      <c r="AO163" t="s">
        <v>1234</v>
      </c>
      <c r="AP163" t="s">
        <v>1246</v>
      </c>
      <c r="AQ163" t="s">
        <v>149</v>
      </c>
      <c r="AR163" t="s">
        <v>1252</v>
      </c>
      <c r="AU163" t="s">
        <v>1254</v>
      </c>
    </row>
    <row r="164" spans="1:47" x14ac:dyDescent="0.25">
      <c r="A164" t="s">
        <v>1225</v>
      </c>
      <c r="B164" t="s">
        <v>1249</v>
      </c>
      <c r="C164">
        <v>2012</v>
      </c>
      <c r="D164" t="s">
        <v>132</v>
      </c>
      <c r="F164" t="s">
        <v>1250</v>
      </c>
      <c r="G164" t="s">
        <v>4</v>
      </c>
      <c r="H164" t="s">
        <v>131</v>
      </c>
      <c r="I164" t="s">
        <v>130</v>
      </c>
      <c r="J164" t="s">
        <v>561</v>
      </c>
      <c r="K164" t="s">
        <v>856</v>
      </c>
      <c r="L164" t="s">
        <v>1251</v>
      </c>
      <c r="M164" t="s">
        <v>66</v>
      </c>
      <c r="N164" t="s">
        <v>68</v>
      </c>
      <c r="O164" t="s">
        <v>87</v>
      </c>
      <c r="P164">
        <v>200</v>
      </c>
      <c r="Q164">
        <v>90</v>
      </c>
      <c r="R164">
        <v>18</v>
      </c>
      <c r="S164">
        <v>1</v>
      </c>
      <c r="T164">
        <v>30</v>
      </c>
      <c r="U164">
        <f t="shared" si="2"/>
        <v>33</v>
      </c>
      <c r="V164">
        <v>36</v>
      </c>
      <c r="W164" t="s">
        <v>70</v>
      </c>
      <c r="X164" t="s">
        <v>73</v>
      </c>
      <c r="Y164" t="s">
        <v>123</v>
      </c>
      <c r="Z164" t="s">
        <v>106</v>
      </c>
      <c r="AA164" t="s">
        <v>545</v>
      </c>
      <c r="AB164">
        <v>65.099999999999994</v>
      </c>
      <c r="AC164">
        <v>18</v>
      </c>
      <c r="AD164">
        <v>10</v>
      </c>
      <c r="AE164">
        <v>112</v>
      </c>
      <c r="AF164">
        <v>112</v>
      </c>
      <c r="AG164">
        <v>69.2</v>
      </c>
      <c r="AH164">
        <v>16</v>
      </c>
      <c r="AI164">
        <v>10</v>
      </c>
      <c r="AJ164">
        <v>70</v>
      </c>
      <c r="AK164">
        <v>70</v>
      </c>
      <c r="AL164" t="s">
        <v>545</v>
      </c>
      <c r="AM164" t="s">
        <v>74</v>
      </c>
      <c r="AN164" t="s">
        <v>1305</v>
      </c>
      <c r="AO164" t="s">
        <v>1234</v>
      </c>
      <c r="AP164" t="s">
        <v>1379</v>
      </c>
      <c r="AQ164" t="s">
        <v>149</v>
      </c>
      <c r="AR164" t="s">
        <v>1252</v>
      </c>
      <c r="AU164" t="s">
        <v>1255</v>
      </c>
    </row>
    <row r="165" spans="1:47" x14ac:dyDescent="0.25">
      <c r="A165" t="s">
        <v>1218</v>
      </c>
      <c r="B165" t="s">
        <v>1249</v>
      </c>
      <c r="C165">
        <v>2012</v>
      </c>
      <c r="D165" t="s">
        <v>132</v>
      </c>
      <c r="F165" t="s">
        <v>1250</v>
      </c>
      <c r="G165" t="s">
        <v>4</v>
      </c>
      <c r="H165" t="s">
        <v>131</v>
      </c>
      <c r="I165" t="s">
        <v>130</v>
      </c>
      <c r="J165" t="s">
        <v>561</v>
      </c>
      <c r="K165" t="s">
        <v>856</v>
      </c>
      <c r="L165" t="s">
        <v>1251</v>
      </c>
      <c r="M165" t="s">
        <v>66</v>
      </c>
      <c r="N165" t="s">
        <v>68</v>
      </c>
      <c r="O165" t="s">
        <v>87</v>
      </c>
      <c r="P165">
        <v>200</v>
      </c>
      <c r="Q165">
        <v>90</v>
      </c>
      <c r="R165">
        <v>18</v>
      </c>
      <c r="S165">
        <v>1</v>
      </c>
      <c r="T165">
        <v>30</v>
      </c>
      <c r="U165">
        <f t="shared" si="2"/>
        <v>33</v>
      </c>
      <c r="V165">
        <v>36</v>
      </c>
      <c r="W165" t="s">
        <v>70</v>
      </c>
      <c r="X165" t="s">
        <v>73</v>
      </c>
      <c r="Y165" t="s">
        <v>122</v>
      </c>
      <c r="Z165" t="s">
        <v>107</v>
      </c>
      <c r="AA165" t="s">
        <v>1256</v>
      </c>
      <c r="AB165">
        <v>246.8049</v>
      </c>
      <c r="AC165">
        <v>33.489089999999997</v>
      </c>
      <c r="AD165">
        <v>10</v>
      </c>
      <c r="AE165">
        <v>123</v>
      </c>
      <c r="AF165">
        <v>123</v>
      </c>
      <c r="AG165">
        <v>258.36840000000001</v>
      </c>
      <c r="AH165">
        <v>43.193539999999999</v>
      </c>
      <c r="AI165">
        <v>10</v>
      </c>
      <c r="AJ165">
        <v>95</v>
      </c>
      <c r="AK165">
        <v>95</v>
      </c>
      <c r="AL165" t="s">
        <v>276</v>
      </c>
      <c r="AM165" t="s">
        <v>74</v>
      </c>
      <c r="AN165" t="s">
        <v>1303</v>
      </c>
      <c r="AO165" t="s">
        <v>1238</v>
      </c>
      <c r="AP165" t="s">
        <v>1389</v>
      </c>
      <c r="AQ165" t="s">
        <v>149</v>
      </c>
      <c r="AR165" t="s">
        <v>1252</v>
      </c>
      <c r="AU165" t="s">
        <v>1253</v>
      </c>
    </row>
    <row r="166" spans="1:47" x14ac:dyDescent="0.25">
      <c r="A166" t="s">
        <v>1218</v>
      </c>
      <c r="B166" t="s">
        <v>1249</v>
      </c>
      <c r="C166">
        <v>2012</v>
      </c>
      <c r="D166" t="s">
        <v>132</v>
      </c>
      <c r="F166" t="s">
        <v>1250</v>
      </c>
      <c r="G166" t="s">
        <v>4</v>
      </c>
      <c r="H166" t="s">
        <v>131</v>
      </c>
      <c r="I166" t="s">
        <v>130</v>
      </c>
      <c r="J166" t="s">
        <v>561</v>
      </c>
      <c r="K166" t="s">
        <v>856</v>
      </c>
      <c r="L166" t="s">
        <v>1251</v>
      </c>
      <c r="M166" t="s">
        <v>66</v>
      </c>
      <c r="N166" t="s">
        <v>68</v>
      </c>
      <c r="O166" t="s">
        <v>87</v>
      </c>
      <c r="P166">
        <v>200</v>
      </c>
      <c r="Q166">
        <v>90</v>
      </c>
      <c r="R166">
        <v>18</v>
      </c>
      <c r="S166">
        <v>1</v>
      </c>
      <c r="T166">
        <v>30</v>
      </c>
      <c r="U166">
        <f t="shared" si="2"/>
        <v>33</v>
      </c>
      <c r="V166">
        <v>36</v>
      </c>
      <c r="W166" t="s">
        <v>70</v>
      </c>
      <c r="X166" t="s">
        <v>73</v>
      </c>
      <c r="Y166" t="s">
        <v>122</v>
      </c>
      <c r="Z166" t="s">
        <v>107</v>
      </c>
      <c r="AA166" t="s">
        <v>1256</v>
      </c>
      <c r="AB166">
        <v>246.8049</v>
      </c>
      <c r="AC166">
        <v>33.489089999999997</v>
      </c>
      <c r="AD166">
        <v>10</v>
      </c>
      <c r="AE166">
        <v>123</v>
      </c>
      <c r="AF166">
        <v>123</v>
      </c>
      <c r="AG166">
        <v>248.13480000000001</v>
      </c>
      <c r="AH166">
        <v>33.766309999999997</v>
      </c>
      <c r="AI166">
        <v>10</v>
      </c>
      <c r="AJ166">
        <v>89</v>
      </c>
      <c r="AK166">
        <v>89</v>
      </c>
      <c r="AL166" t="s">
        <v>276</v>
      </c>
      <c r="AM166" t="s">
        <v>74</v>
      </c>
      <c r="AN166" t="s">
        <v>1304</v>
      </c>
      <c r="AO166" t="s">
        <v>1238</v>
      </c>
      <c r="AP166" t="s">
        <v>1390</v>
      </c>
      <c r="AQ166" t="s">
        <v>149</v>
      </c>
      <c r="AR166" t="s">
        <v>1252</v>
      </c>
      <c r="AU166" t="s">
        <v>1254</v>
      </c>
    </row>
    <row r="167" spans="1:47" x14ac:dyDescent="0.25">
      <c r="A167" t="s">
        <v>1218</v>
      </c>
      <c r="B167" t="s">
        <v>1249</v>
      </c>
      <c r="C167">
        <v>2012</v>
      </c>
      <c r="D167" t="s">
        <v>132</v>
      </c>
      <c r="F167" t="s">
        <v>1250</v>
      </c>
      <c r="G167" t="s">
        <v>4</v>
      </c>
      <c r="H167" t="s">
        <v>131</v>
      </c>
      <c r="I167" t="s">
        <v>130</v>
      </c>
      <c r="J167" t="s">
        <v>561</v>
      </c>
      <c r="K167" t="s">
        <v>856</v>
      </c>
      <c r="L167" t="s">
        <v>1251</v>
      </c>
      <c r="M167" t="s">
        <v>66</v>
      </c>
      <c r="N167" t="s">
        <v>68</v>
      </c>
      <c r="O167" t="s">
        <v>87</v>
      </c>
      <c r="P167">
        <v>200</v>
      </c>
      <c r="Q167">
        <v>90</v>
      </c>
      <c r="R167">
        <v>18</v>
      </c>
      <c r="S167">
        <v>1</v>
      </c>
      <c r="T167">
        <v>30</v>
      </c>
      <c r="U167">
        <f t="shared" si="2"/>
        <v>33</v>
      </c>
      <c r="V167">
        <v>36</v>
      </c>
      <c r="W167" t="s">
        <v>70</v>
      </c>
      <c r="X167" t="s">
        <v>73</v>
      </c>
      <c r="Y167" t="s">
        <v>122</v>
      </c>
      <c r="Z167" t="s">
        <v>107</v>
      </c>
      <c r="AA167" t="s">
        <v>1256</v>
      </c>
      <c r="AB167">
        <v>246.8049</v>
      </c>
      <c r="AC167">
        <v>33.489089999999997</v>
      </c>
      <c r="AD167">
        <v>10</v>
      </c>
      <c r="AE167">
        <v>123</v>
      </c>
      <c r="AF167">
        <v>123</v>
      </c>
      <c r="AG167">
        <v>248.1806</v>
      </c>
      <c r="AH167">
        <v>39.612679999999997</v>
      </c>
      <c r="AI167">
        <v>10</v>
      </c>
      <c r="AJ167">
        <v>72</v>
      </c>
      <c r="AK167">
        <v>72</v>
      </c>
      <c r="AL167" t="s">
        <v>276</v>
      </c>
      <c r="AM167" t="s">
        <v>74</v>
      </c>
      <c r="AN167" t="s">
        <v>1305</v>
      </c>
      <c r="AO167" t="s">
        <v>1238</v>
      </c>
      <c r="AP167" t="s">
        <v>1391</v>
      </c>
      <c r="AQ167" t="s">
        <v>149</v>
      </c>
      <c r="AR167" t="s">
        <v>1252</v>
      </c>
      <c r="AU167" t="s">
        <v>1255</v>
      </c>
    </row>
    <row r="168" spans="1:47" x14ac:dyDescent="0.25">
      <c r="A168" t="s">
        <v>1218</v>
      </c>
      <c r="B168" t="s">
        <v>1249</v>
      </c>
      <c r="C168">
        <v>2012</v>
      </c>
      <c r="D168" t="s">
        <v>132</v>
      </c>
      <c r="F168" t="s">
        <v>1250</v>
      </c>
      <c r="G168" t="s">
        <v>4</v>
      </c>
      <c r="H168" t="s">
        <v>131</v>
      </c>
      <c r="I168" t="s">
        <v>130</v>
      </c>
      <c r="J168" t="s">
        <v>561</v>
      </c>
      <c r="K168" t="s">
        <v>856</v>
      </c>
      <c r="L168" t="s">
        <v>1251</v>
      </c>
      <c r="M168" t="s">
        <v>66</v>
      </c>
      <c r="N168" t="s">
        <v>68</v>
      </c>
      <c r="O168" t="s">
        <v>87</v>
      </c>
      <c r="P168">
        <v>200</v>
      </c>
      <c r="Q168">
        <v>90</v>
      </c>
      <c r="R168">
        <v>18</v>
      </c>
      <c r="S168">
        <v>1</v>
      </c>
      <c r="T168">
        <v>30</v>
      </c>
      <c r="U168">
        <f t="shared" si="2"/>
        <v>33</v>
      </c>
      <c r="V168">
        <v>30</v>
      </c>
      <c r="W168" t="s">
        <v>70</v>
      </c>
      <c r="X168" t="s">
        <v>73</v>
      </c>
      <c r="Y168" t="s">
        <v>122</v>
      </c>
      <c r="Z168" t="s">
        <v>107</v>
      </c>
      <c r="AA168" t="s">
        <v>1256</v>
      </c>
      <c r="AB168">
        <v>257.60320000000002</v>
      </c>
      <c r="AC168">
        <v>35.491990000000001</v>
      </c>
      <c r="AD168">
        <v>10</v>
      </c>
      <c r="AE168">
        <v>126</v>
      </c>
      <c r="AF168">
        <v>126</v>
      </c>
      <c r="AG168">
        <v>264.78070000000002</v>
      </c>
      <c r="AH168">
        <v>40.956650000000003</v>
      </c>
      <c r="AI168">
        <v>10</v>
      </c>
      <c r="AJ168">
        <v>114</v>
      </c>
      <c r="AK168">
        <v>114</v>
      </c>
      <c r="AL168" t="s">
        <v>276</v>
      </c>
      <c r="AM168" t="s">
        <v>74</v>
      </c>
      <c r="AN168" t="s">
        <v>1230</v>
      </c>
      <c r="AO168" t="s">
        <v>1237</v>
      </c>
      <c r="AP168" t="s">
        <v>1386</v>
      </c>
      <c r="AQ168" t="s">
        <v>149</v>
      </c>
      <c r="AR168" t="s">
        <v>1252</v>
      </c>
      <c r="AU168" t="s">
        <v>1253</v>
      </c>
    </row>
    <row r="169" spans="1:47" x14ac:dyDescent="0.25">
      <c r="A169" t="s">
        <v>1218</v>
      </c>
      <c r="B169" t="s">
        <v>1249</v>
      </c>
      <c r="C169">
        <v>2012</v>
      </c>
      <c r="D169" t="s">
        <v>132</v>
      </c>
      <c r="F169" t="s">
        <v>1250</v>
      </c>
      <c r="G169" t="s">
        <v>4</v>
      </c>
      <c r="H169" t="s">
        <v>131</v>
      </c>
      <c r="I169" t="s">
        <v>130</v>
      </c>
      <c r="J169" t="s">
        <v>561</v>
      </c>
      <c r="K169" t="s">
        <v>856</v>
      </c>
      <c r="L169" t="s">
        <v>1251</v>
      </c>
      <c r="M169" t="s">
        <v>66</v>
      </c>
      <c r="N169" t="s">
        <v>68</v>
      </c>
      <c r="O169" t="s">
        <v>87</v>
      </c>
      <c r="P169">
        <v>200</v>
      </c>
      <c r="Q169">
        <v>90</v>
      </c>
      <c r="R169">
        <v>18</v>
      </c>
      <c r="S169">
        <v>1</v>
      </c>
      <c r="T169">
        <v>30</v>
      </c>
      <c r="U169">
        <f t="shared" si="2"/>
        <v>33</v>
      </c>
      <c r="V169">
        <v>30</v>
      </c>
      <c r="W169" t="s">
        <v>70</v>
      </c>
      <c r="X169" t="s">
        <v>73</v>
      </c>
      <c r="Y169" t="s">
        <v>122</v>
      </c>
      <c r="Z169" t="s">
        <v>107</v>
      </c>
      <c r="AA169" t="s">
        <v>1256</v>
      </c>
      <c r="AB169">
        <v>257.60320000000002</v>
      </c>
      <c r="AC169">
        <v>35.491990000000001</v>
      </c>
      <c r="AD169">
        <v>10</v>
      </c>
      <c r="AE169">
        <v>126</v>
      </c>
      <c r="AF169">
        <v>126</v>
      </c>
      <c r="AG169">
        <v>259</v>
      </c>
      <c r="AH169">
        <v>52.427880000000002</v>
      </c>
      <c r="AI169">
        <v>10</v>
      </c>
      <c r="AJ169">
        <v>83</v>
      </c>
      <c r="AK169">
        <v>83</v>
      </c>
      <c r="AL169" t="s">
        <v>276</v>
      </c>
      <c r="AM169" t="s">
        <v>74</v>
      </c>
      <c r="AN169" t="s">
        <v>1231</v>
      </c>
      <c r="AO169" t="s">
        <v>1237</v>
      </c>
      <c r="AP169" t="s">
        <v>1387</v>
      </c>
      <c r="AQ169" t="s">
        <v>149</v>
      </c>
      <c r="AR169" t="s">
        <v>1252</v>
      </c>
      <c r="AU169" t="s">
        <v>1254</v>
      </c>
    </row>
    <row r="170" spans="1:47" x14ac:dyDescent="0.25">
      <c r="A170" t="s">
        <v>1218</v>
      </c>
      <c r="B170" t="s">
        <v>1249</v>
      </c>
      <c r="C170">
        <v>2012</v>
      </c>
      <c r="D170" t="s">
        <v>132</v>
      </c>
      <c r="F170" t="s">
        <v>1250</v>
      </c>
      <c r="G170" t="s">
        <v>4</v>
      </c>
      <c r="H170" t="s">
        <v>131</v>
      </c>
      <c r="I170" t="s">
        <v>130</v>
      </c>
      <c r="J170" t="s">
        <v>561</v>
      </c>
      <c r="K170" t="s">
        <v>856</v>
      </c>
      <c r="L170" t="s">
        <v>1251</v>
      </c>
      <c r="M170" t="s">
        <v>66</v>
      </c>
      <c r="N170" t="s">
        <v>68</v>
      </c>
      <c r="O170" t="s">
        <v>87</v>
      </c>
      <c r="P170">
        <v>200</v>
      </c>
      <c r="Q170">
        <v>90</v>
      </c>
      <c r="R170">
        <v>18</v>
      </c>
      <c r="S170">
        <v>1</v>
      </c>
      <c r="T170">
        <v>30</v>
      </c>
      <c r="U170">
        <f t="shared" si="2"/>
        <v>33</v>
      </c>
      <c r="V170">
        <v>30</v>
      </c>
      <c r="W170" t="s">
        <v>70</v>
      </c>
      <c r="X170" t="s">
        <v>73</v>
      </c>
      <c r="Y170" t="s">
        <v>122</v>
      </c>
      <c r="Z170" t="s">
        <v>107</v>
      </c>
      <c r="AA170" t="s">
        <v>1256</v>
      </c>
      <c r="AB170">
        <v>257.60320000000002</v>
      </c>
      <c r="AC170">
        <v>35.491990000000001</v>
      </c>
      <c r="AD170">
        <v>10</v>
      </c>
      <c r="AE170">
        <v>126</v>
      </c>
      <c r="AF170">
        <v>126</v>
      </c>
      <c r="AG170">
        <v>244.47829999999999</v>
      </c>
      <c r="AH170">
        <v>40.082740000000001</v>
      </c>
      <c r="AI170">
        <v>10</v>
      </c>
      <c r="AJ170">
        <v>92</v>
      </c>
      <c r="AK170">
        <v>92</v>
      </c>
      <c r="AL170" t="s">
        <v>276</v>
      </c>
      <c r="AM170" t="s">
        <v>74</v>
      </c>
      <c r="AN170" t="s">
        <v>1232</v>
      </c>
      <c r="AO170" t="s">
        <v>1237</v>
      </c>
      <c r="AP170" t="s">
        <v>1388</v>
      </c>
      <c r="AQ170" t="s">
        <v>149</v>
      </c>
      <c r="AR170" t="s">
        <v>1252</v>
      </c>
      <c r="AU170" t="s">
        <v>1255</v>
      </c>
    </row>
    <row r="171" spans="1:47" x14ac:dyDescent="0.25">
      <c r="A171" t="s">
        <v>1218</v>
      </c>
      <c r="B171" t="s">
        <v>1249</v>
      </c>
      <c r="C171">
        <v>2012</v>
      </c>
      <c r="D171" t="s">
        <v>132</v>
      </c>
      <c r="F171" t="s">
        <v>1250</v>
      </c>
      <c r="G171" t="s">
        <v>4</v>
      </c>
      <c r="H171" t="s">
        <v>131</v>
      </c>
      <c r="I171" t="s">
        <v>130</v>
      </c>
      <c r="J171" t="s">
        <v>561</v>
      </c>
      <c r="K171" t="s">
        <v>856</v>
      </c>
      <c r="L171" t="s">
        <v>1251</v>
      </c>
      <c r="M171" t="s">
        <v>66</v>
      </c>
      <c r="N171" t="s">
        <v>68</v>
      </c>
      <c r="O171" t="s">
        <v>87</v>
      </c>
      <c r="P171">
        <v>200</v>
      </c>
      <c r="Q171">
        <v>90</v>
      </c>
      <c r="R171">
        <v>18</v>
      </c>
      <c r="S171">
        <v>1</v>
      </c>
      <c r="T171">
        <v>30</v>
      </c>
      <c r="U171">
        <f t="shared" si="2"/>
        <v>33</v>
      </c>
      <c r="V171">
        <v>36</v>
      </c>
      <c r="W171" t="s">
        <v>70</v>
      </c>
      <c r="X171" t="s">
        <v>73</v>
      </c>
      <c r="Y171" t="s">
        <v>123</v>
      </c>
      <c r="Z171" t="s">
        <v>107</v>
      </c>
      <c r="AA171" t="s">
        <v>1256</v>
      </c>
      <c r="AB171">
        <v>280.60629999999998</v>
      </c>
      <c r="AC171">
        <v>42.773699999999998</v>
      </c>
      <c r="AD171">
        <v>10</v>
      </c>
      <c r="AE171">
        <v>127</v>
      </c>
      <c r="AF171">
        <v>127</v>
      </c>
      <c r="AG171">
        <v>288.71429999999998</v>
      </c>
      <c r="AH171">
        <v>54.552500000000002</v>
      </c>
      <c r="AI171">
        <v>10</v>
      </c>
      <c r="AJ171">
        <v>70</v>
      </c>
      <c r="AK171">
        <v>70</v>
      </c>
      <c r="AL171" t="s">
        <v>276</v>
      </c>
      <c r="AM171" t="s">
        <v>74</v>
      </c>
      <c r="AN171" t="s">
        <v>1303</v>
      </c>
      <c r="AO171" t="s">
        <v>1236</v>
      </c>
      <c r="AP171" t="s">
        <v>1383</v>
      </c>
      <c r="AQ171" t="s">
        <v>149</v>
      </c>
      <c r="AR171" t="s">
        <v>1252</v>
      </c>
      <c r="AU171" t="s">
        <v>1253</v>
      </c>
    </row>
    <row r="172" spans="1:47" x14ac:dyDescent="0.25">
      <c r="A172" t="s">
        <v>1218</v>
      </c>
      <c r="B172" t="s">
        <v>1249</v>
      </c>
      <c r="C172">
        <v>2012</v>
      </c>
      <c r="D172" t="s">
        <v>132</v>
      </c>
      <c r="F172" t="s">
        <v>1250</v>
      </c>
      <c r="G172" t="s">
        <v>4</v>
      </c>
      <c r="H172" t="s">
        <v>131</v>
      </c>
      <c r="I172" t="s">
        <v>130</v>
      </c>
      <c r="J172" t="s">
        <v>561</v>
      </c>
      <c r="K172" t="s">
        <v>856</v>
      </c>
      <c r="L172" t="s">
        <v>1251</v>
      </c>
      <c r="M172" t="s">
        <v>66</v>
      </c>
      <c r="N172" t="s">
        <v>68</v>
      </c>
      <c r="O172" t="s">
        <v>87</v>
      </c>
      <c r="P172">
        <v>200</v>
      </c>
      <c r="Q172">
        <v>90</v>
      </c>
      <c r="R172">
        <v>18</v>
      </c>
      <c r="S172">
        <v>1</v>
      </c>
      <c r="T172">
        <v>30</v>
      </c>
      <c r="U172">
        <f t="shared" si="2"/>
        <v>33</v>
      </c>
      <c r="V172">
        <v>36</v>
      </c>
      <c r="W172" t="s">
        <v>70</v>
      </c>
      <c r="X172" t="s">
        <v>73</v>
      </c>
      <c r="Y172" t="s">
        <v>123</v>
      </c>
      <c r="Z172" t="s">
        <v>107</v>
      </c>
      <c r="AA172" t="s">
        <v>1256</v>
      </c>
      <c r="AB172">
        <v>280.60629999999998</v>
      </c>
      <c r="AC172">
        <v>42.773699999999998</v>
      </c>
      <c r="AD172">
        <v>10</v>
      </c>
      <c r="AE172">
        <v>127</v>
      </c>
      <c r="AF172">
        <v>127</v>
      </c>
      <c r="AG172">
        <v>293.12</v>
      </c>
      <c r="AH172">
        <v>35.865729999999999</v>
      </c>
      <c r="AI172">
        <v>10</v>
      </c>
      <c r="AJ172">
        <v>75</v>
      </c>
      <c r="AK172">
        <v>75</v>
      </c>
      <c r="AL172" t="s">
        <v>276</v>
      </c>
      <c r="AM172" t="s">
        <v>74</v>
      </c>
      <c r="AN172" t="s">
        <v>1304</v>
      </c>
      <c r="AO172" t="s">
        <v>1236</v>
      </c>
      <c r="AP172" t="s">
        <v>1384</v>
      </c>
      <c r="AQ172" t="s">
        <v>149</v>
      </c>
      <c r="AR172" t="s">
        <v>1252</v>
      </c>
      <c r="AU172" t="s">
        <v>1254</v>
      </c>
    </row>
    <row r="173" spans="1:47" x14ac:dyDescent="0.25">
      <c r="A173" t="s">
        <v>1218</v>
      </c>
      <c r="B173" t="s">
        <v>1249</v>
      </c>
      <c r="C173">
        <v>2012</v>
      </c>
      <c r="D173" t="s">
        <v>132</v>
      </c>
      <c r="F173" t="s">
        <v>1250</v>
      </c>
      <c r="G173" t="s">
        <v>4</v>
      </c>
      <c r="H173" t="s">
        <v>131</v>
      </c>
      <c r="I173" t="s">
        <v>130</v>
      </c>
      <c r="J173" t="s">
        <v>561</v>
      </c>
      <c r="K173" t="s">
        <v>856</v>
      </c>
      <c r="L173" t="s">
        <v>1251</v>
      </c>
      <c r="M173" t="s">
        <v>66</v>
      </c>
      <c r="N173" t="s">
        <v>68</v>
      </c>
      <c r="O173" t="s">
        <v>87</v>
      </c>
      <c r="P173">
        <v>200</v>
      </c>
      <c r="Q173">
        <v>90</v>
      </c>
      <c r="R173">
        <v>18</v>
      </c>
      <c r="S173">
        <v>1</v>
      </c>
      <c r="T173">
        <v>30</v>
      </c>
      <c r="U173">
        <f t="shared" si="2"/>
        <v>33</v>
      </c>
      <c r="V173">
        <v>36</v>
      </c>
      <c r="W173" t="s">
        <v>70</v>
      </c>
      <c r="X173" t="s">
        <v>73</v>
      </c>
      <c r="Y173" t="s">
        <v>123</v>
      </c>
      <c r="Z173" t="s">
        <v>107</v>
      </c>
      <c r="AA173" t="s">
        <v>1256</v>
      </c>
      <c r="AB173">
        <v>280.60629999999998</v>
      </c>
      <c r="AC173">
        <v>42.773699999999998</v>
      </c>
      <c r="AD173">
        <v>10</v>
      </c>
      <c r="AE173">
        <v>127</v>
      </c>
      <c r="AF173">
        <v>127</v>
      </c>
      <c r="AG173">
        <v>295.27449999999999</v>
      </c>
      <c r="AH173">
        <v>32.117330000000003</v>
      </c>
      <c r="AI173">
        <v>10</v>
      </c>
      <c r="AJ173">
        <v>51</v>
      </c>
      <c r="AK173">
        <v>51</v>
      </c>
      <c r="AL173" t="s">
        <v>276</v>
      </c>
      <c r="AM173" t="s">
        <v>74</v>
      </c>
      <c r="AN173" t="s">
        <v>1305</v>
      </c>
      <c r="AO173" t="s">
        <v>1236</v>
      </c>
      <c r="AP173" t="s">
        <v>1385</v>
      </c>
      <c r="AQ173" t="s">
        <v>149</v>
      </c>
      <c r="AR173" t="s">
        <v>1252</v>
      </c>
      <c r="AU173" t="s">
        <v>1255</v>
      </c>
    </row>
    <row r="174" spans="1:47" x14ac:dyDescent="0.25">
      <c r="A174" t="s">
        <v>1218</v>
      </c>
      <c r="B174" t="s">
        <v>1249</v>
      </c>
      <c r="C174">
        <v>2012</v>
      </c>
      <c r="D174" t="s">
        <v>132</v>
      </c>
      <c r="F174" t="s">
        <v>1250</v>
      </c>
      <c r="G174" t="s">
        <v>4</v>
      </c>
      <c r="H174" t="s">
        <v>131</v>
      </c>
      <c r="I174" t="s">
        <v>130</v>
      </c>
      <c r="J174" t="s">
        <v>561</v>
      </c>
      <c r="K174" t="s">
        <v>856</v>
      </c>
      <c r="L174" t="s">
        <v>1251</v>
      </c>
      <c r="M174" t="s">
        <v>66</v>
      </c>
      <c r="N174" t="s">
        <v>68</v>
      </c>
      <c r="O174" t="s">
        <v>87</v>
      </c>
      <c r="P174">
        <v>200</v>
      </c>
      <c r="Q174">
        <v>90</v>
      </c>
      <c r="R174">
        <v>18</v>
      </c>
      <c r="S174">
        <v>1</v>
      </c>
      <c r="T174">
        <v>30</v>
      </c>
      <c r="U174">
        <f t="shared" si="2"/>
        <v>33</v>
      </c>
      <c r="V174">
        <v>30</v>
      </c>
      <c r="W174" t="s">
        <v>70</v>
      </c>
      <c r="X174" t="s">
        <v>73</v>
      </c>
      <c r="Y174" t="s">
        <v>123</v>
      </c>
      <c r="Z174" t="s">
        <v>107</v>
      </c>
      <c r="AA174" t="s">
        <v>1256</v>
      </c>
      <c r="AB174">
        <v>302.73379999999997</v>
      </c>
      <c r="AC174">
        <v>36.564210000000003</v>
      </c>
      <c r="AD174">
        <v>10</v>
      </c>
      <c r="AE174">
        <v>154</v>
      </c>
      <c r="AF174">
        <v>154</v>
      </c>
      <c r="AG174">
        <v>313.7</v>
      </c>
      <c r="AH174">
        <v>33.97871</v>
      </c>
      <c r="AI174">
        <v>10</v>
      </c>
      <c r="AJ174">
        <v>130</v>
      </c>
      <c r="AK174">
        <v>130</v>
      </c>
      <c r="AL174" t="s">
        <v>276</v>
      </c>
      <c r="AM174" t="s">
        <v>74</v>
      </c>
      <c r="AN174" t="s">
        <v>1230</v>
      </c>
      <c r="AO174" t="s">
        <v>1235</v>
      </c>
      <c r="AP174" t="s">
        <v>1380</v>
      </c>
      <c r="AQ174" t="s">
        <v>149</v>
      </c>
      <c r="AR174" t="s">
        <v>1252</v>
      </c>
      <c r="AU174" t="s">
        <v>1253</v>
      </c>
    </row>
    <row r="175" spans="1:47" x14ac:dyDescent="0.25">
      <c r="A175" t="s">
        <v>1218</v>
      </c>
      <c r="B175" t="s">
        <v>1249</v>
      </c>
      <c r="C175">
        <v>2012</v>
      </c>
      <c r="D175" t="s">
        <v>132</v>
      </c>
      <c r="F175" t="s">
        <v>1250</v>
      </c>
      <c r="G175" t="s">
        <v>4</v>
      </c>
      <c r="H175" t="s">
        <v>131</v>
      </c>
      <c r="I175" t="s">
        <v>130</v>
      </c>
      <c r="J175" t="s">
        <v>561</v>
      </c>
      <c r="K175" t="s">
        <v>856</v>
      </c>
      <c r="L175" t="s">
        <v>1251</v>
      </c>
      <c r="M175" t="s">
        <v>66</v>
      </c>
      <c r="N175" t="s">
        <v>68</v>
      </c>
      <c r="O175" t="s">
        <v>87</v>
      </c>
      <c r="P175">
        <v>200</v>
      </c>
      <c r="Q175">
        <v>90</v>
      </c>
      <c r="R175">
        <v>18</v>
      </c>
      <c r="S175">
        <v>1</v>
      </c>
      <c r="T175">
        <v>30</v>
      </c>
      <c r="U175">
        <f t="shared" si="2"/>
        <v>33</v>
      </c>
      <c r="V175">
        <v>30</v>
      </c>
      <c r="W175" t="s">
        <v>70</v>
      </c>
      <c r="X175" t="s">
        <v>73</v>
      </c>
      <c r="Y175" t="s">
        <v>123</v>
      </c>
      <c r="Z175" t="s">
        <v>107</v>
      </c>
      <c r="AA175" t="s">
        <v>1256</v>
      </c>
      <c r="AB175">
        <v>302.73379999999997</v>
      </c>
      <c r="AC175">
        <v>36.564210000000003</v>
      </c>
      <c r="AD175">
        <v>10</v>
      </c>
      <c r="AE175">
        <v>154</v>
      </c>
      <c r="AF175">
        <v>154</v>
      </c>
      <c r="AG175">
        <v>304.92230000000001</v>
      </c>
      <c r="AH175">
        <v>38.496420000000001</v>
      </c>
      <c r="AI175">
        <v>10</v>
      </c>
      <c r="AJ175">
        <v>103</v>
      </c>
      <c r="AK175">
        <v>103</v>
      </c>
      <c r="AL175" t="s">
        <v>276</v>
      </c>
      <c r="AM175" t="s">
        <v>74</v>
      </c>
      <c r="AN175" t="s">
        <v>1231</v>
      </c>
      <c r="AO175" t="s">
        <v>1235</v>
      </c>
      <c r="AP175" t="s">
        <v>1381</v>
      </c>
      <c r="AQ175" t="s">
        <v>149</v>
      </c>
      <c r="AR175" t="s">
        <v>1252</v>
      </c>
      <c r="AU175" t="s">
        <v>1254</v>
      </c>
    </row>
    <row r="176" spans="1:47" x14ac:dyDescent="0.25">
      <c r="A176" t="s">
        <v>1218</v>
      </c>
      <c r="B176" t="s">
        <v>1249</v>
      </c>
      <c r="C176">
        <v>2012</v>
      </c>
      <c r="D176" t="s">
        <v>132</v>
      </c>
      <c r="F176" t="s">
        <v>1250</v>
      </c>
      <c r="G176" t="s">
        <v>4</v>
      </c>
      <c r="H176" t="s">
        <v>131</v>
      </c>
      <c r="I176" t="s">
        <v>130</v>
      </c>
      <c r="J176" t="s">
        <v>561</v>
      </c>
      <c r="K176" t="s">
        <v>856</v>
      </c>
      <c r="L176" t="s">
        <v>1251</v>
      </c>
      <c r="M176" t="s">
        <v>66</v>
      </c>
      <c r="N176" t="s">
        <v>68</v>
      </c>
      <c r="O176" t="s">
        <v>87</v>
      </c>
      <c r="P176">
        <v>200</v>
      </c>
      <c r="Q176">
        <v>90</v>
      </c>
      <c r="R176">
        <v>18</v>
      </c>
      <c r="S176">
        <v>1</v>
      </c>
      <c r="T176">
        <v>30</v>
      </c>
      <c r="U176">
        <f t="shared" si="2"/>
        <v>33</v>
      </c>
      <c r="V176">
        <v>30</v>
      </c>
      <c r="W176" t="s">
        <v>70</v>
      </c>
      <c r="X176" t="s">
        <v>73</v>
      </c>
      <c r="Y176" t="s">
        <v>123</v>
      </c>
      <c r="Z176" t="s">
        <v>107</v>
      </c>
      <c r="AA176" t="s">
        <v>1256</v>
      </c>
      <c r="AB176">
        <v>302.73379999999997</v>
      </c>
      <c r="AC176">
        <v>36.564210000000003</v>
      </c>
      <c r="AD176">
        <v>10</v>
      </c>
      <c r="AE176">
        <v>154</v>
      </c>
      <c r="AF176">
        <v>154</v>
      </c>
      <c r="AG176">
        <v>310.68599999999998</v>
      </c>
      <c r="AH176">
        <v>32.638219999999997</v>
      </c>
      <c r="AI176">
        <v>10</v>
      </c>
      <c r="AJ176">
        <v>86</v>
      </c>
      <c r="AK176">
        <v>86</v>
      </c>
      <c r="AL176" t="s">
        <v>276</v>
      </c>
      <c r="AM176" t="s">
        <v>74</v>
      </c>
      <c r="AN176" t="s">
        <v>1232</v>
      </c>
      <c r="AO176" t="s">
        <v>1235</v>
      </c>
      <c r="AP176" t="s">
        <v>1382</v>
      </c>
      <c r="AQ176" t="s">
        <v>149</v>
      </c>
      <c r="AR176" t="s">
        <v>1252</v>
      </c>
      <c r="AU176" t="s">
        <v>1255</v>
      </c>
    </row>
    <row r="177" spans="1:47" x14ac:dyDescent="0.25">
      <c r="A177" t="s">
        <v>1225</v>
      </c>
      <c r="B177" t="s">
        <v>1249</v>
      </c>
      <c r="C177">
        <v>2012</v>
      </c>
      <c r="D177" t="s">
        <v>132</v>
      </c>
      <c r="F177" t="s">
        <v>1250</v>
      </c>
      <c r="G177" t="s">
        <v>4</v>
      </c>
      <c r="H177" t="s">
        <v>131</v>
      </c>
      <c r="I177" t="s">
        <v>130</v>
      </c>
      <c r="J177" t="s">
        <v>561</v>
      </c>
      <c r="K177" t="s">
        <v>856</v>
      </c>
      <c r="L177" t="s">
        <v>1251</v>
      </c>
      <c r="M177" t="s">
        <v>66</v>
      </c>
      <c r="N177" t="s">
        <v>68</v>
      </c>
      <c r="O177" t="s">
        <v>87</v>
      </c>
      <c r="P177">
        <v>200</v>
      </c>
      <c r="Q177">
        <v>90</v>
      </c>
      <c r="R177">
        <v>18</v>
      </c>
      <c r="S177">
        <v>1</v>
      </c>
      <c r="T177">
        <v>30</v>
      </c>
      <c r="U177">
        <f t="shared" si="2"/>
        <v>33</v>
      </c>
      <c r="V177">
        <v>30</v>
      </c>
      <c r="W177" t="s">
        <v>70</v>
      </c>
      <c r="X177" t="s">
        <v>73</v>
      </c>
      <c r="Y177" t="s">
        <v>123</v>
      </c>
      <c r="Z177" t="s">
        <v>106</v>
      </c>
      <c r="AA177" t="s">
        <v>545</v>
      </c>
      <c r="AB177">
        <v>86.5</v>
      </c>
      <c r="AC177">
        <v>21.1</v>
      </c>
      <c r="AD177">
        <v>10</v>
      </c>
      <c r="AE177">
        <v>173</v>
      </c>
      <c r="AF177">
        <v>173</v>
      </c>
      <c r="AG177">
        <v>88.9</v>
      </c>
      <c r="AH177">
        <v>23.3</v>
      </c>
      <c r="AI177">
        <v>10</v>
      </c>
      <c r="AJ177">
        <v>71</v>
      </c>
      <c r="AK177">
        <v>71</v>
      </c>
      <c r="AL177" t="s">
        <v>545</v>
      </c>
      <c r="AM177" t="s">
        <v>74</v>
      </c>
      <c r="AN177" t="s">
        <v>1230</v>
      </c>
      <c r="AO177" t="s">
        <v>1233</v>
      </c>
      <c r="AP177" t="s">
        <v>1242</v>
      </c>
      <c r="AQ177" t="s">
        <v>149</v>
      </c>
      <c r="AR177" t="s">
        <v>1252</v>
      </c>
      <c r="AU177" t="s">
        <v>1253</v>
      </c>
    </row>
    <row r="178" spans="1:47" x14ac:dyDescent="0.25">
      <c r="A178" t="s">
        <v>1225</v>
      </c>
      <c r="B178" t="s">
        <v>1249</v>
      </c>
      <c r="C178">
        <v>2012</v>
      </c>
      <c r="D178" t="s">
        <v>132</v>
      </c>
      <c r="F178" t="s">
        <v>1250</v>
      </c>
      <c r="G178" t="s">
        <v>4</v>
      </c>
      <c r="H178" t="s">
        <v>131</v>
      </c>
      <c r="I178" t="s">
        <v>130</v>
      </c>
      <c r="J178" t="s">
        <v>561</v>
      </c>
      <c r="K178" t="s">
        <v>856</v>
      </c>
      <c r="L178" t="s">
        <v>1251</v>
      </c>
      <c r="M178" t="s">
        <v>66</v>
      </c>
      <c r="N178" t="s">
        <v>68</v>
      </c>
      <c r="O178" t="s">
        <v>87</v>
      </c>
      <c r="P178">
        <v>200</v>
      </c>
      <c r="Q178">
        <v>90</v>
      </c>
      <c r="R178">
        <v>18</v>
      </c>
      <c r="S178">
        <v>1</v>
      </c>
      <c r="T178">
        <v>30</v>
      </c>
      <c r="U178">
        <f t="shared" si="2"/>
        <v>33</v>
      </c>
      <c r="V178">
        <v>30</v>
      </c>
      <c r="W178" t="s">
        <v>70</v>
      </c>
      <c r="X178" t="s">
        <v>73</v>
      </c>
      <c r="Y178" t="s">
        <v>123</v>
      </c>
      <c r="Z178" t="s">
        <v>106</v>
      </c>
      <c r="AA178" t="s">
        <v>545</v>
      </c>
      <c r="AB178">
        <v>86.5</v>
      </c>
      <c r="AC178">
        <v>21.1</v>
      </c>
      <c r="AD178">
        <v>10</v>
      </c>
      <c r="AE178">
        <v>173</v>
      </c>
      <c r="AF178">
        <v>173</v>
      </c>
      <c r="AG178">
        <v>87</v>
      </c>
      <c r="AH178">
        <v>19.600000000000001</v>
      </c>
      <c r="AI178">
        <v>10</v>
      </c>
      <c r="AJ178">
        <v>109</v>
      </c>
      <c r="AK178">
        <v>109</v>
      </c>
      <c r="AL178" t="s">
        <v>545</v>
      </c>
      <c r="AM178" t="s">
        <v>74</v>
      </c>
      <c r="AN178" t="s">
        <v>1231</v>
      </c>
      <c r="AO178" t="s">
        <v>1233</v>
      </c>
      <c r="AP178" t="s">
        <v>1243</v>
      </c>
      <c r="AQ178" t="s">
        <v>149</v>
      </c>
      <c r="AR178" t="s">
        <v>1252</v>
      </c>
      <c r="AU178" t="s">
        <v>1254</v>
      </c>
    </row>
    <row r="179" spans="1:47" x14ac:dyDescent="0.25">
      <c r="A179" t="s">
        <v>1225</v>
      </c>
      <c r="B179" t="s">
        <v>1249</v>
      </c>
      <c r="C179">
        <v>2012</v>
      </c>
      <c r="D179" t="s">
        <v>132</v>
      </c>
      <c r="F179" t="s">
        <v>1250</v>
      </c>
      <c r="G179" t="s">
        <v>4</v>
      </c>
      <c r="H179" t="s">
        <v>131</v>
      </c>
      <c r="I179" t="s">
        <v>130</v>
      </c>
      <c r="J179" t="s">
        <v>561</v>
      </c>
      <c r="K179" t="s">
        <v>856</v>
      </c>
      <c r="L179" t="s">
        <v>1251</v>
      </c>
      <c r="M179" t="s">
        <v>66</v>
      </c>
      <c r="N179" t="s">
        <v>68</v>
      </c>
      <c r="O179" t="s">
        <v>87</v>
      </c>
      <c r="P179">
        <v>200</v>
      </c>
      <c r="Q179">
        <v>90</v>
      </c>
      <c r="R179">
        <v>18</v>
      </c>
      <c r="S179">
        <v>1</v>
      </c>
      <c r="T179">
        <v>30</v>
      </c>
      <c r="U179">
        <f t="shared" si="2"/>
        <v>33</v>
      </c>
      <c r="V179">
        <v>30</v>
      </c>
      <c r="W179" t="s">
        <v>70</v>
      </c>
      <c r="X179" t="s">
        <v>73</v>
      </c>
      <c r="Y179" t="s">
        <v>123</v>
      </c>
      <c r="Z179" t="s">
        <v>106</v>
      </c>
      <c r="AA179" t="s">
        <v>545</v>
      </c>
      <c r="AB179">
        <v>86.5</v>
      </c>
      <c r="AC179">
        <v>21.1</v>
      </c>
      <c r="AD179">
        <v>10</v>
      </c>
      <c r="AE179">
        <v>173</v>
      </c>
      <c r="AF179">
        <v>173</v>
      </c>
      <c r="AG179">
        <v>93.7</v>
      </c>
      <c r="AH179">
        <v>21.9</v>
      </c>
      <c r="AI179">
        <v>10</v>
      </c>
      <c r="AJ179">
        <v>96</v>
      </c>
      <c r="AK179">
        <v>96</v>
      </c>
      <c r="AL179" t="s">
        <v>545</v>
      </c>
      <c r="AM179" t="s">
        <v>74</v>
      </c>
      <c r="AN179" t="s">
        <v>1232</v>
      </c>
      <c r="AO179" t="s">
        <v>1233</v>
      </c>
      <c r="AP179" t="s">
        <v>1244</v>
      </c>
      <c r="AQ179" t="s">
        <v>149</v>
      </c>
      <c r="AR179" t="s">
        <v>1252</v>
      </c>
      <c r="AU179" t="s">
        <v>1255</v>
      </c>
    </row>
    <row r="180" spans="1:47" x14ac:dyDescent="0.25">
      <c r="A180" s="14" t="s">
        <v>539</v>
      </c>
      <c r="B180" s="14" t="s">
        <v>570</v>
      </c>
      <c r="C180" s="14">
        <v>2003</v>
      </c>
      <c r="D180" s="14" t="s">
        <v>273</v>
      </c>
      <c r="E180" s="14"/>
      <c r="F180" s="14" t="s">
        <v>571</v>
      </c>
      <c r="G180" s="14" t="s">
        <v>4</v>
      </c>
      <c r="H180" s="14" t="s">
        <v>131</v>
      </c>
      <c r="I180" s="14" t="s">
        <v>130</v>
      </c>
      <c r="J180" s="14" t="s">
        <v>129</v>
      </c>
      <c r="K180" s="14" t="s">
        <v>151</v>
      </c>
      <c r="L180" s="14" t="s">
        <v>152</v>
      </c>
      <c r="M180" s="14" t="s">
        <v>66</v>
      </c>
      <c r="N180" s="14" t="s">
        <v>68</v>
      </c>
      <c r="O180" s="14" t="s">
        <v>87</v>
      </c>
      <c r="P180" s="14">
        <v>1500</v>
      </c>
      <c r="Q180" s="14"/>
      <c r="R180" s="14">
        <v>14</v>
      </c>
      <c r="S180" s="14">
        <v>1</v>
      </c>
      <c r="T180" s="14">
        <v>18</v>
      </c>
      <c r="U180" s="14">
        <v>25</v>
      </c>
      <c r="V180" s="14">
        <v>18</v>
      </c>
      <c r="W180" s="14" t="s">
        <v>70</v>
      </c>
      <c r="X180" s="14" t="s">
        <v>72</v>
      </c>
      <c r="Y180" s="14" t="s">
        <v>123</v>
      </c>
      <c r="Z180" s="14" t="s">
        <v>107</v>
      </c>
      <c r="AA180" s="14" t="s">
        <v>572</v>
      </c>
      <c r="AB180" s="14">
        <v>1.6013999999999999</v>
      </c>
      <c r="AC180" s="14">
        <v>1.2676059999999999E-2</v>
      </c>
      <c r="AD180" s="14">
        <v>6</v>
      </c>
      <c r="AE180" s="14">
        <v>150</v>
      </c>
      <c r="AF180" s="14">
        <v>150</v>
      </c>
      <c r="AG180" s="14">
        <v>1.571831</v>
      </c>
      <c r="AH180" s="14">
        <v>1.549296E-2</v>
      </c>
      <c r="AI180" s="14">
        <v>6</v>
      </c>
      <c r="AJ180" s="14">
        <v>150</v>
      </c>
      <c r="AK180" s="14">
        <v>150</v>
      </c>
      <c r="AL180" s="14" t="s">
        <v>573</v>
      </c>
      <c r="AM180" s="14" t="s">
        <v>75</v>
      </c>
      <c r="AN180" s="14" t="s">
        <v>589</v>
      </c>
      <c r="AO180" t="s">
        <v>607</v>
      </c>
      <c r="AP180" t="s">
        <v>633</v>
      </c>
      <c r="AQ180" s="14" t="s">
        <v>574</v>
      </c>
      <c r="AR180" s="14"/>
      <c r="AS180" s="14"/>
      <c r="AT180" s="14"/>
      <c r="AU180" s="14" t="s">
        <v>575</v>
      </c>
    </row>
    <row r="181" spans="1:47" x14ac:dyDescent="0.25">
      <c r="A181" s="14" t="s">
        <v>539</v>
      </c>
      <c r="B181" s="14" t="s">
        <v>570</v>
      </c>
      <c r="C181" s="14">
        <v>2003</v>
      </c>
      <c r="D181" s="14" t="s">
        <v>273</v>
      </c>
      <c r="E181" s="14"/>
      <c r="F181" s="14" t="s">
        <v>571</v>
      </c>
      <c r="G181" s="14" t="s">
        <v>4</v>
      </c>
      <c r="H181" s="14" t="s">
        <v>131</v>
      </c>
      <c r="I181" s="14" t="s">
        <v>130</v>
      </c>
      <c r="J181" s="14" t="s">
        <v>129</v>
      </c>
      <c r="K181" s="14" t="s">
        <v>151</v>
      </c>
      <c r="L181" s="14" t="s">
        <v>152</v>
      </c>
      <c r="M181" s="14" t="s">
        <v>66</v>
      </c>
      <c r="N181" s="14" t="s">
        <v>68</v>
      </c>
      <c r="O181" s="14" t="s">
        <v>87</v>
      </c>
      <c r="P181" s="14">
        <v>1500</v>
      </c>
      <c r="Q181" s="14"/>
      <c r="R181" s="14">
        <v>14</v>
      </c>
      <c r="S181" s="14">
        <v>1</v>
      </c>
      <c r="T181" s="14">
        <v>18</v>
      </c>
      <c r="U181" s="14">
        <v>25</v>
      </c>
      <c r="V181" s="14">
        <v>18</v>
      </c>
      <c r="W181" s="14" t="s">
        <v>70</v>
      </c>
      <c r="X181" s="14" t="s">
        <v>72</v>
      </c>
      <c r="Y181" s="14" t="s">
        <v>122</v>
      </c>
      <c r="Z181" s="14" t="s">
        <v>107</v>
      </c>
      <c r="AA181" s="14" t="s">
        <v>572</v>
      </c>
      <c r="AB181" s="14">
        <v>1.28169</v>
      </c>
      <c r="AC181" s="14">
        <v>1.1267610000000001E-2</v>
      </c>
      <c r="AD181" s="14">
        <v>6</v>
      </c>
      <c r="AE181" s="14">
        <v>150</v>
      </c>
      <c r="AF181" s="14">
        <v>150</v>
      </c>
      <c r="AG181" s="14">
        <v>1.273239</v>
      </c>
      <c r="AH181" s="14">
        <v>1.1267610000000001E-2</v>
      </c>
      <c r="AI181" s="14">
        <v>6</v>
      </c>
      <c r="AJ181" s="14">
        <v>150</v>
      </c>
      <c r="AK181" s="14">
        <v>150</v>
      </c>
      <c r="AL181" s="14" t="s">
        <v>573</v>
      </c>
      <c r="AM181" s="14" t="s">
        <v>75</v>
      </c>
      <c r="AN181" s="14" t="s">
        <v>589</v>
      </c>
      <c r="AO181" t="s">
        <v>608</v>
      </c>
      <c r="AP181" t="s">
        <v>634</v>
      </c>
      <c r="AQ181" s="14" t="s">
        <v>574</v>
      </c>
      <c r="AR181" s="14"/>
      <c r="AS181" s="14"/>
      <c r="AT181" s="14"/>
      <c r="AU181" s="14" t="s">
        <v>575</v>
      </c>
    </row>
    <row r="182" spans="1:47" x14ac:dyDescent="0.25">
      <c r="A182" s="14" t="s">
        <v>539</v>
      </c>
      <c r="B182" s="14" t="s">
        <v>570</v>
      </c>
      <c r="C182" s="14">
        <v>2003</v>
      </c>
      <c r="D182" s="14" t="s">
        <v>273</v>
      </c>
      <c r="E182" s="14"/>
      <c r="F182" s="14" t="s">
        <v>571</v>
      </c>
      <c r="G182" s="14" t="s">
        <v>4</v>
      </c>
      <c r="H182" s="14" t="s">
        <v>131</v>
      </c>
      <c r="I182" s="14" t="s">
        <v>130</v>
      </c>
      <c r="J182" s="14" t="s">
        <v>129</v>
      </c>
      <c r="K182" s="14" t="s">
        <v>151</v>
      </c>
      <c r="L182" s="14" t="s">
        <v>152</v>
      </c>
      <c r="M182" s="14" t="s">
        <v>66</v>
      </c>
      <c r="N182" s="14" t="s">
        <v>68</v>
      </c>
      <c r="O182" s="14" t="s">
        <v>87</v>
      </c>
      <c r="P182" s="14">
        <v>1500</v>
      </c>
      <c r="Q182" s="14"/>
      <c r="R182" s="14">
        <v>14</v>
      </c>
      <c r="S182" s="14">
        <v>1</v>
      </c>
      <c r="T182" s="14">
        <v>18</v>
      </c>
      <c r="U182" s="14">
        <v>25</v>
      </c>
      <c r="V182" s="14">
        <v>25</v>
      </c>
      <c r="W182" s="14" t="s">
        <v>70</v>
      </c>
      <c r="X182" s="14" t="s">
        <v>72</v>
      </c>
      <c r="Y182" s="14" t="s">
        <v>123</v>
      </c>
      <c r="Z182" s="14" t="s">
        <v>107</v>
      </c>
      <c r="AA182" s="14" t="s">
        <v>572</v>
      </c>
      <c r="AB182" s="14">
        <v>1.338679</v>
      </c>
      <c r="AC182" s="14">
        <v>1.1320749999999999E-2</v>
      </c>
      <c r="AD182" s="14">
        <v>6</v>
      </c>
      <c r="AE182" s="14">
        <v>150</v>
      </c>
      <c r="AF182" s="14">
        <v>150</v>
      </c>
      <c r="AG182" s="14">
        <v>1.3443400000000001</v>
      </c>
      <c r="AH182" s="14">
        <v>1.4150940000000001E-2</v>
      </c>
      <c r="AI182" s="14">
        <v>6</v>
      </c>
      <c r="AJ182" s="14">
        <v>150</v>
      </c>
      <c r="AK182" s="14">
        <v>150</v>
      </c>
      <c r="AL182" s="14" t="s">
        <v>573</v>
      </c>
      <c r="AM182" s="14" t="s">
        <v>75</v>
      </c>
      <c r="AN182" s="14" t="s">
        <v>590</v>
      </c>
      <c r="AO182" t="s">
        <v>609</v>
      </c>
      <c r="AP182" t="s">
        <v>635</v>
      </c>
      <c r="AQ182" s="14" t="s">
        <v>576</v>
      </c>
      <c r="AR182" s="14"/>
      <c r="AS182" s="14"/>
      <c r="AT182" s="14"/>
      <c r="AU182" s="14" t="s">
        <v>575</v>
      </c>
    </row>
    <row r="183" spans="1:47" x14ac:dyDescent="0.25">
      <c r="A183" s="14" t="s">
        <v>539</v>
      </c>
      <c r="B183" s="14" t="s">
        <v>570</v>
      </c>
      <c r="C183" s="14">
        <v>2003</v>
      </c>
      <c r="D183" s="14" t="s">
        <v>273</v>
      </c>
      <c r="E183" s="14"/>
      <c r="F183" s="14" t="s">
        <v>571</v>
      </c>
      <c r="G183" s="14" t="s">
        <v>4</v>
      </c>
      <c r="H183" s="14" t="s">
        <v>131</v>
      </c>
      <c r="I183" s="14" t="s">
        <v>130</v>
      </c>
      <c r="J183" s="14" t="s">
        <v>129</v>
      </c>
      <c r="K183" s="14" t="s">
        <v>151</v>
      </c>
      <c r="L183" s="14" t="s">
        <v>152</v>
      </c>
      <c r="M183" s="14" t="s">
        <v>66</v>
      </c>
      <c r="N183" s="14" t="s">
        <v>68</v>
      </c>
      <c r="O183" s="14" t="s">
        <v>87</v>
      </c>
      <c r="P183" s="14">
        <v>1500</v>
      </c>
      <c r="Q183" s="14"/>
      <c r="R183" s="14">
        <v>14</v>
      </c>
      <c r="S183" s="14">
        <v>1</v>
      </c>
      <c r="T183" s="14">
        <v>18</v>
      </c>
      <c r="U183" s="14">
        <v>25</v>
      </c>
      <c r="V183" s="14">
        <v>25</v>
      </c>
      <c r="W183" s="14" t="s">
        <v>70</v>
      </c>
      <c r="X183" s="14" t="s">
        <v>72</v>
      </c>
      <c r="Y183" s="14" t="s">
        <v>122</v>
      </c>
      <c r="Z183" s="14" t="s">
        <v>107</v>
      </c>
      <c r="AA183" s="14" t="s">
        <v>572</v>
      </c>
      <c r="AB183" s="14">
        <v>1.037264</v>
      </c>
      <c r="AC183" s="14">
        <v>1.4150940000000001E-2</v>
      </c>
      <c r="AD183" s="14">
        <v>6</v>
      </c>
      <c r="AE183" s="14">
        <v>150</v>
      </c>
      <c r="AF183" s="14">
        <v>150</v>
      </c>
      <c r="AG183" s="14">
        <v>1.025943</v>
      </c>
      <c r="AH183" s="14">
        <v>9.9056600000000002E-3</v>
      </c>
      <c r="AI183" s="14">
        <v>6</v>
      </c>
      <c r="AJ183" s="14">
        <v>150</v>
      </c>
      <c r="AK183" s="14">
        <v>150</v>
      </c>
      <c r="AL183" s="14" t="s">
        <v>573</v>
      </c>
      <c r="AM183" s="14" t="s">
        <v>75</v>
      </c>
      <c r="AN183" s="14" t="s">
        <v>590</v>
      </c>
      <c r="AO183" t="s">
        <v>610</v>
      </c>
      <c r="AP183" t="s">
        <v>636</v>
      </c>
      <c r="AQ183" s="14" t="s">
        <v>576</v>
      </c>
      <c r="AR183" s="14"/>
      <c r="AS183" s="14"/>
      <c r="AT183" s="14"/>
      <c r="AU183" s="14" t="s">
        <v>575</v>
      </c>
    </row>
    <row r="184" spans="1:47" x14ac:dyDescent="0.25">
      <c r="A184" s="14" t="s">
        <v>566</v>
      </c>
      <c r="B184" s="14" t="s">
        <v>558</v>
      </c>
      <c r="C184" s="14">
        <v>2020</v>
      </c>
      <c r="D184" s="14" t="s">
        <v>559</v>
      </c>
      <c r="E184" s="14"/>
      <c r="F184" s="14" t="s">
        <v>560</v>
      </c>
      <c r="G184" s="14" t="s">
        <v>4</v>
      </c>
      <c r="H184" s="14" t="s">
        <v>131</v>
      </c>
      <c r="I184" s="14" t="s">
        <v>130</v>
      </c>
      <c r="J184" s="14" t="s">
        <v>561</v>
      </c>
      <c r="K184" s="14" t="s">
        <v>562</v>
      </c>
      <c r="L184" s="14" t="s">
        <v>563</v>
      </c>
      <c r="M184" s="14" t="s">
        <v>66</v>
      </c>
      <c r="N184" s="14" t="s">
        <v>68</v>
      </c>
      <c r="O184" s="14" t="s">
        <v>87</v>
      </c>
      <c r="P184" s="14">
        <f t="shared" ref="P184:P191" si="3">120*6</f>
        <v>720</v>
      </c>
      <c r="Q184" s="14">
        <v>20</v>
      </c>
      <c r="R184" s="14">
        <v>20</v>
      </c>
      <c r="S184" s="14">
        <v>2</v>
      </c>
      <c r="T184" s="14">
        <v>33</v>
      </c>
      <c r="U184" s="14">
        <v>37</v>
      </c>
      <c r="V184" s="14">
        <v>37</v>
      </c>
      <c r="W184" s="14" t="s">
        <v>70</v>
      </c>
      <c r="X184" s="14" t="s">
        <v>72</v>
      </c>
      <c r="Y184" s="14" t="s">
        <v>123</v>
      </c>
      <c r="Z184" s="14" t="s">
        <v>106</v>
      </c>
      <c r="AA184" s="14" t="s">
        <v>555</v>
      </c>
      <c r="AB184">
        <v>22.5994694960212</v>
      </c>
      <c r="AC184">
        <v>2.9708222811671101</v>
      </c>
      <c r="AD184" s="14">
        <v>4</v>
      </c>
      <c r="AE184" s="14">
        <f>34+34+32+24</f>
        <v>124</v>
      </c>
      <c r="AF184" s="14">
        <f>34+34+32+24</f>
        <v>124</v>
      </c>
      <c r="AG184">
        <v>27.586206896551701</v>
      </c>
      <c r="AH184">
        <v>2.86472148541114</v>
      </c>
      <c r="AI184" s="14">
        <v>4</v>
      </c>
      <c r="AJ184" s="14">
        <f>32+38+29+42</f>
        <v>141</v>
      </c>
      <c r="AK184" s="14">
        <f>32+38+29+42</f>
        <v>141</v>
      </c>
      <c r="AL184" s="14" t="s">
        <v>555</v>
      </c>
      <c r="AM184" s="14" t="s">
        <v>75</v>
      </c>
      <c r="AN184" s="14" t="s">
        <v>584</v>
      </c>
      <c r="AO184" t="s">
        <v>602</v>
      </c>
      <c r="AP184" t="s">
        <v>628</v>
      </c>
      <c r="AQ184" s="14" t="s">
        <v>564</v>
      </c>
      <c r="AR184" s="14"/>
      <c r="AS184" s="14"/>
      <c r="AT184" s="14"/>
      <c r="AU184" s="14" t="s">
        <v>567</v>
      </c>
    </row>
    <row r="185" spans="1:47" x14ac:dyDescent="0.25">
      <c r="A185" s="14" t="s">
        <v>566</v>
      </c>
      <c r="B185" s="14" t="s">
        <v>558</v>
      </c>
      <c r="C185" s="14">
        <v>2020</v>
      </c>
      <c r="D185" s="14" t="s">
        <v>559</v>
      </c>
      <c r="E185" s="14"/>
      <c r="F185" s="14" t="s">
        <v>560</v>
      </c>
      <c r="G185" s="14" t="s">
        <v>4</v>
      </c>
      <c r="H185" s="14" t="s">
        <v>131</v>
      </c>
      <c r="I185" s="14" t="s">
        <v>130</v>
      </c>
      <c r="J185" s="14" t="s">
        <v>561</v>
      </c>
      <c r="K185" s="14" t="s">
        <v>562</v>
      </c>
      <c r="L185" s="14" t="s">
        <v>563</v>
      </c>
      <c r="M185" s="14" t="s">
        <v>66</v>
      </c>
      <c r="N185" s="14" t="s">
        <v>68</v>
      </c>
      <c r="O185" s="14" t="s">
        <v>87</v>
      </c>
      <c r="P185" s="14">
        <f t="shared" si="3"/>
        <v>720</v>
      </c>
      <c r="Q185" s="14">
        <v>20</v>
      </c>
      <c r="R185" s="14">
        <v>20</v>
      </c>
      <c r="S185" s="14">
        <v>2</v>
      </c>
      <c r="T185" s="14">
        <v>33</v>
      </c>
      <c r="U185" s="14">
        <v>37</v>
      </c>
      <c r="V185" s="14">
        <v>37</v>
      </c>
      <c r="W185" s="14" t="s">
        <v>70</v>
      </c>
      <c r="X185" s="14" t="s">
        <v>72</v>
      </c>
      <c r="Y185" s="14" t="s">
        <v>123</v>
      </c>
      <c r="Z185" s="14" t="s">
        <v>106</v>
      </c>
      <c r="AA185" s="14" t="s">
        <v>555</v>
      </c>
      <c r="AB185">
        <v>35.225464190981398</v>
      </c>
      <c r="AC185">
        <v>2.9708222811671199</v>
      </c>
      <c r="AD185" s="14">
        <v>4</v>
      </c>
      <c r="AE185" s="14">
        <f>49+45+43+37</f>
        <v>174</v>
      </c>
      <c r="AF185" s="14">
        <f>49+45+43+37</f>
        <v>174</v>
      </c>
      <c r="AG185">
        <v>39.257294429708203</v>
      </c>
      <c r="AH185">
        <v>2.8647214854111498</v>
      </c>
      <c r="AI185" s="14">
        <v>4</v>
      </c>
      <c r="AJ185" s="14">
        <f>44+50+38+44</f>
        <v>176</v>
      </c>
      <c r="AK185" s="14">
        <f>44+50+38+44</f>
        <v>176</v>
      </c>
      <c r="AL185" s="14" t="s">
        <v>555</v>
      </c>
      <c r="AM185" s="14" t="s">
        <v>75</v>
      </c>
      <c r="AN185" s="14" t="s">
        <v>588</v>
      </c>
      <c r="AO185" t="s">
        <v>606</v>
      </c>
      <c r="AP185" t="s">
        <v>632</v>
      </c>
      <c r="AQ185" s="14" t="s">
        <v>564</v>
      </c>
      <c r="AR185" s="14"/>
      <c r="AS185" s="14"/>
      <c r="AT185" s="14"/>
      <c r="AU185" s="14" t="s">
        <v>569</v>
      </c>
    </row>
    <row r="186" spans="1:47" x14ac:dyDescent="0.25">
      <c r="A186" s="14" t="s">
        <v>566</v>
      </c>
      <c r="B186" s="14" t="s">
        <v>558</v>
      </c>
      <c r="C186" s="14">
        <v>2020</v>
      </c>
      <c r="D186" s="14" t="s">
        <v>559</v>
      </c>
      <c r="E186" s="14"/>
      <c r="F186" s="14" t="s">
        <v>560</v>
      </c>
      <c r="G186" s="14" t="s">
        <v>4</v>
      </c>
      <c r="H186" s="14" t="s">
        <v>131</v>
      </c>
      <c r="I186" s="14" t="s">
        <v>130</v>
      </c>
      <c r="J186" s="14" t="s">
        <v>561</v>
      </c>
      <c r="K186" s="14" t="s">
        <v>562</v>
      </c>
      <c r="L186" s="14" t="s">
        <v>563</v>
      </c>
      <c r="M186" s="14" t="s">
        <v>66</v>
      </c>
      <c r="N186" s="14" t="s">
        <v>68</v>
      </c>
      <c r="O186" s="14" t="s">
        <v>87</v>
      </c>
      <c r="P186" s="14">
        <f t="shared" si="3"/>
        <v>720</v>
      </c>
      <c r="Q186" s="14">
        <v>20</v>
      </c>
      <c r="R186" s="14">
        <v>20</v>
      </c>
      <c r="S186" s="14">
        <v>2</v>
      </c>
      <c r="T186" s="14">
        <v>33</v>
      </c>
      <c r="U186" s="14">
        <v>37</v>
      </c>
      <c r="V186" s="14">
        <v>33</v>
      </c>
      <c r="W186" s="14" t="s">
        <v>70</v>
      </c>
      <c r="X186" s="14" t="s">
        <v>72</v>
      </c>
      <c r="Y186" s="14" t="s">
        <v>123</v>
      </c>
      <c r="Z186" s="14" t="s">
        <v>106</v>
      </c>
      <c r="AA186" s="14" t="s">
        <v>555</v>
      </c>
      <c r="AB186">
        <v>62.811671087533199</v>
      </c>
      <c r="AC186">
        <v>2.9708222811671199</v>
      </c>
      <c r="AD186" s="14">
        <v>4</v>
      </c>
      <c r="AE186" s="14">
        <f>45+54+40+48</f>
        <v>187</v>
      </c>
      <c r="AF186" s="14">
        <f>45+54+40+48</f>
        <v>187</v>
      </c>
      <c r="AG186">
        <v>67.161803713527902</v>
      </c>
      <c r="AH186">
        <v>2.9708222811671199</v>
      </c>
      <c r="AI186" s="14">
        <v>4</v>
      </c>
      <c r="AJ186" s="14">
        <f>49+51+52+50</f>
        <v>202</v>
      </c>
      <c r="AK186" s="14">
        <f>49+51+52+50</f>
        <v>202</v>
      </c>
      <c r="AL186" s="14" t="s">
        <v>555</v>
      </c>
      <c r="AM186" s="14" t="s">
        <v>75</v>
      </c>
      <c r="AN186" s="14" t="s">
        <v>583</v>
      </c>
      <c r="AO186" t="s">
        <v>601</v>
      </c>
      <c r="AP186" t="s">
        <v>627</v>
      </c>
      <c r="AQ186" s="14" t="s">
        <v>564</v>
      </c>
      <c r="AR186" s="14"/>
      <c r="AS186" s="14"/>
      <c r="AT186" s="14"/>
      <c r="AU186" s="14" t="s">
        <v>567</v>
      </c>
    </row>
    <row r="187" spans="1:47" x14ac:dyDescent="0.25">
      <c r="A187" s="14" t="s">
        <v>566</v>
      </c>
      <c r="B187" s="14" t="s">
        <v>558</v>
      </c>
      <c r="C187" s="14">
        <v>2020</v>
      </c>
      <c r="D187" s="14" t="s">
        <v>559</v>
      </c>
      <c r="E187" s="14"/>
      <c r="F187" s="14" t="s">
        <v>560</v>
      </c>
      <c r="G187" s="14" t="s">
        <v>4</v>
      </c>
      <c r="H187" s="14" t="s">
        <v>131</v>
      </c>
      <c r="I187" s="14" t="s">
        <v>130</v>
      </c>
      <c r="J187" s="14" t="s">
        <v>561</v>
      </c>
      <c r="K187" s="14" t="s">
        <v>562</v>
      </c>
      <c r="L187" s="14" t="s">
        <v>563</v>
      </c>
      <c r="M187" s="14" t="s">
        <v>66</v>
      </c>
      <c r="N187" s="14" t="s">
        <v>68</v>
      </c>
      <c r="O187" s="14" t="s">
        <v>87</v>
      </c>
      <c r="P187" s="14">
        <f t="shared" si="3"/>
        <v>720</v>
      </c>
      <c r="Q187" s="14">
        <v>20</v>
      </c>
      <c r="R187" s="14">
        <v>20</v>
      </c>
      <c r="S187" s="14">
        <v>2</v>
      </c>
      <c r="T187" s="14">
        <v>33</v>
      </c>
      <c r="U187" s="14">
        <v>37</v>
      </c>
      <c r="V187" s="14">
        <v>33</v>
      </c>
      <c r="W187" s="14" t="s">
        <v>70</v>
      </c>
      <c r="X187" s="14" t="s">
        <v>72</v>
      </c>
      <c r="Y187" s="14" t="s">
        <v>123</v>
      </c>
      <c r="Z187" s="14" t="s">
        <v>106</v>
      </c>
      <c r="AA187" s="14" t="s">
        <v>555</v>
      </c>
      <c r="AB187">
        <v>66.312997347480106</v>
      </c>
      <c r="AC187">
        <v>2.9708222811670999</v>
      </c>
      <c r="AD187" s="14">
        <v>4</v>
      </c>
      <c r="AE187" s="14">
        <f>46+51+51+50</f>
        <v>198</v>
      </c>
      <c r="AF187" s="14">
        <f>46+51+51+50</f>
        <v>198</v>
      </c>
      <c r="AG187">
        <v>67.480106100795794</v>
      </c>
      <c r="AH187">
        <v>2.86472148541114</v>
      </c>
      <c r="AI187" s="14">
        <v>4</v>
      </c>
      <c r="AJ187" s="14">
        <f>52+52+51+50</f>
        <v>205</v>
      </c>
      <c r="AK187" s="14">
        <f>52+52+51+50</f>
        <v>205</v>
      </c>
      <c r="AL187" s="14" t="s">
        <v>555</v>
      </c>
      <c r="AM187" s="14" t="s">
        <v>75</v>
      </c>
      <c r="AN187" s="14" t="s">
        <v>587</v>
      </c>
      <c r="AO187" t="s">
        <v>605</v>
      </c>
      <c r="AP187" t="s">
        <v>631</v>
      </c>
      <c r="AQ187" s="14" t="s">
        <v>564</v>
      </c>
      <c r="AR187" s="14"/>
      <c r="AS187" s="14"/>
      <c r="AT187" s="14"/>
      <c r="AU187" s="14" t="s">
        <v>569</v>
      </c>
    </row>
    <row r="188" spans="1:47" x14ac:dyDescent="0.25">
      <c r="A188" s="14" t="s">
        <v>566</v>
      </c>
      <c r="B188" s="14" t="s">
        <v>558</v>
      </c>
      <c r="C188" s="14">
        <v>2020</v>
      </c>
      <c r="D188" s="14" t="s">
        <v>559</v>
      </c>
      <c r="E188" s="14"/>
      <c r="F188" s="14" t="s">
        <v>560</v>
      </c>
      <c r="G188" s="14" t="s">
        <v>4</v>
      </c>
      <c r="H188" s="14" t="s">
        <v>131</v>
      </c>
      <c r="I188" s="14" t="s">
        <v>130</v>
      </c>
      <c r="J188" s="14" t="s">
        <v>561</v>
      </c>
      <c r="K188" s="14" t="s">
        <v>562</v>
      </c>
      <c r="L188" s="14" t="s">
        <v>563</v>
      </c>
      <c r="M188" s="14" t="s">
        <v>66</v>
      </c>
      <c r="N188" s="14" t="s">
        <v>68</v>
      </c>
      <c r="O188" s="14" t="s">
        <v>87</v>
      </c>
      <c r="P188" s="14">
        <f t="shared" si="3"/>
        <v>720</v>
      </c>
      <c r="Q188" s="14">
        <v>20</v>
      </c>
      <c r="R188" s="14">
        <v>20</v>
      </c>
      <c r="S188" s="14">
        <v>2</v>
      </c>
      <c r="T188" s="14">
        <v>33</v>
      </c>
      <c r="U188" s="14">
        <v>37</v>
      </c>
      <c r="V188" s="14">
        <v>37</v>
      </c>
      <c r="W188" s="14" t="s">
        <v>70</v>
      </c>
      <c r="X188" s="14" t="s">
        <v>72</v>
      </c>
      <c r="Y188" s="14" t="s">
        <v>123</v>
      </c>
      <c r="Z188" s="14" t="s">
        <v>106</v>
      </c>
      <c r="AA188" s="14" t="s">
        <v>555</v>
      </c>
      <c r="AB188">
        <v>36.180371352785102</v>
      </c>
      <c r="AC188">
        <v>2.5464190981432302</v>
      </c>
      <c r="AD188" s="14">
        <v>5</v>
      </c>
      <c r="AE188" s="14">
        <f>38+43+35+48+40</f>
        <v>204</v>
      </c>
      <c r="AF188" s="14">
        <f>38+43+35+48+40</f>
        <v>204</v>
      </c>
      <c r="AG188">
        <v>34.6949602122016</v>
      </c>
      <c r="AH188">
        <v>2.2281167108753301</v>
      </c>
      <c r="AI188" s="14">
        <v>6</v>
      </c>
      <c r="AJ188" s="14">
        <f>40+51+43+34+44+45</f>
        <v>257</v>
      </c>
      <c r="AK188" s="14">
        <f>40+51+43+34+44+45</f>
        <v>257</v>
      </c>
      <c r="AL188" s="14" t="s">
        <v>555</v>
      </c>
      <c r="AM188" s="14" t="s">
        <v>75</v>
      </c>
      <c r="AN188" s="14" t="s">
        <v>586</v>
      </c>
      <c r="AO188" t="s">
        <v>604</v>
      </c>
      <c r="AP188" t="s">
        <v>630</v>
      </c>
      <c r="AQ188" s="14" t="s">
        <v>564</v>
      </c>
      <c r="AR188" s="14"/>
      <c r="AS188" s="14"/>
      <c r="AT188" s="14"/>
      <c r="AU188" s="14" t="s">
        <v>568</v>
      </c>
    </row>
    <row r="189" spans="1:47" ht="14.25" customHeight="1" x14ac:dyDescent="0.25">
      <c r="A189" s="14" t="s">
        <v>566</v>
      </c>
      <c r="B189" s="14" t="s">
        <v>558</v>
      </c>
      <c r="C189" s="14">
        <v>2020</v>
      </c>
      <c r="D189" s="14" t="s">
        <v>559</v>
      </c>
      <c r="E189" s="14"/>
      <c r="F189" s="14" t="s">
        <v>560</v>
      </c>
      <c r="G189" s="14" t="s">
        <v>4</v>
      </c>
      <c r="H189" s="14" t="s">
        <v>131</v>
      </c>
      <c r="I189" s="14" t="s">
        <v>130</v>
      </c>
      <c r="J189" s="14" t="s">
        <v>561</v>
      </c>
      <c r="K189" s="14" t="s">
        <v>562</v>
      </c>
      <c r="L189" s="14" t="s">
        <v>563</v>
      </c>
      <c r="M189" s="14" t="s">
        <v>66</v>
      </c>
      <c r="N189" s="14" t="s">
        <v>68</v>
      </c>
      <c r="O189" s="14" t="s">
        <v>87</v>
      </c>
      <c r="P189" s="14">
        <f t="shared" si="3"/>
        <v>720</v>
      </c>
      <c r="Q189" s="14">
        <v>20</v>
      </c>
      <c r="R189" s="14">
        <v>20</v>
      </c>
      <c r="S189" s="14">
        <v>2</v>
      </c>
      <c r="T189" s="14">
        <v>33</v>
      </c>
      <c r="U189" s="14">
        <v>37</v>
      </c>
      <c r="V189" s="14">
        <v>33</v>
      </c>
      <c r="W189" s="14" t="s">
        <v>70</v>
      </c>
      <c r="X189" s="14" t="s">
        <v>72</v>
      </c>
      <c r="Y189" s="14" t="s">
        <v>123</v>
      </c>
      <c r="Z189" s="14" t="s">
        <v>106</v>
      </c>
      <c r="AA189" s="14" t="s">
        <v>555</v>
      </c>
      <c r="AB189">
        <v>62.175066312997401</v>
      </c>
      <c r="AC189">
        <v>2.6525198938991998</v>
      </c>
      <c r="AD189" s="14">
        <v>5</v>
      </c>
      <c r="AE189" s="14">
        <f>(47+48+42+51+48)</f>
        <v>236</v>
      </c>
      <c r="AF189" s="14">
        <f>(47+48+42+51+48)</f>
        <v>236</v>
      </c>
      <c r="AG189">
        <v>63.660477453580903</v>
      </c>
      <c r="AH189">
        <v>2.2281167108753501</v>
      </c>
      <c r="AI189" s="14">
        <v>6</v>
      </c>
      <c r="AJ189" s="14">
        <f>51+50+51+48+47+52</f>
        <v>299</v>
      </c>
      <c r="AK189" s="14">
        <f>51+50+51+48+47+52</f>
        <v>299</v>
      </c>
      <c r="AL189" s="14" t="s">
        <v>555</v>
      </c>
      <c r="AM189" s="14" t="s">
        <v>75</v>
      </c>
      <c r="AN189" s="14" t="s">
        <v>585</v>
      </c>
      <c r="AO189" t="s">
        <v>603</v>
      </c>
      <c r="AP189" t="s">
        <v>629</v>
      </c>
      <c r="AQ189" s="14" t="s">
        <v>564</v>
      </c>
      <c r="AR189" s="14"/>
      <c r="AS189" s="14"/>
      <c r="AT189" s="14"/>
      <c r="AU189" s="14" t="s">
        <v>568</v>
      </c>
    </row>
    <row r="190" spans="1:47" ht="14.25" customHeight="1" x14ac:dyDescent="0.25">
      <c r="A190" s="14" t="s">
        <v>539</v>
      </c>
      <c r="B190" s="14" t="s">
        <v>558</v>
      </c>
      <c r="C190" s="14">
        <v>2020</v>
      </c>
      <c r="D190" s="14" t="s">
        <v>559</v>
      </c>
      <c r="E190" s="14"/>
      <c r="F190" s="14" t="s">
        <v>560</v>
      </c>
      <c r="G190" s="14" t="s">
        <v>4</v>
      </c>
      <c r="H190" s="14" t="s">
        <v>131</v>
      </c>
      <c r="I190" s="14" t="s">
        <v>130</v>
      </c>
      <c r="J190" s="14" t="s">
        <v>561</v>
      </c>
      <c r="K190" s="14" t="s">
        <v>562</v>
      </c>
      <c r="L190" s="14" t="s">
        <v>563</v>
      </c>
      <c r="M190" s="14" t="s">
        <v>66</v>
      </c>
      <c r="N190" s="14" t="s">
        <v>68</v>
      </c>
      <c r="O190" s="14" t="s">
        <v>87</v>
      </c>
      <c r="P190" s="14">
        <f t="shared" si="3"/>
        <v>720</v>
      </c>
      <c r="Q190" s="14">
        <v>20</v>
      </c>
      <c r="R190" s="14">
        <v>20</v>
      </c>
      <c r="S190" s="14">
        <v>2</v>
      </c>
      <c r="T190" s="14">
        <v>33</v>
      </c>
      <c r="U190" s="14">
        <v>37</v>
      </c>
      <c r="V190" s="14">
        <v>37</v>
      </c>
      <c r="W190" s="14" t="s">
        <v>70</v>
      </c>
      <c r="X190" s="14" t="s">
        <v>72</v>
      </c>
      <c r="Y190" s="14" t="s">
        <v>123</v>
      </c>
      <c r="Z190" s="14" t="s">
        <v>106</v>
      </c>
      <c r="AA190" s="14" t="s">
        <v>555</v>
      </c>
      <c r="AB190" s="14">
        <v>26.712565000000001</v>
      </c>
      <c r="AC190" s="14">
        <v>2.3407917399999998</v>
      </c>
      <c r="AD190" s="14">
        <v>6</v>
      </c>
      <c r="AE190" s="14">
        <v>215</v>
      </c>
      <c r="AF190" s="14">
        <v>215</v>
      </c>
      <c r="AG190" s="14">
        <v>32.495697</v>
      </c>
      <c r="AH190" s="14">
        <v>2.20309811</v>
      </c>
      <c r="AI190" s="14">
        <v>6</v>
      </c>
      <c r="AJ190" s="14">
        <v>224</v>
      </c>
      <c r="AK190" s="14">
        <v>224</v>
      </c>
      <c r="AL190" s="14" t="s">
        <v>555</v>
      </c>
      <c r="AM190" s="14" t="s">
        <v>75</v>
      </c>
      <c r="AN190" s="14" t="s">
        <v>582</v>
      </c>
      <c r="AO190" t="s">
        <v>600</v>
      </c>
      <c r="AP190" t="s">
        <v>626</v>
      </c>
      <c r="AQ190" s="14" t="s">
        <v>564</v>
      </c>
      <c r="AR190" s="14"/>
      <c r="AS190" s="14"/>
      <c r="AT190" s="14"/>
      <c r="AU190" s="14" t="s">
        <v>565</v>
      </c>
    </row>
    <row r="191" spans="1:47" ht="14.25" customHeight="1" x14ac:dyDescent="0.25">
      <c r="A191" s="14" t="s">
        <v>539</v>
      </c>
      <c r="B191" s="14" t="s">
        <v>558</v>
      </c>
      <c r="C191" s="14">
        <v>2020</v>
      </c>
      <c r="D191" s="14" t="s">
        <v>559</v>
      </c>
      <c r="E191" s="14"/>
      <c r="F191" s="14" t="s">
        <v>560</v>
      </c>
      <c r="G191" s="14" t="s">
        <v>4</v>
      </c>
      <c r="H191" s="14" t="s">
        <v>131</v>
      </c>
      <c r="I191" s="14" t="s">
        <v>130</v>
      </c>
      <c r="J191" s="14" t="s">
        <v>561</v>
      </c>
      <c r="K191" s="14" t="s">
        <v>562</v>
      </c>
      <c r="L191" s="14" t="s">
        <v>563</v>
      </c>
      <c r="M191" s="14" t="s">
        <v>66</v>
      </c>
      <c r="N191" s="14" t="s">
        <v>68</v>
      </c>
      <c r="O191" s="14" t="s">
        <v>87</v>
      </c>
      <c r="P191" s="14">
        <f t="shared" si="3"/>
        <v>720</v>
      </c>
      <c r="Q191" s="14">
        <v>20</v>
      </c>
      <c r="R191" s="14">
        <v>20</v>
      </c>
      <c r="S191" s="14">
        <v>2</v>
      </c>
      <c r="T191" s="14">
        <v>33</v>
      </c>
      <c r="U191" s="14">
        <v>37</v>
      </c>
      <c r="V191" s="14">
        <v>33</v>
      </c>
      <c r="W191" s="14" t="s">
        <v>70</v>
      </c>
      <c r="X191" s="14" t="s">
        <v>72</v>
      </c>
      <c r="Y191" s="14" t="s">
        <v>123</v>
      </c>
      <c r="Z191" s="14" t="s">
        <v>106</v>
      </c>
      <c r="AA191" s="14" t="s">
        <v>555</v>
      </c>
      <c r="AB191" s="14">
        <v>67.056798999999998</v>
      </c>
      <c r="AC191" s="14">
        <v>2.20309811</v>
      </c>
      <c r="AD191" s="14">
        <v>6</v>
      </c>
      <c r="AE191" s="14">
        <v>297</v>
      </c>
      <c r="AF191" s="14">
        <v>297</v>
      </c>
      <c r="AG191" s="14">
        <v>67.745266999999998</v>
      </c>
      <c r="AH191" s="14">
        <v>2.2030981000000001</v>
      </c>
      <c r="AI191" s="14">
        <v>6</v>
      </c>
      <c r="AJ191" s="14">
        <v>296</v>
      </c>
      <c r="AK191" s="14">
        <v>296</v>
      </c>
      <c r="AL191" s="14" t="s">
        <v>555</v>
      </c>
      <c r="AM191" s="14" t="s">
        <v>75</v>
      </c>
      <c r="AN191" s="14" t="s">
        <v>581</v>
      </c>
      <c r="AO191" t="s">
        <v>599</v>
      </c>
      <c r="AP191" t="s">
        <v>625</v>
      </c>
      <c r="AQ191" s="14" t="s">
        <v>564</v>
      </c>
      <c r="AR191" s="14"/>
      <c r="AS191" s="14"/>
      <c r="AT191" s="14"/>
      <c r="AU191" s="14" t="s">
        <v>565</v>
      </c>
    </row>
    <row r="192" spans="1:47" ht="14.25" customHeight="1" x14ac:dyDescent="0.25">
      <c r="A192" s="14" t="s">
        <v>539</v>
      </c>
      <c r="B192" s="14" t="s">
        <v>547</v>
      </c>
      <c r="C192" s="14">
        <v>2020</v>
      </c>
      <c r="D192" s="14" t="s">
        <v>548</v>
      </c>
      <c r="E192" s="14"/>
      <c r="F192" s="14" t="s">
        <v>549</v>
      </c>
      <c r="G192" s="14" t="s">
        <v>4</v>
      </c>
      <c r="H192" s="14" t="s">
        <v>550</v>
      </c>
      <c r="I192" s="14" t="s">
        <v>551</v>
      </c>
      <c r="J192" s="14" t="s">
        <v>552</v>
      </c>
      <c r="K192" s="14" t="s">
        <v>553</v>
      </c>
      <c r="L192" s="14" t="s">
        <v>554</v>
      </c>
      <c r="M192" s="14" t="s">
        <v>66</v>
      </c>
      <c r="N192" s="14" t="s">
        <v>68</v>
      </c>
      <c r="O192" s="14" t="s">
        <v>87</v>
      </c>
      <c r="P192" s="14"/>
      <c r="Q192" s="14">
        <v>15</v>
      </c>
      <c r="R192" s="14">
        <v>30</v>
      </c>
      <c r="S192" s="14">
        <v>2</v>
      </c>
      <c r="T192" s="14">
        <v>20</v>
      </c>
      <c r="U192" s="14">
        <v>25</v>
      </c>
      <c r="V192" s="14">
        <v>20</v>
      </c>
      <c r="W192" s="14" t="s">
        <v>70</v>
      </c>
      <c r="X192" s="14" t="s">
        <v>72</v>
      </c>
      <c r="Y192" s="14" t="s">
        <v>123</v>
      </c>
      <c r="Z192" s="14" t="s">
        <v>106</v>
      </c>
      <c r="AA192" s="14" t="s">
        <v>555</v>
      </c>
      <c r="AB192" s="14">
        <v>100.89347100000001</v>
      </c>
      <c r="AC192" s="14">
        <v>4.5360824700000002</v>
      </c>
      <c r="AD192" s="14">
        <v>6</v>
      </c>
      <c r="AE192" s="14">
        <v>192</v>
      </c>
      <c r="AF192" s="14">
        <v>6</v>
      </c>
      <c r="AG192" s="14">
        <v>96.357388</v>
      </c>
      <c r="AH192" s="14">
        <v>5.7731958800000003</v>
      </c>
      <c r="AI192" s="14">
        <v>6</v>
      </c>
      <c r="AJ192" s="14">
        <v>192</v>
      </c>
      <c r="AK192" s="14">
        <v>6</v>
      </c>
      <c r="AL192" s="14" t="s">
        <v>555</v>
      </c>
      <c r="AM192" s="14" t="s">
        <v>75</v>
      </c>
      <c r="AN192" s="14" t="s">
        <v>579</v>
      </c>
      <c r="AO192" t="s">
        <v>597</v>
      </c>
      <c r="AP192" t="s">
        <v>623</v>
      </c>
      <c r="AQ192" s="14" t="s">
        <v>556</v>
      </c>
      <c r="AR192" s="14"/>
      <c r="AS192" s="14"/>
      <c r="AT192" s="14"/>
      <c r="AU192" s="14" t="s">
        <v>577</v>
      </c>
    </row>
    <row r="193" spans="1:47" ht="14.25" customHeight="1" x14ac:dyDescent="0.25">
      <c r="A193" s="14" t="s">
        <v>539</v>
      </c>
      <c r="B193" s="14" t="s">
        <v>547</v>
      </c>
      <c r="C193" s="14">
        <v>2020</v>
      </c>
      <c r="D193" s="14" t="s">
        <v>548</v>
      </c>
      <c r="E193" s="14"/>
      <c r="F193" s="14" t="s">
        <v>549</v>
      </c>
      <c r="G193" s="14" t="s">
        <v>4</v>
      </c>
      <c r="H193" s="14" t="s">
        <v>550</v>
      </c>
      <c r="I193" s="14" t="s">
        <v>551</v>
      </c>
      <c r="J193" s="14" t="s">
        <v>552</v>
      </c>
      <c r="K193" s="14" t="s">
        <v>553</v>
      </c>
      <c r="L193" s="14" t="s">
        <v>554</v>
      </c>
      <c r="M193" s="14" t="s">
        <v>66</v>
      </c>
      <c r="N193" s="14" t="s">
        <v>68</v>
      </c>
      <c r="O193" s="14" t="s">
        <v>87</v>
      </c>
      <c r="P193" s="14"/>
      <c r="Q193" s="14">
        <v>15</v>
      </c>
      <c r="R193" s="14">
        <v>30</v>
      </c>
      <c r="S193" s="14">
        <v>2</v>
      </c>
      <c r="T193" s="14">
        <v>20</v>
      </c>
      <c r="U193" s="14">
        <v>25</v>
      </c>
      <c r="V193" s="14">
        <v>25</v>
      </c>
      <c r="W193" s="14" t="s">
        <v>70</v>
      </c>
      <c r="X193" s="14" t="s">
        <v>72</v>
      </c>
      <c r="Y193" s="14" t="s">
        <v>123</v>
      </c>
      <c r="Z193" s="14" t="s">
        <v>106</v>
      </c>
      <c r="AA193" s="14" t="s">
        <v>555</v>
      </c>
      <c r="AB193" s="14">
        <v>91.842105000000004</v>
      </c>
      <c r="AC193" s="14">
        <v>3.4210526300000001</v>
      </c>
      <c r="AD193" s="14">
        <v>6</v>
      </c>
      <c r="AE193" s="14">
        <v>192</v>
      </c>
      <c r="AF193" s="14">
        <v>6</v>
      </c>
      <c r="AG193" s="14">
        <v>95.789473999999998</v>
      </c>
      <c r="AH193" s="14">
        <v>7.4561403500000001</v>
      </c>
      <c r="AI193" s="14">
        <v>4</v>
      </c>
      <c r="AJ193" s="14">
        <v>128</v>
      </c>
      <c r="AK193" s="14">
        <v>4</v>
      </c>
      <c r="AL193" s="14" t="s">
        <v>555</v>
      </c>
      <c r="AM193" s="14" t="s">
        <v>75</v>
      </c>
      <c r="AN193" s="14" t="s">
        <v>580</v>
      </c>
      <c r="AO193" t="s">
        <v>598</v>
      </c>
      <c r="AP193" t="s">
        <v>624</v>
      </c>
      <c r="AQ193" s="14" t="s">
        <v>557</v>
      </c>
      <c r="AR193" s="14"/>
      <c r="AS193" s="14"/>
      <c r="AT193" s="14"/>
      <c r="AU193" s="14" t="s">
        <v>577</v>
      </c>
    </row>
    <row r="194" spans="1:47" ht="14.25" customHeight="1" x14ac:dyDescent="0.25">
      <c r="A194" t="s">
        <v>637</v>
      </c>
      <c r="B194" t="s">
        <v>638</v>
      </c>
      <c r="C194">
        <v>2003</v>
      </c>
      <c r="D194" t="s">
        <v>639</v>
      </c>
      <c r="F194" t="s">
        <v>640</v>
      </c>
      <c r="G194" t="s">
        <v>4</v>
      </c>
      <c r="H194" t="s">
        <v>131</v>
      </c>
      <c r="I194" t="s">
        <v>130</v>
      </c>
      <c r="J194" t="s">
        <v>129</v>
      </c>
      <c r="K194" t="s">
        <v>151</v>
      </c>
      <c r="L194" t="s">
        <v>641</v>
      </c>
      <c r="M194" t="s">
        <v>66</v>
      </c>
      <c r="N194" t="s">
        <v>68</v>
      </c>
      <c r="O194" t="s">
        <v>87</v>
      </c>
      <c r="P194">
        <v>1000</v>
      </c>
      <c r="Q194">
        <v>20</v>
      </c>
      <c r="R194">
        <v>20</v>
      </c>
      <c r="S194">
        <v>2</v>
      </c>
      <c r="T194">
        <v>19</v>
      </c>
      <c r="U194">
        <f>(12*18+12*7)/24</f>
        <v>12.5</v>
      </c>
      <c r="V194">
        <f>(12*18+12*7)/24</f>
        <v>12.5</v>
      </c>
      <c r="W194" t="s">
        <v>71</v>
      </c>
      <c r="X194" t="s">
        <v>72</v>
      </c>
      <c r="Y194" t="s">
        <v>123</v>
      </c>
      <c r="Z194" t="s">
        <v>106</v>
      </c>
      <c r="AA194" t="s">
        <v>642</v>
      </c>
      <c r="AB194">
        <v>13.256179588344301</v>
      </c>
      <c r="AC194">
        <v>0.78511669914911897</v>
      </c>
      <c r="AD194">
        <v>3</v>
      </c>
      <c r="AE194">
        <v>108</v>
      </c>
      <c r="AF194">
        <v>3</v>
      </c>
      <c r="AG194">
        <v>15.751200266197699</v>
      </c>
      <c r="AH194">
        <v>0.84060227218710004</v>
      </c>
      <c r="AI194">
        <v>3</v>
      </c>
      <c r="AJ194">
        <v>108</v>
      </c>
      <c r="AK194">
        <v>3</v>
      </c>
      <c r="AL194" t="s">
        <v>643</v>
      </c>
      <c r="AM194" t="s">
        <v>75</v>
      </c>
      <c r="AN194" s="14" t="s">
        <v>661</v>
      </c>
      <c r="AO194" t="s">
        <v>664</v>
      </c>
      <c r="AP194" t="s">
        <v>678</v>
      </c>
      <c r="AQ194" t="s">
        <v>644</v>
      </c>
      <c r="AS194" t="s">
        <v>1476</v>
      </c>
      <c r="AU194" t="s">
        <v>645</v>
      </c>
    </row>
    <row r="195" spans="1:47" ht="14.25" customHeight="1" x14ac:dyDescent="0.25">
      <c r="A195" t="s">
        <v>637</v>
      </c>
      <c r="B195" t="s">
        <v>638</v>
      </c>
      <c r="C195">
        <v>2003</v>
      </c>
      <c r="D195" t="s">
        <v>639</v>
      </c>
      <c r="F195" t="s">
        <v>640</v>
      </c>
      <c r="G195" t="s">
        <v>4</v>
      </c>
      <c r="H195" t="s">
        <v>131</v>
      </c>
      <c r="I195" t="s">
        <v>130</v>
      </c>
      <c r="J195" t="s">
        <v>129</v>
      </c>
      <c r="K195" t="s">
        <v>151</v>
      </c>
      <c r="L195" t="s">
        <v>641</v>
      </c>
      <c r="M195" t="s">
        <v>66</v>
      </c>
      <c r="N195" t="s">
        <v>68</v>
      </c>
      <c r="O195" t="s">
        <v>87</v>
      </c>
      <c r="P195">
        <v>1000</v>
      </c>
      <c r="Q195">
        <v>20</v>
      </c>
      <c r="R195">
        <v>20</v>
      </c>
      <c r="S195">
        <v>2</v>
      </c>
      <c r="T195">
        <v>19</v>
      </c>
      <c r="U195">
        <f>(12*18+12*7)/24</f>
        <v>12.5</v>
      </c>
      <c r="V195">
        <v>19</v>
      </c>
      <c r="W195" t="s">
        <v>71</v>
      </c>
      <c r="X195" t="s">
        <v>72</v>
      </c>
      <c r="Y195" t="s">
        <v>123</v>
      </c>
      <c r="Z195" t="s">
        <v>106</v>
      </c>
      <c r="AA195" t="s">
        <v>642</v>
      </c>
      <c r="AB195">
        <v>25.0893958468444</v>
      </c>
      <c r="AC195">
        <v>1.7375602436450099</v>
      </c>
      <c r="AD195">
        <v>3</v>
      </c>
      <c r="AE195">
        <v>108</v>
      </c>
      <c r="AF195">
        <v>3</v>
      </c>
      <c r="AG195">
        <v>31.6838337211816</v>
      </c>
      <c r="AH195">
        <v>1.49467821310036</v>
      </c>
      <c r="AI195">
        <v>3</v>
      </c>
      <c r="AJ195">
        <v>108</v>
      </c>
      <c r="AK195">
        <v>3</v>
      </c>
      <c r="AL195" t="s">
        <v>643</v>
      </c>
      <c r="AM195" t="s">
        <v>75</v>
      </c>
      <c r="AN195" s="14" t="s">
        <v>662</v>
      </c>
      <c r="AO195" t="s">
        <v>665</v>
      </c>
      <c r="AP195" t="s">
        <v>679</v>
      </c>
      <c r="AQ195" t="s">
        <v>644</v>
      </c>
      <c r="AS195" t="s">
        <v>1476</v>
      </c>
      <c r="AU195" t="s">
        <v>645</v>
      </c>
    </row>
    <row r="196" spans="1:47" ht="14.25" customHeight="1" x14ac:dyDescent="0.25">
      <c r="A196" t="s">
        <v>646</v>
      </c>
      <c r="B196" t="s">
        <v>647</v>
      </c>
      <c r="C196">
        <v>2017</v>
      </c>
      <c r="D196" t="s">
        <v>648</v>
      </c>
      <c r="F196" t="s">
        <v>649</v>
      </c>
      <c r="G196" t="s">
        <v>4</v>
      </c>
      <c r="H196" t="s">
        <v>131</v>
      </c>
      <c r="I196" t="s">
        <v>650</v>
      </c>
      <c r="J196" t="s">
        <v>651</v>
      </c>
      <c r="K196" t="s">
        <v>652</v>
      </c>
      <c r="L196" t="s">
        <v>653</v>
      </c>
      <c r="M196" t="s">
        <v>65</v>
      </c>
      <c r="N196" t="s">
        <v>68</v>
      </c>
      <c r="O196" t="s">
        <v>87</v>
      </c>
      <c r="P196">
        <v>800</v>
      </c>
      <c r="Q196">
        <f>18*4</f>
        <v>72</v>
      </c>
      <c r="R196">
        <v>15</v>
      </c>
      <c r="S196">
        <v>1</v>
      </c>
      <c r="T196">
        <v>28</v>
      </c>
      <c r="U196">
        <v>18</v>
      </c>
      <c r="V196">
        <v>28</v>
      </c>
      <c r="W196" t="s">
        <v>71</v>
      </c>
      <c r="X196" t="s">
        <v>72</v>
      </c>
      <c r="Y196" t="s">
        <v>123</v>
      </c>
      <c r="Z196" t="s">
        <v>106</v>
      </c>
      <c r="AA196" t="s">
        <v>654</v>
      </c>
      <c r="AB196">
        <v>17.836438923395399</v>
      </c>
      <c r="AC196">
        <v>0.82815734989647904</v>
      </c>
      <c r="AD196">
        <v>2</v>
      </c>
      <c r="AE196">
        <v>25</v>
      </c>
      <c r="AF196">
        <v>25</v>
      </c>
      <c r="AG196">
        <v>19.1614906832298</v>
      </c>
      <c r="AH196">
        <v>0.62111801242236098</v>
      </c>
      <c r="AI196">
        <v>2</v>
      </c>
      <c r="AJ196">
        <v>25</v>
      </c>
      <c r="AK196">
        <v>25</v>
      </c>
      <c r="AL196" t="s">
        <v>655</v>
      </c>
      <c r="AM196" t="s">
        <v>75</v>
      </c>
      <c r="AN196" s="14" t="s">
        <v>663</v>
      </c>
      <c r="AO196" t="s">
        <v>666</v>
      </c>
      <c r="AP196" t="s">
        <v>680</v>
      </c>
      <c r="AQ196" t="s">
        <v>277</v>
      </c>
    </row>
    <row r="197" spans="1:47" ht="14.25" customHeight="1" x14ac:dyDescent="0.25">
      <c r="A197" t="s">
        <v>646</v>
      </c>
      <c r="B197" t="s">
        <v>647</v>
      </c>
      <c r="C197">
        <v>2017</v>
      </c>
      <c r="D197" t="s">
        <v>648</v>
      </c>
      <c r="F197" t="s">
        <v>649</v>
      </c>
      <c r="G197" t="s">
        <v>4</v>
      </c>
      <c r="H197" t="s">
        <v>131</v>
      </c>
      <c r="I197" t="s">
        <v>650</v>
      </c>
      <c r="J197" t="s">
        <v>651</v>
      </c>
      <c r="K197" t="s">
        <v>652</v>
      </c>
      <c r="L197" s="15" t="s">
        <v>653</v>
      </c>
      <c r="M197" t="s">
        <v>65</v>
      </c>
      <c r="N197" t="s">
        <v>68</v>
      </c>
      <c r="O197" t="s">
        <v>87</v>
      </c>
      <c r="P197">
        <v>800</v>
      </c>
      <c r="Q197">
        <v>72</v>
      </c>
      <c r="R197">
        <v>15</v>
      </c>
      <c r="S197">
        <v>2</v>
      </c>
      <c r="T197">
        <v>28</v>
      </c>
      <c r="U197">
        <v>18</v>
      </c>
      <c r="V197">
        <v>28</v>
      </c>
      <c r="W197" t="s">
        <v>71</v>
      </c>
      <c r="X197" t="s">
        <v>72</v>
      </c>
      <c r="Y197" t="s">
        <v>123</v>
      </c>
      <c r="Z197" t="s">
        <v>106</v>
      </c>
      <c r="AA197" t="s">
        <v>654</v>
      </c>
      <c r="AB197">
        <v>22.308488612836399</v>
      </c>
      <c r="AC197">
        <v>1.3250517598343701</v>
      </c>
      <c r="AD197">
        <v>2</v>
      </c>
      <c r="AE197">
        <v>25</v>
      </c>
      <c r="AF197">
        <v>25</v>
      </c>
      <c r="AG197">
        <v>22.3913043478261</v>
      </c>
      <c r="AH197">
        <v>0.70393374741200898</v>
      </c>
      <c r="AI197">
        <v>2</v>
      </c>
      <c r="AJ197">
        <v>25</v>
      </c>
      <c r="AK197">
        <v>25</v>
      </c>
      <c r="AL197" t="s">
        <v>655</v>
      </c>
      <c r="AM197" t="s">
        <v>75</v>
      </c>
      <c r="AN197" s="14" t="s">
        <v>663</v>
      </c>
      <c r="AO197" t="s">
        <v>667</v>
      </c>
      <c r="AP197" t="s">
        <v>681</v>
      </c>
      <c r="AQ197" t="s">
        <v>277</v>
      </c>
    </row>
    <row r="198" spans="1:47" ht="14.25" customHeight="1" x14ac:dyDescent="0.25">
      <c r="A198" t="s">
        <v>646</v>
      </c>
      <c r="B198" t="s">
        <v>647</v>
      </c>
      <c r="C198">
        <v>2017</v>
      </c>
      <c r="D198" t="s">
        <v>648</v>
      </c>
      <c r="F198" t="s">
        <v>656</v>
      </c>
      <c r="G198" t="s">
        <v>4</v>
      </c>
      <c r="H198" t="s">
        <v>131</v>
      </c>
      <c r="I198" t="s">
        <v>650</v>
      </c>
      <c r="J198" t="s">
        <v>651</v>
      </c>
      <c r="K198" t="s">
        <v>652</v>
      </c>
      <c r="L198" t="s">
        <v>653</v>
      </c>
      <c r="M198" t="s">
        <v>65</v>
      </c>
      <c r="N198" t="s">
        <v>68</v>
      </c>
      <c r="O198" t="s">
        <v>87</v>
      </c>
      <c r="P198">
        <v>800</v>
      </c>
      <c r="Q198">
        <f>18*4</f>
        <v>72</v>
      </c>
      <c r="R198">
        <v>15</v>
      </c>
      <c r="S198">
        <v>3</v>
      </c>
      <c r="T198">
        <v>28</v>
      </c>
      <c r="U198">
        <v>18</v>
      </c>
      <c r="V198">
        <v>28</v>
      </c>
      <c r="W198" t="s">
        <v>71</v>
      </c>
      <c r="X198" t="s">
        <v>72</v>
      </c>
      <c r="Y198" t="s">
        <v>123</v>
      </c>
      <c r="Z198" t="s">
        <v>106</v>
      </c>
      <c r="AA198" t="s">
        <v>654</v>
      </c>
      <c r="AB198">
        <v>20.610766045548701</v>
      </c>
      <c r="AC198">
        <v>1.2836438923395399</v>
      </c>
      <c r="AD198">
        <v>2</v>
      </c>
      <c r="AE198">
        <v>25</v>
      </c>
      <c r="AF198">
        <v>25</v>
      </c>
      <c r="AG198">
        <v>24.296066252587998</v>
      </c>
      <c r="AH198">
        <v>1.36645962732919</v>
      </c>
      <c r="AI198">
        <v>2</v>
      </c>
      <c r="AJ198">
        <v>25</v>
      </c>
      <c r="AK198">
        <v>25</v>
      </c>
      <c r="AL198" t="s">
        <v>655</v>
      </c>
      <c r="AM198" t="s">
        <v>75</v>
      </c>
      <c r="AN198" s="14" t="s">
        <v>663</v>
      </c>
      <c r="AO198" t="s">
        <v>668</v>
      </c>
      <c r="AP198" t="s">
        <v>682</v>
      </c>
      <c r="AQ198" t="s">
        <v>277</v>
      </c>
    </row>
    <row r="199" spans="1:47" ht="14.25" customHeight="1" x14ac:dyDescent="0.25">
      <c r="A199" t="s">
        <v>646</v>
      </c>
      <c r="B199" t="s">
        <v>647</v>
      </c>
      <c r="C199">
        <v>2017</v>
      </c>
      <c r="D199" t="s">
        <v>648</v>
      </c>
      <c r="F199" t="s">
        <v>656</v>
      </c>
      <c r="G199" t="s">
        <v>4</v>
      </c>
      <c r="H199" t="s">
        <v>131</v>
      </c>
      <c r="I199" t="s">
        <v>650</v>
      </c>
      <c r="J199" t="s">
        <v>651</v>
      </c>
      <c r="K199" t="s">
        <v>652</v>
      </c>
      <c r="L199" s="15" t="s">
        <v>653</v>
      </c>
      <c r="M199" t="s">
        <v>65</v>
      </c>
      <c r="N199" t="s">
        <v>68</v>
      </c>
      <c r="O199" t="s">
        <v>87</v>
      </c>
      <c r="P199">
        <v>800</v>
      </c>
      <c r="Q199">
        <v>72</v>
      </c>
      <c r="R199">
        <v>15</v>
      </c>
      <c r="S199">
        <v>4</v>
      </c>
      <c r="T199">
        <v>28</v>
      </c>
      <c r="U199">
        <v>18</v>
      </c>
      <c r="V199">
        <v>28</v>
      </c>
      <c r="W199" t="s">
        <v>71</v>
      </c>
      <c r="X199" t="s">
        <v>72</v>
      </c>
      <c r="Y199" t="s">
        <v>123</v>
      </c>
      <c r="Z199" t="s">
        <v>106</v>
      </c>
      <c r="AA199" t="s">
        <v>654</v>
      </c>
      <c r="AB199">
        <v>14.3167701863354</v>
      </c>
      <c r="AC199">
        <v>0.74534161490682904</v>
      </c>
      <c r="AD199">
        <v>2</v>
      </c>
      <c r="AE199">
        <v>25</v>
      </c>
      <c r="AF199">
        <v>25</v>
      </c>
      <c r="AG199">
        <v>18.581780538302301</v>
      </c>
      <c r="AH199">
        <v>0.91097308488613005</v>
      </c>
      <c r="AI199">
        <v>2</v>
      </c>
      <c r="AJ199">
        <v>25</v>
      </c>
      <c r="AK199">
        <v>25</v>
      </c>
      <c r="AL199" t="s">
        <v>655</v>
      </c>
      <c r="AM199" t="s">
        <v>75</v>
      </c>
      <c r="AN199" s="14" t="s">
        <v>663</v>
      </c>
      <c r="AO199" t="s">
        <v>669</v>
      </c>
      <c r="AP199" t="s">
        <v>683</v>
      </c>
      <c r="AQ199" t="s">
        <v>277</v>
      </c>
    </row>
    <row r="200" spans="1:47" ht="14.25" customHeight="1" x14ac:dyDescent="0.25">
      <c r="A200" t="s">
        <v>646</v>
      </c>
      <c r="B200" t="s">
        <v>647</v>
      </c>
      <c r="C200">
        <v>2017</v>
      </c>
      <c r="D200" t="s">
        <v>648</v>
      </c>
      <c r="F200" t="s">
        <v>656</v>
      </c>
      <c r="G200" t="s">
        <v>4</v>
      </c>
      <c r="H200" t="s">
        <v>131</v>
      </c>
      <c r="I200" t="s">
        <v>650</v>
      </c>
      <c r="J200" t="s">
        <v>651</v>
      </c>
      <c r="K200" t="s">
        <v>652</v>
      </c>
      <c r="L200" t="s">
        <v>653</v>
      </c>
      <c r="M200" t="s">
        <v>65</v>
      </c>
      <c r="N200" t="s">
        <v>68</v>
      </c>
      <c r="O200" t="s">
        <v>87</v>
      </c>
      <c r="P200">
        <v>800</v>
      </c>
      <c r="Q200">
        <f>18*4</f>
        <v>72</v>
      </c>
      <c r="R200">
        <v>15</v>
      </c>
      <c r="S200">
        <v>1</v>
      </c>
      <c r="T200">
        <v>28</v>
      </c>
      <c r="U200">
        <v>18</v>
      </c>
      <c r="V200">
        <v>28</v>
      </c>
      <c r="W200" t="s">
        <v>71</v>
      </c>
      <c r="X200" t="s">
        <v>72</v>
      </c>
      <c r="Y200" t="s">
        <v>123</v>
      </c>
      <c r="Z200" t="s">
        <v>107</v>
      </c>
      <c r="AA200" t="s">
        <v>657</v>
      </c>
      <c r="AB200">
        <v>792.62472885032503</v>
      </c>
      <c r="AC200">
        <v>3.2537960954446099</v>
      </c>
      <c r="AD200">
        <v>2</v>
      </c>
      <c r="AE200">
        <v>25</v>
      </c>
      <c r="AF200">
        <v>25</v>
      </c>
      <c r="AG200">
        <v>809.54446854663797</v>
      </c>
      <c r="AH200">
        <v>3.9045553145335798</v>
      </c>
      <c r="AI200">
        <v>2</v>
      </c>
      <c r="AJ200">
        <v>25</v>
      </c>
      <c r="AK200">
        <v>25</v>
      </c>
      <c r="AL200" t="s">
        <v>658</v>
      </c>
      <c r="AM200" t="s">
        <v>75</v>
      </c>
      <c r="AN200" s="14" t="s">
        <v>663</v>
      </c>
      <c r="AO200" t="s">
        <v>670</v>
      </c>
      <c r="AP200" t="s">
        <v>684</v>
      </c>
      <c r="AQ200" t="s">
        <v>659</v>
      </c>
    </row>
    <row r="201" spans="1:47" ht="14.25" customHeight="1" x14ac:dyDescent="0.25">
      <c r="A201" t="s">
        <v>646</v>
      </c>
      <c r="B201" t="s">
        <v>647</v>
      </c>
      <c r="C201">
        <v>2017</v>
      </c>
      <c r="D201" t="s">
        <v>648</v>
      </c>
      <c r="F201" t="s">
        <v>656</v>
      </c>
      <c r="G201" t="s">
        <v>4</v>
      </c>
      <c r="H201" t="s">
        <v>131</v>
      </c>
      <c r="I201" t="s">
        <v>650</v>
      </c>
      <c r="J201" t="s">
        <v>651</v>
      </c>
      <c r="K201" t="s">
        <v>652</v>
      </c>
      <c r="L201" s="15" t="s">
        <v>653</v>
      </c>
      <c r="M201" t="s">
        <v>65</v>
      </c>
      <c r="N201" t="s">
        <v>68</v>
      </c>
      <c r="O201" t="s">
        <v>87</v>
      </c>
      <c r="P201">
        <v>800</v>
      </c>
      <c r="Q201">
        <v>72</v>
      </c>
      <c r="R201">
        <v>15</v>
      </c>
      <c r="S201">
        <v>2</v>
      </c>
      <c r="T201">
        <v>28</v>
      </c>
      <c r="U201">
        <v>18</v>
      </c>
      <c r="V201">
        <v>28</v>
      </c>
      <c r="W201" t="s">
        <v>71</v>
      </c>
      <c r="X201" t="s">
        <v>72</v>
      </c>
      <c r="Y201" t="s">
        <v>123</v>
      </c>
      <c r="Z201" t="s">
        <v>107</v>
      </c>
      <c r="AA201" t="s">
        <v>657</v>
      </c>
      <c r="AB201">
        <v>805.63991323210405</v>
      </c>
      <c r="AC201">
        <v>6.5075921908893397</v>
      </c>
      <c r="AD201">
        <v>2</v>
      </c>
      <c r="AE201">
        <v>25</v>
      </c>
      <c r="AF201">
        <v>25</v>
      </c>
      <c r="AG201">
        <v>810.845986984815</v>
      </c>
      <c r="AH201">
        <v>6.5075921908893397</v>
      </c>
      <c r="AI201">
        <v>2</v>
      </c>
      <c r="AJ201">
        <v>25</v>
      </c>
      <c r="AK201">
        <v>25</v>
      </c>
      <c r="AL201" t="s">
        <v>658</v>
      </c>
      <c r="AM201" t="s">
        <v>75</v>
      </c>
      <c r="AN201" s="14" t="s">
        <v>663</v>
      </c>
      <c r="AO201" t="s">
        <v>671</v>
      </c>
      <c r="AP201" t="s">
        <v>685</v>
      </c>
      <c r="AQ201" t="s">
        <v>659</v>
      </c>
    </row>
    <row r="202" spans="1:47" ht="14.25" customHeight="1" x14ac:dyDescent="0.25">
      <c r="A202" t="s">
        <v>646</v>
      </c>
      <c r="B202" t="s">
        <v>647</v>
      </c>
      <c r="C202">
        <v>2017</v>
      </c>
      <c r="D202" t="s">
        <v>648</v>
      </c>
      <c r="F202" t="s">
        <v>656</v>
      </c>
      <c r="G202" t="s">
        <v>4</v>
      </c>
      <c r="H202" t="s">
        <v>131</v>
      </c>
      <c r="I202" t="s">
        <v>650</v>
      </c>
      <c r="J202" t="s">
        <v>651</v>
      </c>
      <c r="K202" t="s">
        <v>652</v>
      </c>
      <c r="L202" t="s">
        <v>653</v>
      </c>
      <c r="M202" t="s">
        <v>65</v>
      </c>
      <c r="N202" t="s">
        <v>68</v>
      </c>
      <c r="O202" t="s">
        <v>87</v>
      </c>
      <c r="P202">
        <v>800</v>
      </c>
      <c r="Q202">
        <f>18*4</f>
        <v>72</v>
      </c>
      <c r="R202">
        <v>15</v>
      </c>
      <c r="S202">
        <v>3</v>
      </c>
      <c r="T202">
        <v>28</v>
      </c>
      <c r="U202">
        <v>18</v>
      </c>
      <c r="V202">
        <v>28</v>
      </c>
      <c r="W202" t="s">
        <v>71</v>
      </c>
      <c r="X202" t="s">
        <v>72</v>
      </c>
      <c r="Y202" t="s">
        <v>123</v>
      </c>
      <c r="Z202" t="s">
        <v>107</v>
      </c>
      <c r="AA202" t="s">
        <v>657</v>
      </c>
      <c r="AB202">
        <v>819.95661605206101</v>
      </c>
      <c r="AC202">
        <v>6.5075921908894498</v>
      </c>
      <c r="AD202">
        <v>2</v>
      </c>
      <c r="AE202">
        <v>25</v>
      </c>
      <c r="AF202">
        <v>25</v>
      </c>
      <c r="AG202">
        <v>862.25596529284098</v>
      </c>
      <c r="AH202">
        <v>9.1106290672450996</v>
      </c>
      <c r="AI202">
        <v>2</v>
      </c>
      <c r="AJ202">
        <v>25</v>
      </c>
      <c r="AK202">
        <v>25</v>
      </c>
      <c r="AL202" t="s">
        <v>658</v>
      </c>
      <c r="AM202" t="s">
        <v>75</v>
      </c>
      <c r="AN202" s="14" t="s">
        <v>663</v>
      </c>
      <c r="AO202" t="s">
        <v>672</v>
      </c>
      <c r="AP202" t="s">
        <v>686</v>
      </c>
      <c r="AQ202" t="s">
        <v>659</v>
      </c>
    </row>
    <row r="203" spans="1:47" ht="14.25" customHeight="1" x14ac:dyDescent="0.25">
      <c r="A203" t="s">
        <v>646</v>
      </c>
      <c r="B203" t="s">
        <v>647</v>
      </c>
      <c r="C203">
        <v>2017</v>
      </c>
      <c r="D203" t="s">
        <v>648</v>
      </c>
      <c r="F203" t="s">
        <v>656</v>
      </c>
      <c r="G203" t="s">
        <v>4</v>
      </c>
      <c r="H203" t="s">
        <v>131</v>
      </c>
      <c r="I203" t="s">
        <v>650</v>
      </c>
      <c r="J203" t="s">
        <v>651</v>
      </c>
      <c r="K203" t="s">
        <v>652</v>
      </c>
      <c r="L203" s="15" t="s">
        <v>653</v>
      </c>
      <c r="M203" t="s">
        <v>65</v>
      </c>
      <c r="N203" t="s">
        <v>68</v>
      </c>
      <c r="O203" t="s">
        <v>87</v>
      </c>
      <c r="P203">
        <v>800</v>
      </c>
      <c r="Q203">
        <v>72</v>
      </c>
      <c r="R203">
        <v>15</v>
      </c>
      <c r="S203">
        <v>4</v>
      </c>
      <c r="T203">
        <v>28</v>
      </c>
      <c r="U203">
        <v>18</v>
      </c>
      <c r="V203">
        <v>28</v>
      </c>
      <c r="W203" t="s">
        <v>71</v>
      </c>
      <c r="X203" t="s">
        <v>72</v>
      </c>
      <c r="Y203" t="s">
        <v>123</v>
      </c>
      <c r="Z203" t="s">
        <v>107</v>
      </c>
      <c r="AA203" t="s">
        <v>657</v>
      </c>
      <c r="AB203">
        <v>752.92841648590002</v>
      </c>
      <c r="AC203">
        <v>5.8568329718004897</v>
      </c>
      <c r="AD203">
        <v>2</v>
      </c>
      <c r="AE203">
        <v>25</v>
      </c>
      <c r="AF203">
        <v>25</v>
      </c>
      <c r="AG203">
        <v>844.68546637743998</v>
      </c>
      <c r="AH203">
        <v>7.8091106290671597</v>
      </c>
      <c r="AI203">
        <v>2</v>
      </c>
      <c r="AJ203">
        <v>25</v>
      </c>
      <c r="AK203">
        <v>25</v>
      </c>
      <c r="AL203" t="s">
        <v>658</v>
      </c>
      <c r="AM203" t="s">
        <v>75</v>
      </c>
      <c r="AN203" s="14" t="s">
        <v>663</v>
      </c>
      <c r="AO203" t="s">
        <v>673</v>
      </c>
      <c r="AP203" t="s">
        <v>687</v>
      </c>
      <c r="AQ203" t="s">
        <v>659</v>
      </c>
    </row>
    <row r="204" spans="1:47" ht="14.25" customHeight="1" x14ac:dyDescent="0.25">
      <c r="A204" t="s">
        <v>646</v>
      </c>
      <c r="B204" t="s">
        <v>647</v>
      </c>
      <c r="C204">
        <v>2017</v>
      </c>
      <c r="D204" t="s">
        <v>648</v>
      </c>
      <c r="F204" t="s">
        <v>656</v>
      </c>
      <c r="G204" t="s">
        <v>4</v>
      </c>
      <c r="H204" t="s">
        <v>131</v>
      </c>
      <c r="I204" t="s">
        <v>650</v>
      </c>
      <c r="J204" t="s">
        <v>651</v>
      </c>
      <c r="K204" t="s">
        <v>652</v>
      </c>
      <c r="L204" t="s">
        <v>653</v>
      </c>
      <c r="M204" t="s">
        <v>65</v>
      </c>
      <c r="N204" t="s">
        <v>68</v>
      </c>
      <c r="O204" t="s">
        <v>87</v>
      </c>
      <c r="P204">
        <v>800</v>
      </c>
      <c r="Q204">
        <f>18*4</f>
        <v>72</v>
      </c>
      <c r="R204">
        <v>15</v>
      </c>
      <c r="S204">
        <v>1</v>
      </c>
      <c r="T204">
        <v>28</v>
      </c>
      <c r="U204">
        <v>18</v>
      </c>
      <c r="V204">
        <v>28</v>
      </c>
      <c r="W204" t="s">
        <v>71</v>
      </c>
      <c r="X204" t="s">
        <v>72</v>
      </c>
      <c r="Y204" t="s">
        <v>123</v>
      </c>
      <c r="Z204" t="s">
        <v>107</v>
      </c>
      <c r="AA204" t="s">
        <v>660</v>
      </c>
      <c r="AB204">
        <v>110.659898477157</v>
      </c>
      <c r="AC204">
        <v>0.71065989847716104</v>
      </c>
      <c r="AD204">
        <v>2</v>
      </c>
      <c r="AE204">
        <v>25</v>
      </c>
      <c r="AF204">
        <v>25</v>
      </c>
      <c r="AG204">
        <v>111.624365482234</v>
      </c>
      <c r="AH204">
        <v>0.65989847715735594</v>
      </c>
      <c r="AI204">
        <v>2</v>
      </c>
      <c r="AJ204">
        <v>25</v>
      </c>
      <c r="AK204">
        <v>25</v>
      </c>
      <c r="AL204" t="s">
        <v>658</v>
      </c>
      <c r="AM204" t="s">
        <v>75</v>
      </c>
      <c r="AN204" s="14" t="s">
        <v>663</v>
      </c>
      <c r="AO204" t="s">
        <v>674</v>
      </c>
      <c r="AP204" t="s">
        <v>684</v>
      </c>
      <c r="AQ204" t="s">
        <v>659</v>
      </c>
    </row>
    <row r="205" spans="1:47" ht="14.25" customHeight="1" x14ac:dyDescent="0.25">
      <c r="A205" t="s">
        <v>646</v>
      </c>
      <c r="B205" t="s">
        <v>647</v>
      </c>
      <c r="C205">
        <v>2017</v>
      </c>
      <c r="D205" t="s">
        <v>648</v>
      </c>
      <c r="F205" t="s">
        <v>656</v>
      </c>
      <c r="G205" t="s">
        <v>4</v>
      </c>
      <c r="H205" t="s">
        <v>131</v>
      </c>
      <c r="I205" t="s">
        <v>650</v>
      </c>
      <c r="J205" t="s">
        <v>651</v>
      </c>
      <c r="K205" t="s">
        <v>652</v>
      </c>
      <c r="L205" s="15" t="s">
        <v>653</v>
      </c>
      <c r="M205" t="s">
        <v>65</v>
      </c>
      <c r="N205" t="s">
        <v>68</v>
      </c>
      <c r="O205" t="s">
        <v>87</v>
      </c>
      <c r="P205">
        <v>800</v>
      </c>
      <c r="Q205">
        <v>72</v>
      </c>
      <c r="R205">
        <v>15</v>
      </c>
      <c r="S205">
        <v>2</v>
      </c>
      <c r="T205">
        <v>28</v>
      </c>
      <c r="U205">
        <v>18</v>
      </c>
      <c r="V205">
        <v>28</v>
      </c>
      <c r="W205" t="s">
        <v>71</v>
      </c>
      <c r="X205" t="s">
        <v>72</v>
      </c>
      <c r="Y205" t="s">
        <v>123</v>
      </c>
      <c r="Z205" t="s">
        <v>107</v>
      </c>
      <c r="AA205" t="s">
        <v>660</v>
      </c>
      <c r="AB205">
        <v>113.401015228426</v>
      </c>
      <c r="AC205">
        <v>1.6243654822335101</v>
      </c>
      <c r="AD205">
        <v>2</v>
      </c>
      <c r="AE205">
        <v>25</v>
      </c>
      <c r="AF205">
        <v>25</v>
      </c>
      <c r="AG205">
        <v>107.41116751269</v>
      </c>
      <c r="AH205">
        <v>1.2182741116751299</v>
      </c>
      <c r="AI205">
        <v>2</v>
      </c>
      <c r="AJ205">
        <v>25</v>
      </c>
      <c r="AK205">
        <v>25</v>
      </c>
      <c r="AL205" t="s">
        <v>658</v>
      </c>
      <c r="AM205" t="s">
        <v>75</v>
      </c>
      <c r="AN205" s="14" t="s">
        <v>663</v>
      </c>
      <c r="AO205" t="s">
        <v>675</v>
      </c>
      <c r="AP205" t="s">
        <v>685</v>
      </c>
      <c r="AQ205" t="s">
        <v>659</v>
      </c>
    </row>
    <row r="206" spans="1:47" ht="14.25" customHeight="1" x14ac:dyDescent="0.25">
      <c r="A206" t="s">
        <v>646</v>
      </c>
      <c r="B206" t="s">
        <v>647</v>
      </c>
      <c r="C206">
        <v>2017</v>
      </c>
      <c r="D206" t="s">
        <v>648</v>
      </c>
      <c r="F206" t="s">
        <v>656</v>
      </c>
      <c r="G206" t="s">
        <v>4</v>
      </c>
      <c r="H206" t="s">
        <v>131</v>
      </c>
      <c r="I206" t="s">
        <v>650</v>
      </c>
      <c r="J206" t="s">
        <v>651</v>
      </c>
      <c r="K206" t="s">
        <v>652</v>
      </c>
      <c r="L206" t="s">
        <v>653</v>
      </c>
      <c r="M206" t="s">
        <v>65</v>
      </c>
      <c r="N206" t="s">
        <v>68</v>
      </c>
      <c r="O206" t="s">
        <v>87</v>
      </c>
      <c r="P206">
        <v>800</v>
      </c>
      <c r="Q206">
        <f>18*4</f>
        <v>72</v>
      </c>
      <c r="R206">
        <v>15</v>
      </c>
      <c r="S206">
        <v>3</v>
      </c>
      <c r="T206">
        <v>28</v>
      </c>
      <c r="U206">
        <v>18</v>
      </c>
      <c r="V206">
        <v>28</v>
      </c>
      <c r="W206" t="s">
        <v>71</v>
      </c>
      <c r="X206" t="s">
        <v>72</v>
      </c>
      <c r="Y206" t="s">
        <v>123</v>
      </c>
      <c r="Z206" t="s">
        <v>107</v>
      </c>
      <c r="AA206" t="s">
        <v>660</v>
      </c>
      <c r="AB206">
        <v>105.431472081218</v>
      </c>
      <c r="AC206">
        <v>1.1167512690355299</v>
      </c>
      <c r="AD206">
        <v>2</v>
      </c>
      <c r="AE206">
        <v>25</v>
      </c>
      <c r="AF206">
        <v>25</v>
      </c>
      <c r="AG206">
        <v>107.51269035532999</v>
      </c>
      <c r="AH206">
        <v>0.91370558375633903</v>
      </c>
      <c r="AI206">
        <v>2</v>
      </c>
      <c r="AJ206">
        <v>25</v>
      </c>
      <c r="AK206">
        <v>25</v>
      </c>
      <c r="AL206" t="s">
        <v>658</v>
      </c>
      <c r="AM206" t="s">
        <v>75</v>
      </c>
      <c r="AN206" s="14" t="s">
        <v>663</v>
      </c>
      <c r="AO206" t="s">
        <v>676</v>
      </c>
      <c r="AP206" t="s">
        <v>686</v>
      </c>
      <c r="AQ206" t="s">
        <v>659</v>
      </c>
    </row>
    <row r="207" spans="1:47" ht="14.25" customHeight="1" x14ac:dyDescent="0.25">
      <c r="A207" t="s">
        <v>646</v>
      </c>
      <c r="B207" t="s">
        <v>647</v>
      </c>
      <c r="C207">
        <v>2017</v>
      </c>
      <c r="D207" t="s">
        <v>648</v>
      </c>
      <c r="F207" t="s">
        <v>656</v>
      </c>
      <c r="G207" t="s">
        <v>4</v>
      </c>
      <c r="H207" t="s">
        <v>131</v>
      </c>
      <c r="I207" t="s">
        <v>650</v>
      </c>
      <c r="J207" t="s">
        <v>651</v>
      </c>
      <c r="K207" t="s">
        <v>652</v>
      </c>
      <c r="L207" s="15" t="s">
        <v>653</v>
      </c>
      <c r="M207" t="s">
        <v>65</v>
      </c>
      <c r="N207" t="s">
        <v>68</v>
      </c>
      <c r="O207" t="s">
        <v>87</v>
      </c>
      <c r="P207">
        <v>800</v>
      </c>
      <c r="Q207">
        <v>72</v>
      </c>
      <c r="R207">
        <v>15</v>
      </c>
      <c r="S207">
        <v>4</v>
      </c>
      <c r="T207">
        <v>28</v>
      </c>
      <c r="U207">
        <v>18</v>
      </c>
      <c r="V207">
        <v>28</v>
      </c>
      <c r="W207" t="s">
        <v>71</v>
      </c>
      <c r="X207" t="s">
        <v>72</v>
      </c>
      <c r="Y207" t="s">
        <v>123</v>
      </c>
      <c r="Z207" t="s">
        <v>107</v>
      </c>
      <c r="AA207" t="s">
        <v>660</v>
      </c>
      <c r="AB207">
        <v>114.111675126904</v>
      </c>
      <c r="AC207">
        <v>1.3197969543147301</v>
      </c>
      <c r="AD207">
        <v>2</v>
      </c>
      <c r="AE207">
        <v>25</v>
      </c>
      <c r="AF207">
        <v>25</v>
      </c>
      <c r="AG207">
        <v>108.477157360406</v>
      </c>
      <c r="AH207">
        <v>1.2690355329949199</v>
      </c>
      <c r="AI207">
        <v>2</v>
      </c>
      <c r="AJ207">
        <v>25</v>
      </c>
      <c r="AK207">
        <v>25</v>
      </c>
      <c r="AL207" t="s">
        <v>658</v>
      </c>
      <c r="AM207" t="s">
        <v>75</v>
      </c>
      <c r="AN207" s="14" t="s">
        <v>663</v>
      </c>
      <c r="AO207" t="s">
        <v>677</v>
      </c>
      <c r="AP207" t="s">
        <v>687</v>
      </c>
      <c r="AQ207" t="s">
        <v>659</v>
      </c>
    </row>
    <row r="208" spans="1:47" ht="14.25" customHeight="1" x14ac:dyDescent="0.25">
      <c r="A208" t="s">
        <v>1225</v>
      </c>
      <c r="B208" t="s">
        <v>1226</v>
      </c>
      <c r="C208">
        <v>1994</v>
      </c>
      <c r="D208" t="s">
        <v>273</v>
      </c>
      <c r="G208" t="s">
        <v>4</v>
      </c>
      <c r="H208" t="s">
        <v>131</v>
      </c>
      <c r="I208" t="s">
        <v>130</v>
      </c>
      <c r="J208" t="s">
        <v>129</v>
      </c>
      <c r="K208" t="s">
        <v>151</v>
      </c>
      <c r="L208" t="s">
        <v>152</v>
      </c>
      <c r="M208" t="s">
        <v>66</v>
      </c>
      <c r="N208" t="s">
        <v>68</v>
      </c>
      <c r="O208" t="s">
        <v>87</v>
      </c>
      <c r="P208">
        <f>20*32</f>
        <v>640</v>
      </c>
      <c r="Q208">
        <v>16</v>
      </c>
      <c r="R208">
        <v>75</v>
      </c>
      <c r="S208">
        <v>2</v>
      </c>
      <c r="T208">
        <v>25</v>
      </c>
      <c r="U208">
        <v>16.5</v>
      </c>
      <c r="V208">
        <v>25</v>
      </c>
      <c r="W208" t="s">
        <v>71</v>
      </c>
      <c r="X208" t="s">
        <v>72</v>
      </c>
      <c r="Y208" t="s">
        <v>123</v>
      </c>
      <c r="Z208" t="s">
        <v>107</v>
      </c>
      <c r="AA208" t="s">
        <v>313</v>
      </c>
      <c r="AB208">
        <v>25.99</v>
      </c>
      <c r="AC208">
        <v>1.29</v>
      </c>
      <c r="AD208">
        <v>30</v>
      </c>
      <c r="AE208">
        <v>300</v>
      </c>
      <c r="AF208">
        <v>30</v>
      </c>
      <c r="AG208">
        <v>26.51</v>
      </c>
      <c r="AH208">
        <v>1.8</v>
      </c>
      <c r="AI208">
        <v>30</v>
      </c>
      <c r="AJ208">
        <v>300</v>
      </c>
      <c r="AK208">
        <v>30</v>
      </c>
      <c r="AL208" t="s">
        <v>1227</v>
      </c>
      <c r="AM208" t="s">
        <v>74</v>
      </c>
      <c r="AN208" t="s">
        <v>1313</v>
      </c>
      <c r="AO208" t="s">
        <v>1339</v>
      </c>
      <c r="AP208" t="s">
        <v>1415</v>
      </c>
      <c r="AQ208" s="9" t="s">
        <v>283</v>
      </c>
      <c r="AR208" s="10"/>
      <c r="AT208" t="s">
        <v>1269</v>
      </c>
      <c r="AU208" t="s">
        <v>1228</v>
      </c>
    </row>
    <row r="209" spans="1:47" x14ac:dyDescent="0.25">
      <c r="A209" t="s">
        <v>1225</v>
      </c>
      <c r="B209" t="s">
        <v>1226</v>
      </c>
      <c r="C209">
        <v>1994</v>
      </c>
      <c r="D209" t="s">
        <v>273</v>
      </c>
      <c r="G209" t="s">
        <v>4</v>
      </c>
      <c r="H209" t="s">
        <v>131</v>
      </c>
      <c r="I209" t="s">
        <v>130</v>
      </c>
      <c r="J209" t="s">
        <v>129</v>
      </c>
      <c r="K209" t="s">
        <v>151</v>
      </c>
      <c r="L209" t="s">
        <v>152</v>
      </c>
      <c r="M209" t="s">
        <v>66</v>
      </c>
      <c r="N209" t="s">
        <v>68</v>
      </c>
      <c r="O209" t="s">
        <v>87</v>
      </c>
      <c r="P209">
        <f>20*32</f>
        <v>640</v>
      </c>
      <c r="Q209">
        <v>16</v>
      </c>
      <c r="R209">
        <v>75</v>
      </c>
      <c r="S209">
        <v>2</v>
      </c>
      <c r="T209">
        <v>25</v>
      </c>
      <c r="U209">
        <v>16.5</v>
      </c>
      <c r="V209">
        <v>16.5</v>
      </c>
      <c r="W209" t="s">
        <v>71</v>
      </c>
      <c r="X209" t="s">
        <v>72</v>
      </c>
      <c r="Y209" t="s">
        <v>123</v>
      </c>
      <c r="Z209" t="s">
        <v>107</v>
      </c>
      <c r="AA209" t="s">
        <v>313</v>
      </c>
      <c r="AB209">
        <v>29.63</v>
      </c>
      <c r="AC209">
        <v>1.29</v>
      </c>
      <c r="AD209">
        <v>30</v>
      </c>
      <c r="AE209">
        <v>300</v>
      </c>
      <c r="AF209">
        <v>30</v>
      </c>
      <c r="AG209">
        <v>30.53</v>
      </c>
      <c r="AH209">
        <v>1.03</v>
      </c>
      <c r="AI209">
        <v>30</v>
      </c>
      <c r="AJ209">
        <v>300</v>
      </c>
      <c r="AK209">
        <v>30</v>
      </c>
      <c r="AL209" t="s">
        <v>1227</v>
      </c>
      <c r="AM209" t="s">
        <v>74</v>
      </c>
      <c r="AN209" t="s">
        <v>1314</v>
      </c>
      <c r="AO209" t="s">
        <v>1340</v>
      </c>
      <c r="AP209" t="s">
        <v>1416</v>
      </c>
      <c r="AQ209" s="9" t="s">
        <v>283</v>
      </c>
      <c r="AR209" s="10"/>
      <c r="AT209" t="s">
        <v>1269</v>
      </c>
      <c r="AU209" t="s">
        <v>1228</v>
      </c>
    </row>
    <row r="210" spans="1:47" x14ac:dyDescent="0.25">
      <c r="A210" t="s">
        <v>1225</v>
      </c>
      <c r="B210" t="s">
        <v>1226</v>
      </c>
      <c r="C210">
        <v>1994</v>
      </c>
      <c r="D210" t="s">
        <v>273</v>
      </c>
      <c r="G210" t="s">
        <v>4</v>
      </c>
      <c r="H210" t="s">
        <v>131</v>
      </c>
      <c r="I210" t="s">
        <v>130</v>
      </c>
      <c r="J210" t="s">
        <v>129</v>
      </c>
      <c r="K210" t="s">
        <v>151</v>
      </c>
      <c r="L210" t="s">
        <v>152</v>
      </c>
      <c r="M210" t="s">
        <v>66</v>
      </c>
      <c r="N210" t="s">
        <v>68</v>
      </c>
      <c r="O210" t="s">
        <v>87</v>
      </c>
      <c r="P210">
        <f t="shared" ref="P210:P221" si="4">20*32</f>
        <v>640</v>
      </c>
      <c r="Q210">
        <v>16</v>
      </c>
      <c r="R210">
        <v>75</v>
      </c>
      <c r="S210">
        <v>2</v>
      </c>
      <c r="T210">
        <v>25</v>
      </c>
      <c r="U210">
        <v>16.5</v>
      </c>
      <c r="V210">
        <v>25</v>
      </c>
      <c r="W210" t="s">
        <v>71</v>
      </c>
      <c r="X210" t="s">
        <v>72</v>
      </c>
      <c r="Y210" t="s">
        <v>122</v>
      </c>
      <c r="Z210" t="s">
        <v>107</v>
      </c>
      <c r="AA210" t="s">
        <v>313</v>
      </c>
      <c r="AB210">
        <v>22.93</v>
      </c>
      <c r="AC210">
        <v>1.29</v>
      </c>
      <c r="AD210">
        <v>30</v>
      </c>
      <c r="AE210">
        <v>300</v>
      </c>
      <c r="AF210">
        <v>30</v>
      </c>
      <c r="AG210">
        <v>23.48</v>
      </c>
      <c r="AH210">
        <v>1.54</v>
      </c>
      <c r="AI210">
        <v>30</v>
      </c>
      <c r="AJ210">
        <v>300</v>
      </c>
      <c r="AK210">
        <v>30</v>
      </c>
      <c r="AL210" t="s">
        <v>1227</v>
      </c>
      <c r="AM210" t="s">
        <v>74</v>
      </c>
      <c r="AN210" t="s">
        <v>1313</v>
      </c>
      <c r="AO210" t="s">
        <v>1341</v>
      </c>
      <c r="AP210" t="s">
        <v>1417</v>
      </c>
      <c r="AQ210" s="9" t="s">
        <v>283</v>
      </c>
      <c r="AR210" s="10"/>
      <c r="AT210" t="s">
        <v>1269</v>
      </c>
      <c r="AU210" t="s">
        <v>1228</v>
      </c>
    </row>
    <row r="211" spans="1:47" x14ac:dyDescent="0.25">
      <c r="A211" t="s">
        <v>1225</v>
      </c>
      <c r="B211" t="s">
        <v>1226</v>
      </c>
      <c r="C211">
        <v>1994</v>
      </c>
      <c r="D211" t="s">
        <v>273</v>
      </c>
      <c r="G211" t="s">
        <v>4</v>
      </c>
      <c r="H211" t="s">
        <v>131</v>
      </c>
      <c r="I211" t="s">
        <v>130</v>
      </c>
      <c r="J211" t="s">
        <v>129</v>
      </c>
      <c r="K211" t="s">
        <v>151</v>
      </c>
      <c r="L211" t="s">
        <v>152</v>
      </c>
      <c r="M211" t="s">
        <v>66</v>
      </c>
      <c r="N211" t="s">
        <v>68</v>
      </c>
      <c r="O211" t="s">
        <v>87</v>
      </c>
      <c r="P211">
        <f t="shared" si="4"/>
        <v>640</v>
      </c>
      <c r="Q211">
        <v>16</v>
      </c>
      <c r="R211">
        <v>75</v>
      </c>
      <c r="S211">
        <v>2</v>
      </c>
      <c r="T211">
        <v>25</v>
      </c>
      <c r="U211">
        <v>16.5</v>
      </c>
      <c r="V211">
        <v>16.5</v>
      </c>
      <c r="W211" t="s">
        <v>71</v>
      </c>
      <c r="X211" t="s">
        <v>72</v>
      </c>
      <c r="Y211" t="s">
        <v>122</v>
      </c>
      <c r="Z211" t="s">
        <v>107</v>
      </c>
      <c r="AA211" t="s">
        <v>313</v>
      </c>
      <c r="AB211">
        <v>26.07</v>
      </c>
      <c r="AC211">
        <v>1.03</v>
      </c>
      <c r="AD211">
        <v>30</v>
      </c>
      <c r="AE211">
        <v>300</v>
      </c>
      <c r="AF211">
        <v>30</v>
      </c>
      <c r="AG211">
        <v>26.74</v>
      </c>
      <c r="AH211">
        <v>1.03</v>
      </c>
      <c r="AI211">
        <v>30</v>
      </c>
      <c r="AJ211">
        <v>300</v>
      </c>
      <c r="AK211">
        <v>30</v>
      </c>
      <c r="AL211" t="s">
        <v>1227</v>
      </c>
      <c r="AM211" t="s">
        <v>74</v>
      </c>
      <c r="AN211" t="s">
        <v>1314</v>
      </c>
      <c r="AO211" t="s">
        <v>1342</v>
      </c>
      <c r="AP211" t="s">
        <v>1418</v>
      </c>
      <c r="AQ211" s="9" t="s">
        <v>283</v>
      </c>
      <c r="AR211" s="10"/>
      <c r="AT211" t="s">
        <v>1269</v>
      </c>
      <c r="AU211" t="s">
        <v>1228</v>
      </c>
    </row>
    <row r="212" spans="1:47" x14ac:dyDescent="0.25">
      <c r="A212" t="s">
        <v>1218</v>
      </c>
      <c r="B212" t="s">
        <v>1226</v>
      </c>
      <c r="C212">
        <v>1994</v>
      </c>
      <c r="D212" t="s">
        <v>273</v>
      </c>
      <c r="G212" t="s">
        <v>4</v>
      </c>
      <c r="H212" t="s">
        <v>131</v>
      </c>
      <c r="I212" t="s">
        <v>130</v>
      </c>
      <c r="J212" t="s">
        <v>129</v>
      </c>
      <c r="K212" t="s">
        <v>151</v>
      </c>
      <c r="L212" t="s">
        <v>152</v>
      </c>
      <c r="M212" t="s">
        <v>66</v>
      </c>
      <c r="N212" t="s">
        <v>68</v>
      </c>
      <c r="O212" t="s">
        <v>87</v>
      </c>
      <c r="P212">
        <f t="shared" si="4"/>
        <v>640</v>
      </c>
      <c r="Q212">
        <v>16</v>
      </c>
      <c r="R212">
        <v>75</v>
      </c>
      <c r="S212">
        <v>2</v>
      </c>
      <c r="T212">
        <v>25</v>
      </c>
      <c r="U212">
        <v>16.5</v>
      </c>
      <c r="V212">
        <v>25</v>
      </c>
      <c r="W212" t="s">
        <v>71</v>
      </c>
      <c r="X212" t="s">
        <v>72</v>
      </c>
      <c r="Y212" t="s">
        <v>123</v>
      </c>
      <c r="Z212" t="s">
        <v>107</v>
      </c>
      <c r="AA212" t="s">
        <v>1229</v>
      </c>
      <c r="AB212">
        <v>1.8775599999999999</v>
      </c>
      <c r="AC212">
        <v>7.6596310000000001E-2</v>
      </c>
      <c r="AD212">
        <v>30</v>
      </c>
      <c r="AE212">
        <v>300</v>
      </c>
      <c r="AF212">
        <v>30</v>
      </c>
      <c r="AG212">
        <v>1.8090360000000001</v>
      </c>
      <c r="AH212">
        <v>6.0182819999999998E-2</v>
      </c>
      <c r="AI212">
        <v>30</v>
      </c>
      <c r="AJ212">
        <v>300</v>
      </c>
      <c r="AK212">
        <v>30</v>
      </c>
      <c r="AL212" t="s">
        <v>573</v>
      </c>
      <c r="AM212" t="s">
        <v>74</v>
      </c>
      <c r="AN212" t="s">
        <v>1313</v>
      </c>
      <c r="AO212" t="s">
        <v>1343</v>
      </c>
      <c r="AP212" t="s">
        <v>1415</v>
      </c>
      <c r="AQ212" s="9" t="s">
        <v>214</v>
      </c>
      <c r="AR212" s="10"/>
      <c r="AT212" t="s">
        <v>1269</v>
      </c>
      <c r="AU212" t="s">
        <v>1228</v>
      </c>
    </row>
    <row r="213" spans="1:47" x14ac:dyDescent="0.25">
      <c r="A213" t="s">
        <v>1218</v>
      </c>
      <c r="B213" t="s">
        <v>1226</v>
      </c>
      <c r="C213">
        <v>1994</v>
      </c>
      <c r="D213" t="s">
        <v>273</v>
      </c>
      <c r="G213" t="s">
        <v>4</v>
      </c>
      <c r="H213" t="s">
        <v>131</v>
      </c>
      <c r="I213" t="s">
        <v>130</v>
      </c>
      <c r="J213" t="s">
        <v>129</v>
      </c>
      <c r="K213" t="s">
        <v>151</v>
      </c>
      <c r="L213" t="s">
        <v>152</v>
      </c>
      <c r="M213" t="s">
        <v>66</v>
      </c>
      <c r="N213" t="s">
        <v>68</v>
      </c>
      <c r="O213" t="s">
        <v>87</v>
      </c>
      <c r="P213">
        <f t="shared" si="4"/>
        <v>640</v>
      </c>
      <c r="Q213">
        <v>16</v>
      </c>
      <c r="R213">
        <v>75</v>
      </c>
      <c r="S213">
        <v>2</v>
      </c>
      <c r="T213">
        <v>25</v>
      </c>
      <c r="U213">
        <v>16.5</v>
      </c>
      <c r="V213">
        <v>16.5</v>
      </c>
      <c r="W213" t="s">
        <v>71</v>
      </c>
      <c r="X213" t="s">
        <v>72</v>
      </c>
      <c r="Y213" t="s">
        <v>123</v>
      </c>
      <c r="Z213" t="s">
        <v>107</v>
      </c>
      <c r="AA213" t="s">
        <v>1229</v>
      </c>
      <c r="AB213">
        <v>2.5236450000000001</v>
      </c>
      <c r="AC213">
        <v>9.3009809999999998E-2</v>
      </c>
      <c r="AD213">
        <v>30</v>
      </c>
      <c r="AE213">
        <v>300</v>
      </c>
      <c r="AF213">
        <v>30</v>
      </c>
      <c r="AG213">
        <v>2.3748490000000002</v>
      </c>
      <c r="AH213">
        <v>6.5653980000000001E-2</v>
      </c>
      <c r="AI213">
        <v>30</v>
      </c>
      <c r="AJ213">
        <v>300</v>
      </c>
      <c r="AK213">
        <v>30</v>
      </c>
      <c r="AL213" t="s">
        <v>573</v>
      </c>
      <c r="AM213" t="s">
        <v>74</v>
      </c>
      <c r="AN213" t="s">
        <v>1314</v>
      </c>
      <c r="AO213" t="s">
        <v>1344</v>
      </c>
      <c r="AP213" t="s">
        <v>1416</v>
      </c>
      <c r="AQ213" s="9" t="s">
        <v>214</v>
      </c>
      <c r="AR213" s="10"/>
      <c r="AT213" t="s">
        <v>1269</v>
      </c>
      <c r="AU213" t="s">
        <v>1228</v>
      </c>
    </row>
    <row r="214" spans="1:47" x14ac:dyDescent="0.25">
      <c r="A214" t="s">
        <v>1218</v>
      </c>
      <c r="B214" t="s">
        <v>1226</v>
      </c>
      <c r="C214">
        <v>1994</v>
      </c>
      <c r="D214" t="s">
        <v>273</v>
      </c>
      <c r="G214" t="s">
        <v>4</v>
      </c>
      <c r="H214" t="s">
        <v>131</v>
      </c>
      <c r="I214" t="s">
        <v>130</v>
      </c>
      <c r="J214" t="s">
        <v>129</v>
      </c>
      <c r="K214" t="s">
        <v>151</v>
      </c>
      <c r="L214" t="s">
        <v>152</v>
      </c>
      <c r="M214" t="s">
        <v>66</v>
      </c>
      <c r="N214" t="s">
        <v>68</v>
      </c>
      <c r="O214" t="s">
        <v>87</v>
      </c>
      <c r="P214">
        <f t="shared" si="4"/>
        <v>640</v>
      </c>
      <c r="Q214">
        <v>16</v>
      </c>
      <c r="R214">
        <v>75</v>
      </c>
      <c r="S214">
        <v>2</v>
      </c>
      <c r="T214">
        <v>25</v>
      </c>
      <c r="U214">
        <v>16.5</v>
      </c>
      <c r="V214">
        <v>25</v>
      </c>
      <c r="W214" t="s">
        <v>71</v>
      </c>
      <c r="X214" t="s">
        <v>72</v>
      </c>
      <c r="Y214" t="s">
        <v>122</v>
      </c>
      <c r="Z214" t="s">
        <v>107</v>
      </c>
      <c r="AA214" t="s">
        <v>1229</v>
      </c>
      <c r="AB214">
        <v>1.529066</v>
      </c>
      <c r="AC214">
        <v>7.1125149999999998E-2</v>
      </c>
      <c r="AD214">
        <v>30</v>
      </c>
      <c r="AE214">
        <v>300</v>
      </c>
      <c r="AF214">
        <v>30</v>
      </c>
      <c r="AG214">
        <v>1.41747</v>
      </c>
      <c r="AH214">
        <v>3.282699E-2</v>
      </c>
      <c r="AI214">
        <v>30</v>
      </c>
      <c r="AJ214">
        <v>300</v>
      </c>
      <c r="AK214">
        <v>30</v>
      </c>
      <c r="AL214" t="s">
        <v>573</v>
      </c>
      <c r="AM214" t="s">
        <v>74</v>
      </c>
      <c r="AN214" t="s">
        <v>1313</v>
      </c>
      <c r="AO214" t="s">
        <v>1345</v>
      </c>
      <c r="AP214" t="s">
        <v>1417</v>
      </c>
      <c r="AQ214" s="9" t="s">
        <v>214</v>
      </c>
      <c r="AR214" s="10"/>
      <c r="AT214" t="s">
        <v>1269</v>
      </c>
      <c r="AU214" t="s">
        <v>1228</v>
      </c>
    </row>
    <row r="215" spans="1:47" x14ac:dyDescent="0.25">
      <c r="A215" t="s">
        <v>1218</v>
      </c>
      <c r="B215" t="s">
        <v>1226</v>
      </c>
      <c r="C215">
        <v>1994</v>
      </c>
      <c r="D215" t="s">
        <v>273</v>
      </c>
      <c r="G215" t="s">
        <v>4</v>
      </c>
      <c r="H215" t="s">
        <v>131</v>
      </c>
      <c r="I215" t="s">
        <v>130</v>
      </c>
      <c r="J215" t="s">
        <v>129</v>
      </c>
      <c r="K215" t="s">
        <v>151</v>
      </c>
      <c r="L215" t="s">
        <v>152</v>
      </c>
      <c r="M215" t="s">
        <v>66</v>
      </c>
      <c r="N215" t="s">
        <v>68</v>
      </c>
      <c r="O215" t="s">
        <v>87</v>
      </c>
      <c r="P215">
        <f t="shared" si="4"/>
        <v>640</v>
      </c>
      <c r="Q215">
        <v>16</v>
      </c>
      <c r="R215">
        <v>75</v>
      </c>
      <c r="S215">
        <v>2</v>
      </c>
      <c r="T215">
        <v>25</v>
      </c>
      <c r="U215">
        <v>16.5</v>
      </c>
      <c r="V215">
        <v>16.5</v>
      </c>
      <c r="W215" t="s">
        <v>71</v>
      </c>
      <c r="X215" t="s">
        <v>72</v>
      </c>
      <c r="Y215" t="s">
        <v>122</v>
      </c>
      <c r="Z215" t="s">
        <v>107</v>
      </c>
      <c r="AA215" t="s">
        <v>1229</v>
      </c>
      <c r="AB215">
        <v>2.108584</v>
      </c>
      <c r="AC215">
        <v>5.4711650000000001E-2</v>
      </c>
      <c r="AD215">
        <v>30</v>
      </c>
      <c r="AE215">
        <v>300</v>
      </c>
      <c r="AF215">
        <v>30</v>
      </c>
      <c r="AG215">
        <v>1.9989459999999999</v>
      </c>
      <c r="AH215">
        <v>6.5653980000000001E-2</v>
      </c>
      <c r="AI215">
        <v>30</v>
      </c>
      <c r="AJ215">
        <v>300</v>
      </c>
      <c r="AK215">
        <v>30</v>
      </c>
      <c r="AL215" t="s">
        <v>573</v>
      </c>
      <c r="AM215" t="s">
        <v>74</v>
      </c>
      <c r="AN215" t="s">
        <v>1314</v>
      </c>
      <c r="AO215" t="s">
        <v>1346</v>
      </c>
      <c r="AP215" t="s">
        <v>1418</v>
      </c>
      <c r="AQ215" s="9" t="s">
        <v>214</v>
      </c>
      <c r="AR215" s="10"/>
      <c r="AT215" t="s">
        <v>1269</v>
      </c>
      <c r="AU215" t="s">
        <v>1228</v>
      </c>
    </row>
    <row r="216" spans="1:47" x14ac:dyDescent="0.25">
      <c r="A216" t="s">
        <v>1218</v>
      </c>
      <c r="B216" t="s">
        <v>1270</v>
      </c>
      <c r="C216">
        <v>1994</v>
      </c>
      <c r="D216" t="s">
        <v>132</v>
      </c>
      <c r="G216" t="s">
        <v>4</v>
      </c>
      <c r="H216" t="s">
        <v>131</v>
      </c>
      <c r="I216" t="s">
        <v>130</v>
      </c>
      <c r="J216" t="s">
        <v>129</v>
      </c>
      <c r="K216" t="s">
        <v>151</v>
      </c>
      <c r="L216" t="s">
        <v>152</v>
      </c>
      <c r="M216" t="s">
        <v>66</v>
      </c>
      <c r="N216" t="s">
        <v>68</v>
      </c>
      <c r="O216" t="s">
        <v>87</v>
      </c>
      <c r="P216">
        <f t="shared" si="4"/>
        <v>640</v>
      </c>
      <c r="Q216">
        <v>16</v>
      </c>
      <c r="R216">
        <v>80</v>
      </c>
      <c r="S216">
        <v>2</v>
      </c>
      <c r="T216">
        <v>25</v>
      </c>
      <c r="U216">
        <v>16.5</v>
      </c>
      <c r="V216">
        <v>16.5</v>
      </c>
      <c r="W216" t="s">
        <v>71</v>
      </c>
      <c r="X216" t="s">
        <v>72</v>
      </c>
      <c r="Y216" t="s">
        <v>124</v>
      </c>
      <c r="Z216" t="s">
        <v>108</v>
      </c>
      <c r="AA216" t="s">
        <v>1271</v>
      </c>
      <c r="AB216">
        <v>26.125874125874098</v>
      </c>
      <c r="AC216">
        <v>3.89248534593297</v>
      </c>
      <c r="AD216">
        <v>10</v>
      </c>
      <c r="AE216">
        <f>10*33</f>
        <v>330</v>
      </c>
      <c r="AF216">
        <v>10</v>
      </c>
      <c r="AG216">
        <v>41.0034965034965</v>
      </c>
      <c r="AH216">
        <v>2.4652407190908701</v>
      </c>
      <c r="AI216">
        <v>10</v>
      </c>
      <c r="AJ216">
        <f>10*33</f>
        <v>330</v>
      </c>
      <c r="AK216">
        <v>10</v>
      </c>
      <c r="AL216" t="s">
        <v>774</v>
      </c>
      <c r="AM216" t="s">
        <v>74</v>
      </c>
      <c r="AN216" t="s">
        <v>1314</v>
      </c>
      <c r="AO216" t="s">
        <v>1347</v>
      </c>
      <c r="AP216" t="s">
        <v>1419</v>
      </c>
      <c r="AQ216" s="9" t="s">
        <v>1447</v>
      </c>
      <c r="AR216" s="10"/>
      <c r="AT216" t="s">
        <v>1272</v>
      </c>
      <c r="AU216" t="s">
        <v>1461</v>
      </c>
    </row>
    <row r="217" spans="1:47" x14ac:dyDescent="0.25">
      <c r="A217" t="s">
        <v>1218</v>
      </c>
      <c r="B217" t="s">
        <v>1270</v>
      </c>
      <c r="C217">
        <v>1994</v>
      </c>
      <c r="D217" t="s">
        <v>132</v>
      </c>
      <c r="G217" t="s">
        <v>4</v>
      </c>
      <c r="H217" t="s">
        <v>131</v>
      </c>
      <c r="I217" t="s">
        <v>130</v>
      </c>
      <c r="J217" t="s">
        <v>129</v>
      </c>
      <c r="K217" t="s">
        <v>151</v>
      </c>
      <c r="L217" t="s">
        <v>152</v>
      </c>
      <c r="M217" t="s">
        <v>66</v>
      </c>
      <c r="N217" t="s">
        <v>68</v>
      </c>
      <c r="O217" t="s">
        <v>87</v>
      </c>
      <c r="P217">
        <f t="shared" si="4"/>
        <v>640</v>
      </c>
      <c r="Q217">
        <v>16</v>
      </c>
      <c r="R217">
        <v>80</v>
      </c>
      <c r="S217">
        <v>2</v>
      </c>
      <c r="T217">
        <v>25</v>
      </c>
      <c r="U217">
        <v>16.5</v>
      </c>
      <c r="V217">
        <v>25</v>
      </c>
      <c r="W217" t="s">
        <v>71</v>
      </c>
      <c r="X217" t="s">
        <v>72</v>
      </c>
      <c r="Y217" t="s">
        <v>124</v>
      </c>
      <c r="Z217" t="s">
        <v>108</v>
      </c>
      <c r="AA217" t="s">
        <v>1271</v>
      </c>
      <c r="AB217">
        <v>34.980165289256199</v>
      </c>
      <c r="AC217">
        <v>2.63478691874377</v>
      </c>
      <c r="AD217">
        <v>10</v>
      </c>
      <c r="AE217">
        <f>10*33</f>
        <v>330</v>
      </c>
      <c r="AF217">
        <v>10</v>
      </c>
      <c r="AG217">
        <v>23.737190082644599</v>
      </c>
      <c r="AH217">
        <v>1.3173934593718699</v>
      </c>
      <c r="AI217">
        <v>10</v>
      </c>
      <c r="AJ217">
        <f>10*33</f>
        <v>330</v>
      </c>
      <c r="AK217">
        <v>10</v>
      </c>
      <c r="AL217" t="s">
        <v>774</v>
      </c>
      <c r="AM217" t="s">
        <v>74</v>
      </c>
      <c r="AN217" t="s">
        <v>1313</v>
      </c>
      <c r="AO217" t="s">
        <v>1350</v>
      </c>
      <c r="AP217" t="s">
        <v>1422</v>
      </c>
      <c r="AQ217" s="9" t="s">
        <v>1448</v>
      </c>
      <c r="AR217" s="10"/>
      <c r="AT217" t="s">
        <v>1272</v>
      </c>
      <c r="AU217" t="s">
        <v>1462</v>
      </c>
    </row>
    <row r="218" spans="1:47" x14ac:dyDescent="0.25">
      <c r="A218" t="s">
        <v>1218</v>
      </c>
      <c r="B218" t="s">
        <v>1270</v>
      </c>
      <c r="C218">
        <v>1994</v>
      </c>
      <c r="D218" t="s">
        <v>132</v>
      </c>
      <c r="G218" t="s">
        <v>4</v>
      </c>
      <c r="H218" t="s">
        <v>131</v>
      </c>
      <c r="I218" t="s">
        <v>130</v>
      </c>
      <c r="J218" t="s">
        <v>129</v>
      </c>
      <c r="K218" t="s">
        <v>151</v>
      </c>
      <c r="L218" t="s">
        <v>152</v>
      </c>
      <c r="M218" t="s">
        <v>66</v>
      </c>
      <c r="N218" t="s">
        <v>68</v>
      </c>
      <c r="O218" t="s">
        <v>87</v>
      </c>
      <c r="P218">
        <f t="shared" si="4"/>
        <v>640</v>
      </c>
      <c r="Q218">
        <v>16</v>
      </c>
      <c r="R218">
        <v>80</v>
      </c>
      <c r="S218">
        <v>2</v>
      </c>
      <c r="T218">
        <v>25</v>
      </c>
      <c r="U218">
        <v>16.5</v>
      </c>
      <c r="V218">
        <v>16.5</v>
      </c>
      <c r="W218" t="s">
        <v>71</v>
      </c>
      <c r="X218" t="s">
        <v>72</v>
      </c>
      <c r="Y218" t="s">
        <v>124</v>
      </c>
      <c r="Z218" t="s">
        <v>108</v>
      </c>
      <c r="AA218" t="s">
        <v>1271</v>
      </c>
      <c r="AB218">
        <v>22.426573426573398</v>
      </c>
      <c r="AC218">
        <v>1.0379960922487801</v>
      </c>
      <c r="AD218">
        <v>10</v>
      </c>
      <c r="AE218">
        <f>10*66</f>
        <v>660</v>
      </c>
      <c r="AF218">
        <v>10</v>
      </c>
      <c r="AG218">
        <v>29.020979020978999</v>
      </c>
      <c r="AH218">
        <v>4.6709824151195596</v>
      </c>
      <c r="AI218">
        <v>10</v>
      </c>
      <c r="AJ218">
        <f>10*66</f>
        <v>660</v>
      </c>
      <c r="AK218">
        <v>10</v>
      </c>
      <c r="AL218" t="s">
        <v>774</v>
      </c>
      <c r="AM218" t="s">
        <v>74</v>
      </c>
      <c r="AN218" t="s">
        <v>1314</v>
      </c>
      <c r="AO218" t="s">
        <v>1348</v>
      </c>
      <c r="AP218" t="s">
        <v>1420</v>
      </c>
      <c r="AQ218" s="9" t="s">
        <v>1447</v>
      </c>
      <c r="AR218" s="10"/>
      <c r="AT218" t="s">
        <v>1272</v>
      </c>
      <c r="AU218" t="s">
        <v>1463</v>
      </c>
    </row>
    <row r="219" spans="1:47" x14ac:dyDescent="0.25">
      <c r="A219" t="s">
        <v>1218</v>
      </c>
      <c r="B219" t="s">
        <v>1270</v>
      </c>
      <c r="C219">
        <v>1994</v>
      </c>
      <c r="D219" t="s">
        <v>132</v>
      </c>
      <c r="G219" t="s">
        <v>4</v>
      </c>
      <c r="H219" t="s">
        <v>131</v>
      </c>
      <c r="I219" t="s">
        <v>130</v>
      </c>
      <c r="J219" t="s">
        <v>129</v>
      </c>
      <c r="K219" t="s">
        <v>151</v>
      </c>
      <c r="L219" t="s">
        <v>152</v>
      </c>
      <c r="M219" t="s">
        <v>66</v>
      </c>
      <c r="N219" t="s">
        <v>68</v>
      </c>
      <c r="O219" t="s">
        <v>87</v>
      </c>
      <c r="P219">
        <f t="shared" si="4"/>
        <v>640</v>
      </c>
      <c r="Q219">
        <v>16</v>
      </c>
      <c r="R219">
        <v>80</v>
      </c>
      <c r="S219">
        <v>2</v>
      </c>
      <c r="T219">
        <v>25</v>
      </c>
      <c r="U219">
        <v>16.5</v>
      </c>
      <c r="V219">
        <v>25</v>
      </c>
      <c r="W219" t="s">
        <v>71</v>
      </c>
      <c r="X219" t="s">
        <v>72</v>
      </c>
      <c r="Y219" t="s">
        <v>124</v>
      </c>
      <c r="Z219" t="s">
        <v>108</v>
      </c>
      <c r="AA219" t="s">
        <v>1271</v>
      </c>
      <c r="AB219">
        <v>28.133884297520702</v>
      </c>
      <c r="AC219">
        <v>2.43211100191732</v>
      </c>
      <c r="AD219">
        <v>10</v>
      </c>
      <c r="AE219">
        <f>10*66</f>
        <v>660</v>
      </c>
      <c r="AF219">
        <v>10</v>
      </c>
      <c r="AG219">
        <v>21.915702479338801</v>
      </c>
      <c r="AH219">
        <v>1.72274529302478</v>
      </c>
      <c r="AI219">
        <v>10</v>
      </c>
      <c r="AJ219">
        <f>10*66</f>
        <v>660</v>
      </c>
      <c r="AK219">
        <v>10</v>
      </c>
      <c r="AL219" t="s">
        <v>774</v>
      </c>
      <c r="AM219" t="s">
        <v>74</v>
      </c>
      <c r="AN219" t="s">
        <v>1313</v>
      </c>
      <c r="AO219" t="s">
        <v>1351</v>
      </c>
      <c r="AP219" t="s">
        <v>1423</v>
      </c>
      <c r="AQ219" s="9" t="s">
        <v>1448</v>
      </c>
      <c r="AR219" s="10"/>
      <c r="AT219" t="s">
        <v>1272</v>
      </c>
      <c r="AU219" t="s">
        <v>1464</v>
      </c>
    </row>
    <row r="220" spans="1:47" x14ac:dyDescent="0.25">
      <c r="A220" t="s">
        <v>1218</v>
      </c>
      <c r="B220" t="s">
        <v>1270</v>
      </c>
      <c r="C220">
        <v>1994</v>
      </c>
      <c r="D220" t="s">
        <v>132</v>
      </c>
      <c r="G220" t="s">
        <v>4</v>
      </c>
      <c r="H220" t="s">
        <v>131</v>
      </c>
      <c r="I220" t="s">
        <v>130</v>
      </c>
      <c r="J220" t="s">
        <v>129</v>
      </c>
      <c r="K220" t="s">
        <v>151</v>
      </c>
      <c r="L220" t="s">
        <v>152</v>
      </c>
      <c r="M220" t="s">
        <v>66</v>
      </c>
      <c r="N220" t="s">
        <v>68</v>
      </c>
      <c r="O220" t="s">
        <v>87</v>
      </c>
      <c r="P220">
        <f t="shared" si="4"/>
        <v>640</v>
      </c>
      <c r="Q220">
        <v>16</v>
      </c>
      <c r="R220">
        <v>80</v>
      </c>
      <c r="S220">
        <v>2</v>
      </c>
      <c r="T220">
        <v>25</v>
      </c>
      <c r="U220">
        <v>16.5</v>
      </c>
      <c r="V220">
        <v>16.5</v>
      </c>
      <c r="W220" t="s">
        <v>71</v>
      </c>
      <c r="X220" t="s">
        <v>72</v>
      </c>
      <c r="Y220" t="s">
        <v>124</v>
      </c>
      <c r="Z220" t="s">
        <v>108</v>
      </c>
      <c r="AA220" t="s">
        <v>1271</v>
      </c>
      <c r="AB220">
        <v>20.6573426573426</v>
      </c>
      <c r="AC220">
        <v>3.6329863228707699</v>
      </c>
      <c r="AD220">
        <v>10</v>
      </c>
      <c r="AE220">
        <f>10*132</f>
        <v>1320</v>
      </c>
      <c r="AF220">
        <v>10</v>
      </c>
      <c r="AG220">
        <v>22.828671328671302</v>
      </c>
      <c r="AH220">
        <v>2.0759921844975802</v>
      </c>
      <c r="AI220">
        <v>10</v>
      </c>
      <c r="AJ220">
        <f>10*132</f>
        <v>1320</v>
      </c>
      <c r="AK220">
        <v>10</v>
      </c>
      <c r="AL220" t="s">
        <v>774</v>
      </c>
      <c r="AM220" t="s">
        <v>74</v>
      </c>
      <c r="AN220" t="s">
        <v>1314</v>
      </c>
      <c r="AO220" t="s">
        <v>1349</v>
      </c>
      <c r="AP220" t="s">
        <v>1421</v>
      </c>
      <c r="AQ220" s="9" t="s">
        <v>1447</v>
      </c>
      <c r="AR220" s="10"/>
      <c r="AT220" t="s">
        <v>1272</v>
      </c>
      <c r="AU220" t="s">
        <v>1465</v>
      </c>
    </row>
    <row r="221" spans="1:47" x14ac:dyDescent="0.25">
      <c r="A221" t="s">
        <v>1218</v>
      </c>
      <c r="B221" t="s">
        <v>1270</v>
      </c>
      <c r="C221">
        <v>1994</v>
      </c>
      <c r="D221" t="s">
        <v>132</v>
      </c>
      <c r="G221" t="s">
        <v>4</v>
      </c>
      <c r="H221" t="s">
        <v>131</v>
      </c>
      <c r="I221" t="s">
        <v>130</v>
      </c>
      <c r="J221" t="s">
        <v>129</v>
      </c>
      <c r="K221" t="s">
        <v>151</v>
      </c>
      <c r="L221" t="s">
        <v>152</v>
      </c>
      <c r="M221" t="s">
        <v>66</v>
      </c>
      <c r="N221" t="s">
        <v>68</v>
      </c>
      <c r="O221" t="s">
        <v>87</v>
      </c>
      <c r="P221">
        <f t="shared" si="4"/>
        <v>640</v>
      </c>
      <c r="Q221">
        <v>16</v>
      </c>
      <c r="R221">
        <v>80</v>
      </c>
      <c r="S221">
        <v>2</v>
      </c>
      <c r="T221">
        <v>25</v>
      </c>
      <c r="U221">
        <v>16.5</v>
      </c>
      <c r="V221">
        <v>25</v>
      </c>
      <c r="W221" t="s">
        <v>71</v>
      </c>
      <c r="X221" t="s">
        <v>72</v>
      </c>
      <c r="Y221" t="s">
        <v>124</v>
      </c>
      <c r="Z221" t="s">
        <v>108</v>
      </c>
      <c r="AA221" t="s">
        <v>1271</v>
      </c>
      <c r="AB221">
        <v>25.5586776859504</v>
      </c>
      <c r="AC221">
        <v>1.21605550095865</v>
      </c>
      <c r="AD221">
        <v>10</v>
      </c>
      <c r="AE221">
        <f>10*132</f>
        <v>1320</v>
      </c>
      <c r="AF221">
        <v>10</v>
      </c>
      <c r="AG221">
        <v>20.031404958677701</v>
      </c>
      <c r="AH221">
        <v>2.43211100191732</v>
      </c>
      <c r="AI221">
        <v>10</v>
      </c>
      <c r="AJ221">
        <f>10*132</f>
        <v>1320</v>
      </c>
      <c r="AK221">
        <v>10</v>
      </c>
      <c r="AL221" t="s">
        <v>774</v>
      </c>
      <c r="AM221" t="s">
        <v>74</v>
      </c>
      <c r="AN221" t="s">
        <v>1313</v>
      </c>
      <c r="AO221" t="s">
        <v>1352</v>
      </c>
      <c r="AP221" t="s">
        <v>1424</v>
      </c>
      <c r="AQ221" s="9" t="s">
        <v>1448</v>
      </c>
      <c r="AR221" s="10"/>
      <c r="AT221" t="s">
        <v>1272</v>
      </c>
      <c r="AU221" t="s">
        <v>1466</v>
      </c>
    </row>
    <row r="222" spans="1:47" x14ac:dyDescent="0.25">
      <c r="A222" t="s">
        <v>1225</v>
      </c>
      <c r="B222" t="s">
        <v>1273</v>
      </c>
      <c r="C222">
        <v>1995</v>
      </c>
      <c r="D222" t="s">
        <v>273</v>
      </c>
      <c r="G222" t="s">
        <v>4</v>
      </c>
      <c r="H222" t="s">
        <v>131</v>
      </c>
      <c r="I222" t="s">
        <v>130</v>
      </c>
      <c r="J222" t="s">
        <v>129</v>
      </c>
      <c r="K222" t="s">
        <v>151</v>
      </c>
      <c r="L222" t="s">
        <v>152</v>
      </c>
      <c r="M222" t="s">
        <v>66</v>
      </c>
      <c r="N222" t="s">
        <v>68</v>
      </c>
      <c r="O222" t="s">
        <v>87</v>
      </c>
      <c r="P222">
        <v>3500</v>
      </c>
      <c r="Q222">
        <v>16</v>
      </c>
      <c r="R222">
        <v>60</v>
      </c>
      <c r="S222">
        <v>2</v>
      </c>
      <c r="T222">
        <v>25</v>
      </c>
      <c r="U222">
        <v>16.5</v>
      </c>
      <c r="V222">
        <v>25</v>
      </c>
      <c r="W222" t="s">
        <v>71</v>
      </c>
      <c r="X222" t="s">
        <v>72</v>
      </c>
      <c r="Y222" t="s">
        <v>124</v>
      </c>
      <c r="Z222" t="s">
        <v>106</v>
      </c>
      <c r="AA222" t="s">
        <v>1469</v>
      </c>
      <c r="AB222">
        <v>1331</v>
      </c>
      <c r="AC222">
        <f>_xlfn.STDEV.S(1415,1416,1163)</f>
        <v>145.78180041875368</v>
      </c>
      <c r="AD222">
        <v>3</v>
      </c>
      <c r="AE222">
        <v>45</v>
      </c>
      <c r="AF222">
        <v>3</v>
      </c>
      <c r="AG222">
        <v>968</v>
      </c>
      <c r="AH222">
        <f>_xlfn.STDEV.S(963,937,1003)</f>
        <v>33.24655370611115</v>
      </c>
      <c r="AI222">
        <v>3</v>
      </c>
      <c r="AJ222">
        <v>45</v>
      </c>
      <c r="AK222">
        <v>3</v>
      </c>
      <c r="AL222" t="s">
        <v>292</v>
      </c>
      <c r="AM222" t="s">
        <v>74</v>
      </c>
      <c r="AN222" t="s">
        <v>1313</v>
      </c>
      <c r="AO222" t="s">
        <v>1357</v>
      </c>
      <c r="AP222" t="s">
        <v>1429</v>
      </c>
      <c r="AQ222" s="9" t="s">
        <v>859</v>
      </c>
      <c r="AR222" s="10"/>
      <c r="AU222" t="s">
        <v>1467</v>
      </c>
    </row>
    <row r="223" spans="1:47" x14ac:dyDescent="0.25">
      <c r="A223" t="s">
        <v>1225</v>
      </c>
      <c r="B223" t="s">
        <v>1273</v>
      </c>
      <c r="C223">
        <v>1995</v>
      </c>
      <c r="D223" t="s">
        <v>273</v>
      </c>
      <c r="G223" t="s">
        <v>4</v>
      </c>
      <c r="H223" t="s">
        <v>131</v>
      </c>
      <c r="I223" t="s">
        <v>130</v>
      </c>
      <c r="J223" t="s">
        <v>129</v>
      </c>
      <c r="K223" t="s">
        <v>151</v>
      </c>
      <c r="L223" t="s">
        <v>152</v>
      </c>
      <c r="M223" t="s">
        <v>66</v>
      </c>
      <c r="N223" t="s">
        <v>68</v>
      </c>
      <c r="O223" t="s">
        <v>87</v>
      </c>
      <c r="P223">
        <v>3500</v>
      </c>
      <c r="Q223">
        <v>16</v>
      </c>
      <c r="R223">
        <v>60</v>
      </c>
      <c r="S223">
        <v>2</v>
      </c>
      <c r="T223">
        <v>25</v>
      </c>
      <c r="U223">
        <v>16.5</v>
      </c>
      <c r="V223">
        <v>16.5</v>
      </c>
      <c r="W223" t="s">
        <v>71</v>
      </c>
      <c r="X223" t="s">
        <v>72</v>
      </c>
      <c r="Y223" t="s">
        <v>124</v>
      </c>
      <c r="Z223" t="s">
        <v>106</v>
      </c>
      <c r="AA223" t="s">
        <v>1469</v>
      </c>
      <c r="AB223">
        <v>1173</v>
      </c>
      <c r="AC223">
        <f>_xlfn.STDEV.S(1203,1139,1173)</f>
        <v>32.020826556060875</v>
      </c>
      <c r="AD223">
        <v>3</v>
      </c>
      <c r="AE223">
        <v>45</v>
      </c>
      <c r="AF223">
        <v>3</v>
      </c>
      <c r="AG223">
        <v>1625</v>
      </c>
      <c r="AH223">
        <f>_xlfn.STDEV.S(1608,1780,1487)</f>
        <v>147.23790272888297</v>
      </c>
      <c r="AI223">
        <v>3</v>
      </c>
      <c r="AJ223">
        <v>45</v>
      </c>
      <c r="AK223">
        <v>3</v>
      </c>
      <c r="AL223" t="s">
        <v>292</v>
      </c>
      <c r="AM223" t="s">
        <v>74</v>
      </c>
      <c r="AN223" t="s">
        <v>1314</v>
      </c>
      <c r="AO223" t="s">
        <v>1358</v>
      </c>
      <c r="AP223" t="s">
        <v>1430</v>
      </c>
      <c r="AQ223" s="9" t="s">
        <v>859</v>
      </c>
      <c r="AR223" s="10"/>
      <c r="AU223" t="s">
        <v>1467</v>
      </c>
    </row>
    <row r="224" spans="1:47" x14ac:dyDescent="0.25">
      <c r="A224" t="s">
        <v>1225</v>
      </c>
      <c r="B224" t="s">
        <v>1273</v>
      </c>
      <c r="C224">
        <v>1995</v>
      </c>
      <c r="D224" t="s">
        <v>273</v>
      </c>
      <c r="G224" t="s">
        <v>4</v>
      </c>
      <c r="H224" t="s">
        <v>131</v>
      </c>
      <c r="I224" t="s">
        <v>130</v>
      </c>
      <c r="J224" t="s">
        <v>129</v>
      </c>
      <c r="K224" t="s">
        <v>151</v>
      </c>
      <c r="L224" t="s">
        <v>152</v>
      </c>
      <c r="M224" t="s">
        <v>66</v>
      </c>
      <c r="N224" t="s">
        <v>68</v>
      </c>
      <c r="O224" t="s">
        <v>87</v>
      </c>
      <c r="P224">
        <v>3500</v>
      </c>
      <c r="Q224">
        <v>16</v>
      </c>
      <c r="R224">
        <v>60</v>
      </c>
      <c r="S224">
        <v>2</v>
      </c>
      <c r="T224">
        <v>25</v>
      </c>
      <c r="U224">
        <v>16.5</v>
      </c>
      <c r="V224">
        <v>25</v>
      </c>
      <c r="W224" t="s">
        <v>71</v>
      </c>
      <c r="X224" t="s">
        <v>72</v>
      </c>
      <c r="Y224" t="s">
        <v>124</v>
      </c>
      <c r="Z224" t="s">
        <v>106</v>
      </c>
      <c r="AA224" t="s">
        <v>1275</v>
      </c>
      <c r="AB224">
        <v>812</v>
      </c>
      <c r="AC224">
        <f>_xlfn.STDEV.S(854,866,716)</f>
        <v>83.354663936698827</v>
      </c>
      <c r="AD224">
        <v>3</v>
      </c>
      <c r="AE224">
        <v>45</v>
      </c>
      <c r="AF224">
        <v>3</v>
      </c>
      <c r="AG224">
        <v>581</v>
      </c>
      <c r="AH224">
        <f>_xlfn.STDEV.S(596,554,592)</f>
        <v>23.180451534284945</v>
      </c>
      <c r="AI224">
        <v>3</v>
      </c>
      <c r="AJ224">
        <v>45</v>
      </c>
      <c r="AK224">
        <v>3</v>
      </c>
      <c r="AL224" t="s">
        <v>292</v>
      </c>
      <c r="AM224" t="s">
        <v>74</v>
      </c>
      <c r="AN224" t="s">
        <v>1313</v>
      </c>
      <c r="AO224" t="s">
        <v>1359</v>
      </c>
      <c r="AP224" t="s">
        <v>1429</v>
      </c>
      <c r="AQ224" s="9" t="s">
        <v>395</v>
      </c>
      <c r="AR224" s="10"/>
      <c r="AU224" t="s">
        <v>1467</v>
      </c>
    </row>
    <row r="225" spans="1:47" x14ac:dyDescent="0.25">
      <c r="A225" t="s">
        <v>1225</v>
      </c>
      <c r="B225" t="s">
        <v>1273</v>
      </c>
      <c r="C225">
        <v>1995</v>
      </c>
      <c r="D225" t="s">
        <v>273</v>
      </c>
      <c r="G225" t="s">
        <v>4</v>
      </c>
      <c r="H225" t="s">
        <v>131</v>
      </c>
      <c r="I225" t="s">
        <v>130</v>
      </c>
      <c r="J225" t="s">
        <v>129</v>
      </c>
      <c r="K225" t="s">
        <v>151</v>
      </c>
      <c r="L225" t="s">
        <v>152</v>
      </c>
      <c r="M225" t="s">
        <v>66</v>
      </c>
      <c r="N225" t="s">
        <v>68</v>
      </c>
      <c r="O225" t="s">
        <v>87</v>
      </c>
      <c r="P225">
        <v>3500</v>
      </c>
      <c r="Q225">
        <v>16</v>
      </c>
      <c r="R225">
        <v>60</v>
      </c>
      <c r="S225">
        <v>2</v>
      </c>
      <c r="T225">
        <v>25</v>
      </c>
      <c r="U225">
        <v>16.5</v>
      </c>
      <c r="V225">
        <v>16.5</v>
      </c>
      <c r="W225" t="s">
        <v>71</v>
      </c>
      <c r="X225" t="s">
        <v>72</v>
      </c>
      <c r="Y225" t="s">
        <v>124</v>
      </c>
      <c r="Z225" t="s">
        <v>106</v>
      </c>
      <c r="AA225" t="s">
        <v>1275</v>
      </c>
      <c r="AB225">
        <v>768</v>
      </c>
      <c r="AC225">
        <f>_xlfn.STDEV.S(819,729,756)</f>
        <v>46.184412955021955</v>
      </c>
      <c r="AD225">
        <v>3</v>
      </c>
      <c r="AE225">
        <v>45</v>
      </c>
      <c r="AF225">
        <v>3</v>
      </c>
      <c r="AG225">
        <v>1087</v>
      </c>
      <c r="AH225">
        <f>_xlfn.STDEV.S(1045,1235,982)</f>
        <v>131.705479511421</v>
      </c>
      <c r="AI225">
        <v>3</v>
      </c>
      <c r="AJ225">
        <v>45</v>
      </c>
      <c r="AK225">
        <v>3</v>
      </c>
      <c r="AL225" t="s">
        <v>292</v>
      </c>
      <c r="AM225" t="s">
        <v>74</v>
      </c>
      <c r="AN225" t="s">
        <v>1314</v>
      </c>
      <c r="AO225" t="s">
        <v>1360</v>
      </c>
      <c r="AP225" t="s">
        <v>1430</v>
      </c>
      <c r="AQ225" s="9" t="s">
        <v>395</v>
      </c>
      <c r="AR225" s="10"/>
      <c r="AU225" t="s">
        <v>1467</v>
      </c>
    </row>
    <row r="226" spans="1:47" x14ac:dyDescent="0.25">
      <c r="A226" t="s">
        <v>1225</v>
      </c>
      <c r="B226" t="s">
        <v>1273</v>
      </c>
      <c r="C226">
        <v>1995</v>
      </c>
      <c r="D226" t="s">
        <v>273</v>
      </c>
      <c r="G226" t="s">
        <v>4</v>
      </c>
      <c r="H226" t="s">
        <v>131</v>
      </c>
      <c r="I226" t="s">
        <v>130</v>
      </c>
      <c r="J226" t="s">
        <v>129</v>
      </c>
      <c r="K226" t="s">
        <v>151</v>
      </c>
      <c r="L226" t="s">
        <v>152</v>
      </c>
      <c r="M226" t="s">
        <v>66</v>
      </c>
      <c r="N226" t="s">
        <v>68</v>
      </c>
      <c r="O226" t="s">
        <v>87</v>
      </c>
      <c r="P226">
        <v>3500</v>
      </c>
      <c r="Q226">
        <v>16</v>
      </c>
      <c r="R226">
        <v>60</v>
      </c>
      <c r="S226">
        <v>2</v>
      </c>
      <c r="T226">
        <v>25</v>
      </c>
      <c r="U226">
        <v>16.5</v>
      </c>
      <c r="V226">
        <v>25</v>
      </c>
      <c r="W226" t="s">
        <v>71</v>
      </c>
      <c r="X226" t="s">
        <v>72</v>
      </c>
      <c r="Y226" t="s">
        <v>123</v>
      </c>
      <c r="Z226" t="s">
        <v>108</v>
      </c>
      <c r="AA226" t="s">
        <v>1274</v>
      </c>
      <c r="AB226">
        <v>36</v>
      </c>
      <c r="AC226">
        <f>_xlfn.STDEV.S(36,39,33)</f>
        <v>3</v>
      </c>
      <c r="AD226">
        <v>3</v>
      </c>
      <c r="AE226">
        <f>12*5*3</f>
        <v>180</v>
      </c>
      <c r="AF226">
        <v>3</v>
      </c>
      <c r="AG226">
        <v>30</v>
      </c>
      <c r="AH226">
        <f>_xlfn.STDEV.S(30,33,27)</f>
        <v>3</v>
      </c>
      <c r="AI226">
        <v>3</v>
      </c>
      <c r="AJ226">
        <v>180</v>
      </c>
      <c r="AK226">
        <v>3</v>
      </c>
      <c r="AL226" t="s">
        <v>845</v>
      </c>
      <c r="AM226" t="s">
        <v>74</v>
      </c>
      <c r="AN226" t="s">
        <v>1313</v>
      </c>
      <c r="AO226" t="s">
        <v>1353</v>
      </c>
      <c r="AP226" t="s">
        <v>1425</v>
      </c>
      <c r="AQ226" s="9" t="s">
        <v>146</v>
      </c>
      <c r="AR226" s="10"/>
      <c r="AS226" t="s">
        <v>221</v>
      </c>
      <c r="AU226" t="s">
        <v>1468</v>
      </c>
    </row>
    <row r="227" spans="1:47" x14ac:dyDescent="0.25">
      <c r="A227" t="s">
        <v>1225</v>
      </c>
      <c r="B227" t="s">
        <v>1273</v>
      </c>
      <c r="C227">
        <v>1995</v>
      </c>
      <c r="D227" t="s">
        <v>273</v>
      </c>
      <c r="G227" t="s">
        <v>4</v>
      </c>
      <c r="H227" t="s">
        <v>131</v>
      </c>
      <c r="I227" t="s">
        <v>130</v>
      </c>
      <c r="J227" t="s">
        <v>129</v>
      </c>
      <c r="K227" t="s">
        <v>151</v>
      </c>
      <c r="L227" t="s">
        <v>152</v>
      </c>
      <c r="M227" t="s">
        <v>66</v>
      </c>
      <c r="N227" t="s">
        <v>68</v>
      </c>
      <c r="O227" t="s">
        <v>87</v>
      </c>
      <c r="P227">
        <v>3500</v>
      </c>
      <c r="Q227">
        <v>16</v>
      </c>
      <c r="R227">
        <v>60</v>
      </c>
      <c r="S227">
        <v>2</v>
      </c>
      <c r="T227">
        <v>25</v>
      </c>
      <c r="U227">
        <v>16.5</v>
      </c>
      <c r="V227">
        <v>16.5</v>
      </c>
      <c r="W227" t="s">
        <v>71</v>
      </c>
      <c r="X227" t="s">
        <v>72</v>
      </c>
      <c r="Y227" t="s">
        <v>123</v>
      </c>
      <c r="Z227" t="s">
        <v>108</v>
      </c>
      <c r="AA227" t="s">
        <v>1274</v>
      </c>
      <c r="AB227">
        <v>62.3</v>
      </c>
      <c r="AC227">
        <f>_xlfn.STDEV.S(59,63,65)</f>
        <v>3.0550504633038931</v>
      </c>
      <c r="AD227">
        <v>3</v>
      </c>
      <c r="AE227">
        <v>180</v>
      </c>
      <c r="AF227">
        <v>3</v>
      </c>
      <c r="AG227">
        <v>74.3</v>
      </c>
      <c r="AH227">
        <f>_xlfn.STDEV.S(73,74,76)</f>
        <v>1.5275252316519468</v>
      </c>
      <c r="AI227">
        <v>3</v>
      </c>
      <c r="AJ227">
        <v>180</v>
      </c>
      <c r="AK227">
        <v>3</v>
      </c>
      <c r="AL227" t="s">
        <v>845</v>
      </c>
      <c r="AM227" t="s">
        <v>74</v>
      </c>
      <c r="AN227" t="s">
        <v>1314</v>
      </c>
      <c r="AO227" t="s">
        <v>1354</v>
      </c>
      <c r="AP227" t="s">
        <v>1426</v>
      </c>
      <c r="AQ227" s="9" t="s">
        <v>146</v>
      </c>
      <c r="AR227" s="10"/>
      <c r="AS227" t="s">
        <v>221</v>
      </c>
      <c r="AU227" t="s">
        <v>1468</v>
      </c>
    </row>
    <row r="228" spans="1:47" x14ac:dyDescent="0.25">
      <c r="A228" t="s">
        <v>1225</v>
      </c>
      <c r="B228" t="s">
        <v>1273</v>
      </c>
      <c r="C228">
        <v>1995</v>
      </c>
      <c r="D228" t="s">
        <v>273</v>
      </c>
      <c r="G228" t="s">
        <v>4</v>
      </c>
      <c r="H228" t="s">
        <v>131</v>
      </c>
      <c r="I228" t="s">
        <v>130</v>
      </c>
      <c r="J228" t="s">
        <v>129</v>
      </c>
      <c r="K228" t="s">
        <v>151</v>
      </c>
      <c r="L228" t="s">
        <v>152</v>
      </c>
      <c r="M228" t="s">
        <v>66</v>
      </c>
      <c r="N228" t="s">
        <v>68</v>
      </c>
      <c r="O228" t="s">
        <v>87</v>
      </c>
      <c r="P228">
        <v>3500</v>
      </c>
      <c r="Q228">
        <v>16</v>
      </c>
      <c r="R228">
        <v>60</v>
      </c>
      <c r="S228">
        <v>2</v>
      </c>
      <c r="T228">
        <v>25</v>
      </c>
      <c r="U228">
        <v>16.5</v>
      </c>
      <c r="V228">
        <v>25</v>
      </c>
      <c r="W228" t="s">
        <v>71</v>
      </c>
      <c r="X228" t="s">
        <v>72</v>
      </c>
      <c r="Y228" t="s">
        <v>122</v>
      </c>
      <c r="Z228" t="s">
        <v>108</v>
      </c>
      <c r="AA228" t="s">
        <v>1274</v>
      </c>
      <c r="AB228">
        <v>32.700000000000003</v>
      </c>
      <c r="AC228">
        <f>_xlfn.STDEV.S(35,30,33)</f>
        <v>2.5166114784235831</v>
      </c>
      <c r="AD228">
        <v>3</v>
      </c>
      <c r="AE228">
        <v>180</v>
      </c>
      <c r="AF228">
        <v>3</v>
      </c>
      <c r="AG228">
        <v>31.7</v>
      </c>
      <c r="AH228">
        <f>_xlfn.STDEV.S(31,35,29)</f>
        <v>3.0550504633038935</v>
      </c>
      <c r="AI228">
        <v>3</v>
      </c>
      <c r="AJ228">
        <v>180</v>
      </c>
      <c r="AK228">
        <v>3</v>
      </c>
      <c r="AL228" t="s">
        <v>845</v>
      </c>
      <c r="AM228" t="s">
        <v>74</v>
      </c>
      <c r="AN228" t="s">
        <v>1313</v>
      </c>
      <c r="AO228" t="s">
        <v>1355</v>
      </c>
      <c r="AP228" t="s">
        <v>1427</v>
      </c>
      <c r="AQ228" s="9" t="s">
        <v>146</v>
      </c>
      <c r="AR228" s="10"/>
      <c r="AS228" t="s">
        <v>221</v>
      </c>
      <c r="AU228" t="s">
        <v>1468</v>
      </c>
    </row>
    <row r="229" spans="1:47" x14ac:dyDescent="0.25">
      <c r="A229" t="s">
        <v>1225</v>
      </c>
      <c r="B229" t="s">
        <v>1273</v>
      </c>
      <c r="C229">
        <v>1995</v>
      </c>
      <c r="D229" t="s">
        <v>273</v>
      </c>
      <c r="G229" t="s">
        <v>4</v>
      </c>
      <c r="H229" t="s">
        <v>131</v>
      </c>
      <c r="I229" t="s">
        <v>130</v>
      </c>
      <c r="J229" t="s">
        <v>129</v>
      </c>
      <c r="K229" t="s">
        <v>151</v>
      </c>
      <c r="L229" t="s">
        <v>152</v>
      </c>
      <c r="M229" t="s">
        <v>66</v>
      </c>
      <c r="N229" t="s">
        <v>68</v>
      </c>
      <c r="O229" t="s">
        <v>87</v>
      </c>
      <c r="P229">
        <v>3500</v>
      </c>
      <c r="Q229">
        <v>16</v>
      </c>
      <c r="R229">
        <v>60</v>
      </c>
      <c r="S229">
        <v>2</v>
      </c>
      <c r="T229">
        <v>25</v>
      </c>
      <c r="U229">
        <v>16.5</v>
      </c>
      <c r="V229">
        <v>16.5</v>
      </c>
      <c r="W229" t="s">
        <v>71</v>
      </c>
      <c r="X229" t="s">
        <v>72</v>
      </c>
      <c r="Y229" t="s">
        <v>122</v>
      </c>
      <c r="Z229" t="s">
        <v>108</v>
      </c>
      <c r="AA229" t="s">
        <v>1274</v>
      </c>
      <c r="AB229">
        <v>62</v>
      </c>
      <c r="AC229">
        <f>_xlfn.STDEV.S(59,66,61)</f>
        <v>3.6055512754639891</v>
      </c>
      <c r="AD229">
        <v>3</v>
      </c>
      <c r="AE229">
        <v>180</v>
      </c>
      <c r="AF229">
        <v>3</v>
      </c>
      <c r="AG229">
        <v>70.7</v>
      </c>
      <c r="AH229">
        <f>_xlfn.STDEV.S(75,73,64)</f>
        <v>5.8594652770823146</v>
      </c>
      <c r="AI229">
        <v>3</v>
      </c>
      <c r="AJ229">
        <v>180</v>
      </c>
      <c r="AK229">
        <v>3</v>
      </c>
      <c r="AL229" t="s">
        <v>845</v>
      </c>
      <c r="AM229" t="s">
        <v>74</v>
      </c>
      <c r="AN229" t="s">
        <v>1314</v>
      </c>
      <c r="AO229" t="s">
        <v>1356</v>
      </c>
      <c r="AP229" t="s">
        <v>1428</v>
      </c>
      <c r="AQ229" s="9" t="s">
        <v>146</v>
      </c>
      <c r="AR229" s="10"/>
      <c r="AS229" t="s">
        <v>221</v>
      </c>
      <c r="AU229" t="s">
        <v>1468</v>
      </c>
    </row>
    <row r="230" spans="1:47" x14ac:dyDescent="0.25">
      <c r="A230" t="s">
        <v>1225</v>
      </c>
      <c r="B230" t="s">
        <v>1276</v>
      </c>
      <c r="C230">
        <v>2013</v>
      </c>
      <c r="D230" t="s">
        <v>1220</v>
      </c>
      <c r="F230" t="s">
        <v>1277</v>
      </c>
      <c r="G230" t="s">
        <v>4</v>
      </c>
      <c r="H230" t="s">
        <v>131</v>
      </c>
      <c r="I230" t="s">
        <v>1278</v>
      </c>
      <c r="J230" t="s">
        <v>1279</v>
      </c>
      <c r="K230" t="s">
        <v>1280</v>
      </c>
      <c r="L230" t="s">
        <v>1281</v>
      </c>
      <c r="M230" t="s">
        <v>66</v>
      </c>
      <c r="N230" t="s">
        <v>68</v>
      </c>
      <c r="O230" t="s">
        <v>87</v>
      </c>
      <c r="P230">
        <f t="shared" ref="P230:P235" si="5">40*5</f>
        <v>200</v>
      </c>
      <c r="Q230">
        <v>10</v>
      </c>
      <c r="R230">
        <v>18</v>
      </c>
      <c r="S230">
        <v>2</v>
      </c>
      <c r="T230">
        <v>24</v>
      </c>
      <c r="U230">
        <v>28</v>
      </c>
      <c r="V230">
        <v>24</v>
      </c>
      <c r="W230" t="s">
        <v>70</v>
      </c>
      <c r="X230" t="s">
        <v>72</v>
      </c>
      <c r="Y230" t="s">
        <v>123</v>
      </c>
      <c r="Z230" t="s">
        <v>106</v>
      </c>
      <c r="AA230" t="s">
        <v>1282</v>
      </c>
      <c r="AB230">
        <v>7.18</v>
      </c>
      <c r="AC230">
        <v>0.20599999999999999</v>
      </c>
      <c r="AD230">
        <v>5</v>
      </c>
      <c r="AE230">
        <v>100</v>
      </c>
      <c r="AF230">
        <v>5</v>
      </c>
      <c r="AG230">
        <v>6.89</v>
      </c>
      <c r="AH230">
        <v>0.19700000000000001</v>
      </c>
      <c r="AI230">
        <v>5</v>
      </c>
      <c r="AJ230">
        <v>100</v>
      </c>
      <c r="AK230">
        <v>5</v>
      </c>
      <c r="AL230" t="s">
        <v>1283</v>
      </c>
      <c r="AM230" t="s">
        <v>74</v>
      </c>
      <c r="AN230" t="s">
        <v>1316</v>
      </c>
      <c r="AO230" t="s">
        <v>1361</v>
      </c>
      <c r="AP230" t="s">
        <v>1431</v>
      </c>
      <c r="AQ230" s="9" t="s">
        <v>277</v>
      </c>
      <c r="AR230" s="10"/>
      <c r="AU230" t="s">
        <v>1284</v>
      </c>
    </row>
    <row r="231" spans="1:47" x14ac:dyDescent="0.25">
      <c r="A231" t="s">
        <v>1225</v>
      </c>
      <c r="B231" t="s">
        <v>1276</v>
      </c>
      <c r="C231">
        <v>2013</v>
      </c>
      <c r="D231" t="s">
        <v>1220</v>
      </c>
      <c r="F231" t="s">
        <v>1277</v>
      </c>
      <c r="G231" t="s">
        <v>4</v>
      </c>
      <c r="H231" t="s">
        <v>131</v>
      </c>
      <c r="I231" t="s">
        <v>1278</v>
      </c>
      <c r="J231" t="s">
        <v>1279</v>
      </c>
      <c r="K231" t="s">
        <v>1280</v>
      </c>
      <c r="L231" t="s">
        <v>1281</v>
      </c>
      <c r="M231" t="s">
        <v>66</v>
      </c>
      <c r="N231" t="s">
        <v>68</v>
      </c>
      <c r="O231" t="s">
        <v>87</v>
      </c>
      <c r="P231">
        <f t="shared" si="5"/>
        <v>200</v>
      </c>
      <c r="Q231">
        <v>10</v>
      </c>
      <c r="R231">
        <v>18</v>
      </c>
      <c r="S231">
        <v>2</v>
      </c>
      <c r="T231">
        <v>24</v>
      </c>
      <c r="U231">
        <v>28</v>
      </c>
      <c r="V231">
        <v>28</v>
      </c>
      <c r="W231" t="s">
        <v>70</v>
      </c>
      <c r="X231" t="s">
        <v>72</v>
      </c>
      <c r="Y231" t="s">
        <v>123</v>
      </c>
      <c r="Z231" t="s">
        <v>106</v>
      </c>
      <c r="AA231" t="s">
        <v>1282</v>
      </c>
      <c r="AB231">
        <v>7.27</v>
      </c>
      <c r="AC231">
        <v>0.23300000000000001</v>
      </c>
      <c r="AD231">
        <v>5</v>
      </c>
      <c r="AE231">
        <v>100</v>
      </c>
      <c r="AF231">
        <v>5</v>
      </c>
      <c r="AG231">
        <v>7.11</v>
      </c>
      <c r="AH231">
        <v>0.26900000000000002</v>
      </c>
      <c r="AI231">
        <v>5</v>
      </c>
      <c r="AJ231">
        <v>100</v>
      </c>
      <c r="AK231">
        <v>5</v>
      </c>
      <c r="AL231" t="s">
        <v>1283</v>
      </c>
      <c r="AM231" t="s">
        <v>74</v>
      </c>
      <c r="AN231" t="s">
        <v>1317</v>
      </c>
      <c r="AO231" t="s">
        <v>1362</v>
      </c>
      <c r="AP231" t="s">
        <v>1432</v>
      </c>
      <c r="AQ231" s="9" t="s">
        <v>277</v>
      </c>
      <c r="AR231" s="10"/>
      <c r="AU231" t="s">
        <v>1284</v>
      </c>
    </row>
    <row r="232" spans="1:47" x14ac:dyDescent="0.25">
      <c r="A232" t="s">
        <v>1225</v>
      </c>
      <c r="B232" t="s">
        <v>1276</v>
      </c>
      <c r="C232">
        <v>2013</v>
      </c>
      <c r="D232" t="s">
        <v>1220</v>
      </c>
      <c r="F232" t="s">
        <v>1277</v>
      </c>
      <c r="G232" t="s">
        <v>4</v>
      </c>
      <c r="H232" t="s">
        <v>131</v>
      </c>
      <c r="I232" t="s">
        <v>1278</v>
      </c>
      <c r="J232" t="s">
        <v>1279</v>
      </c>
      <c r="K232" t="s">
        <v>1280</v>
      </c>
      <c r="L232" t="s">
        <v>1281</v>
      </c>
      <c r="M232" t="s">
        <v>66</v>
      </c>
      <c r="N232" t="s">
        <v>68</v>
      </c>
      <c r="O232" t="s">
        <v>87</v>
      </c>
      <c r="P232">
        <f t="shared" si="5"/>
        <v>200</v>
      </c>
      <c r="Q232">
        <v>10</v>
      </c>
      <c r="R232">
        <v>18</v>
      </c>
      <c r="S232">
        <v>2</v>
      </c>
      <c r="T232">
        <v>24</v>
      </c>
      <c r="U232">
        <v>28</v>
      </c>
      <c r="V232">
        <v>24</v>
      </c>
      <c r="W232" t="s">
        <v>70</v>
      </c>
      <c r="X232" t="s">
        <v>72</v>
      </c>
      <c r="Y232" t="s">
        <v>123</v>
      </c>
      <c r="Z232" t="s">
        <v>107</v>
      </c>
      <c r="AA232" t="s">
        <v>1285</v>
      </c>
      <c r="AB232">
        <v>0.80800000000000005</v>
      </c>
      <c r="AC232">
        <v>0.11</v>
      </c>
      <c r="AD232">
        <v>5</v>
      </c>
      <c r="AE232">
        <v>200</v>
      </c>
      <c r="AF232">
        <v>5</v>
      </c>
      <c r="AG232">
        <v>0.80200000000000005</v>
      </c>
      <c r="AH232">
        <v>9.2999999999999999E-2</v>
      </c>
      <c r="AI232">
        <v>5</v>
      </c>
      <c r="AJ232">
        <v>200</v>
      </c>
      <c r="AK232">
        <v>5</v>
      </c>
      <c r="AL232" t="s">
        <v>135</v>
      </c>
      <c r="AM232" t="s">
        <v>74</v>
      </c>
      <c r="AN232" t="s">
        <v>1316</v>
      </c>
      <c r="AO232" t="s">
        <v>1363</v>
      </c>
      <c r="AP232" t="s">
        <v>1431</v>
      </c>
      <c r="AQ232" s="9" t="s">
        <v>283</v>
      </c>
      <c r="AR232" s="10"/>
      <c r="AU232" t="s">
        <v>1286</v>
      </c>
    </row>
    <row r="233" spans="1:47" x14ac:dyDescent="0.25">
      <c r="A233" t="s">
        <v>1225</v>
      </c>
      <c r="B233" t="s">
        <v>1276</v>
      </c>
      <c r="C233">
        <v>2013</v>
      </c>
      <c r="D233" t="s">
        <v>1220</v>
      </c>
      <c r="F233" t="s">
        <v>1277</v>
      </c>
      <c r="G233" t="s">
        <v>4</v>
      </c>
      <c r="H233" t="s">
        <v>131</v>
      </c>
      <c r="I233" t="s">
        <v>1278</v>
      </c>
      <c r="J233" t="s">
        <v>1279</v>
      </c>
      <c r="K233" t="s">
        <v>1280</v>
      </c>
      <c r="L233" t="s">
        <v>1281</v>
      </c>
      <c r="M233" t="s">
        <v>66</v>
      </c>
      <c r="N233" t="s">
        <v>68</v>
      </c>
      <c r="O233" t="s">
        <v>87</v>
      </c>
      <c r="P233">
        <f t="shared" si="5"/>
        <v>200</v>
      </c>
      <c r="Q233">
        <v>10</v>
      </c>
      <c r="R233">
        <v>18</v>
      </c>
      <c r="S233">
        <v>2</v>
      </c>
      <c r="T233">
        <v>24</v>
      </c>
      <c r="U233">
        <v>28</v>
      </c>
      <c r="V233">
        <v>28</v>
      </c>
      <c r="W233" t="s">
        <v>70</v>
      </c>
      <c r="X233" t="s">
        <v>72</v>
      </c>
      <c r="Y233" t="s">
        <v>123</v>
      </c>
      <c r="Z233" t="s">
        <v>107</v>
      </c>
      <c r="AA233" t="s">
        <v>1285</v>
      </c>
      <c r="AB233">
        <v>0.73599999999999999</v>
      </c>
      <c r="AC233">
        <v>0.13600000000000001</v>
      </c>
      <c r="AD233">
        <v>5</v>
      </c>
      <c r="AE233">
        <v>200</v>
      </c>
      <c r="AF233">
        <v>5</v>
      </c>
      <c r="AG233">
        <v>0.71499999999999997</v>
      </c>
      <c r="AH233">
        <v>0.161</v>
      </c>
      <c r="AI233">
        <v>5</v>
      </c>
      <c r="AJ233">
        <v>200</v>
      </c>
      <c r="AK233">
        <v>5</v>
      </c>
      <c r="AL233" t="s">
        <v>135</v>
      </c>
      <c r="AM233" t="s">
        <v>74</v>
      </c>
      <c r="AN233" t="s">
        <v>1317</v>
      </c>
      <c r="AO233" t="s">
        <v>1364</v>
      </c>
      <c r="AP233" t="s">
        <v>1432</v>
      </c>
      <c r="AQ233" s="9" t="s">
        <v>283</v>
      </c>
      <c r="AR233" s="10"/>
      <c r="AU233" t="s">
        <v>1286</v>
      </c>
    </row>
    <row r="234" spans="1:47" x14ac:dyDescent="0.25">
      <c r="A234" t="s">
        <v>1225</v>
      </c>
      <c r="B234" t="s">
        <v>1276</v>
      </c>
      <c r="C234">
        <v>2013</v>
      </c>
      <c r="D234" t="s">
        <v>1220</v>
      </c>
      <c r="F234" t="s">
        <v>1277</v>
      </c>
      <c r="G234" t="s">
        <v>4</v>
      </c>
      <c r="H234" t="s">
        <v>131</v>
      </c>
      <c r="I234" t="s">
        <v>1278</v>
      </c>
      <c r="J234" t="s">
        <v>1279</v>
      </c>
      <c r="K234" t="s">
        <v>1280</v>
      </c>
      <c r="L234" t="s">
        <v>1281</v>
      </c>
      <c r="M234" t="s">
        <v>66</v>
      </c>
      <c r="N234" t="s">
        <v>68</v>
      </c>
      <c r="O234" t="s">
        <v>87</v>
      </c>
      <c r="P234">
        <f t="shared" si="5"/>
        <v>200</v>
      </c>
      <c r="Q234">
        <v>10</v>
      </c>
      <c r="R234">
        <v>18</v>
      </c>
      <c r="S234">
        <v>2</v>
      </c>
      <c r="T234">
        <v>24</v>
      </c>
      <c r="U234">
        <v>28</v>
      </c>
      <c r="V234">
        <v>24</v>
      </c>
      <c r="W234" t="s">
        <v>70</v>
      </c>
      <c r="X234" t="s">
        <v>72</v>
      </c>
      <c r="Y234" t="s">
        <v>122</v>
      </c>
      <c r="Z234" t="s">
        <v>107</v>
      </c>
      <c r="AA234" t="s">
        <v>1285</v>
      </c>
      <c r="AB234">
        <v>0.54100000000000004</v>
      </c>
      <c r="AC234">
        <v>0.14499999999999999</v>
      </c>
      <c r="AD234">
        <v>5</v>
      </c>
      <c r="AE234">
        <v>200</v>
      </c>
      <c r="AF234">
        <v>5</v>
      </c>
      <c r="AG234">
        <v>0.55400000000000005</v>
      </c>
      <c r="AH234">
        <v>0.10199999999999999</v>
      </c>
      <c r="AI234">
        <v>5</v>
      </c>
      <c r="AJ234">
        <v>200</v>
      </c>
      <c r="AK234">
        <v>5</v>
      </c>
      <c r="AL234" t="s">
        <v>135</v>
      </c>
      <c r="AM234" t="s">
        <v>74</v>
      </c>
      <c r="AN234" t="s">
        <v>1316</v>
      </c>
      <c r="AO234" t="s">
        <v>1365</v>
      </c>
      <c r="AP234" t="s">
        <v>1433</v>
      </c>
      <c r="AQ234" s="9" t="s">
        <v>283</v>
      </c>
      <c r="AR234" s="10"/>
      <c r="AU234" t="s">
        <v>1286</v>
      </c>
    </row>
    <row r="235" spans="1:47" x14ac:dyDescent="0.25">
      <c r="A235" t="s">
        <v>1225</v>
      </c>
      <c r="B235" t="s">
        <v>1276</v>
      </c>
      <c r="C235">
        <v>2013</v>
      </c>
      <c r="D235" t="s">
        <v>1220</v>
      </c>
      <c r="F235" t="s">
        <v>1277</v>
      </c>
      <c r="G235" t="s">
        <v>4</v>
      </c>
      <c r="H235" t="s">
        <v>131</v>
      </c>
      <c r="I235" t="s">
        <v>1278</v>
      </c>
      <c r="J235" t="s">
        <v>1279</v>
      </c>
      <c r="K235" t="s">
        <v>1280</v>
      </c>
      <c r="L235" t="s">
        <v>1281</v>
      </c>
      <c r="M235" t="s">
        <v>66</v>
      </c>
      <c r="N235" t="s">
        <v>68</v>
      </c>
      <c r="O235" t="s">
        <v>87</v>
      </c>
      <c r="P235">
        <f t="shared" si="5"/>
        <v>200</v>
      </c>
      <c r="Q235">
        <v>10</v>
      </c>
      <c r="R235">
        <v>18</v>
      </c>
      <c r="S235">
        <v>2</v>
      </c>
      <c r="T235">
        <v>24</v>
      </c>
      <c r="U235">
        <v>28</v>
      </c>
      <c r="V235">
        <v>28</v>
      </c>
      <c r="W235" t="s">
        <v>70</v>
      </c>
      <c r="X235" t="s">
        <v>72</v>
      </c>
      <c r="Y235" t="s">
        <v>122</v>
      </c>
      <c r="Z235" t="s">
        <v>107</v>
      </c>
      <c r="AA235" t="s">
        <v>1285</v>
      </c>
      <c r="AB235">
        <v>0.50900000000000001</v>
      </c>
      <c r="AC235">
        <v>0.128</v>
      </c>
      <c r="AD235">
        <v>5</v>
      </c>
      <c r="AE235">
        <v>200</v>
      </c>
      <c r="AF235">
        <v>5</v>
      </c>
      <c r="AG235">
        <v>0.50700000000000001</v>
      </c>
      <c r="AH235">
        <v>0.128</v>
      </c>
      <c r="AI235">
        <v>5</v>
      </c>
      <c r="AJ235">
        <v>200</v>
      </c>
      <c r="AK235">
        <v>5</v>
      </c>
      <c r="AL235" t="s">
        <v>135</v>
      </c>
      <c r="AM235" t="s">
        <v>74</v>
      </c>
      <c r="AN235" t="s">
        <v>1317</v>
      </c>
      <c r="AO235" t="s">
        <v>1366</v>
      </c>
      <c r="AP235" t="s">
        <v>1434</v>
      </c>
      <c r="AQ235" s="9" t="s">
        <v>283</v>
      </c>
      <c r="AR235" s="10"/>
      <c r="AU235" t="s">
        <v>1286</v>
      </c>
    </row>
    <row r="236" spans="1:47" x14ac:dyDescent="0.25">
      <c r="A236" t="s">
        <v>1225</v>
      </c>
      <c r="B236" t="s">
        <v>1287</v>
      </c>
      <c r="C236">
        <v>2014</v>
      </c>
      <c r="D236" t="s">
        <v>1288</v>
      </c>
      <c r="F236" t="s">
        <v>1289</v>
      </c>
      <c r="G236" t="s">
        <v>4</v>
      </c>
      <c r="H236" t="s">
        <v>131</v>
      </c>
      <c r="I236" t="s">
        <v>130</v>
      </c>
      <c r="J236" t="s">
        <v>561</v>
      </c>
      <c r="K236" t="s">
        <v>856</v>
      </c>
      <c r="L236" t="s">
        <v>1251</v>
      </c>
      <c r="M236" t="s">
        <v>66</v>
      </c>
      <c r="N236" t="s">
        <v>68</v>
      </c>
      <c r="O236" t="s">
        <v>87</v>
      </c>
      <c r="P236">
        <v>275</v>
      </c>
      <c r="Q236">
        <v>90</v>
      </c>
      <c r="R236">
        <v>41</v>
      </c>
      <c r="S236">
        <v>2</v>
      </c>
      <c r="T236">
        <v>30</v>
      </c>
      <c r="U236">
        <v>34.68</v>
      </c>
      <c r="V236">
        <v>30</v>
      </c>
      <c r="W236" t="s">
        <v>70</v>
      </c>
      <c r="X236" t="s">
        <v>73</v>
      </c>
      <c r="Y236" t="s">
        <v>124</v>
      </c>
      <c r="Z236" t="s">
        <v>106</v>
      </c>
      <c r="AA236" t="s">
        <v>1275</v>
      </c>
      <c r="AB236">
        <v>63.3</v>
      </c>
      <c r="AC236">
        <v>29.4</v>
      </c>
      <c r="AD236">
        <v>4</v>
      </c>
      <c r="AE236">
        <v>40</v>
      </c>
      <c r="AF236">
        <v>40</v>
      </c>
      <c r="AG236">
        <v>73.7</v>
      </c>
      <c r="AH236">
        <v>22.1</v>
      </c>
      <c r="AI236">
        <v>4</v>
      </c>
      <c r="AJ236">
        <v>40</v>
      </c>
      <c r="AK236">
        <v>40</v>
      </c>
      <c r="AL236" t="s">
        <v>1293</v>
      </c>
      <c r="AM236" t="s">
        <v>74</v>
      </c>
      <c r="AN236" t="s">
        <v>1230</v>
      </c>
      <c r="AO236" t="s">
        <v>1375</v>
      </c>
      <c r="AP236" t="s">
        <v>1443</v>
      </c>
      <c r="AQ236" s="9" t="s">
        <v>149</v>
      </c>
      <c r="AR236" s="22" t="s">
        <v>1290</v>
      </c>
      <c r="AU236" t="s">
        <v>1294</v>
      </c>
    </row>
    <row r="237" spans="1:47" x14ac:dyDescent="0.25">
      <c r="A237" t="s">
        <v>1225</v>
      </c>
      <c r="B237" t="s">
        <v>1287</v>
      </c>
      <c r="C237">
        <v>2014</v>
      </c>
      <c r="D237" t="s">
        <v>1288</v>
      </c>
      <c r="F237" t="s">
        <v>1289</v>
      </c>
      <c r="G237" t="s">
        <v>4</v>
      </c>
      <c r="H237" t="s">
        <v>131</v>
      </c>
      <c r="I237" t="s">
        <v>130</v>
      </c>
      <c r="J237" t="s">
        <v>561</v>
      </c>
      <c r="K237" t="s">
        <v>856</v>
      </c>
      <c r="L237" t="s">
        <v>1251</v>
      </c>
      <c r="M237" t="s">
        <v>66</v>
      </c>
      <c r="N237" t="s">
        <v>68</v>
      </c>
      <c r="O237" t="s">
        <v>87</v>
      </c>
      <c r="P237">
        <v>275</v>
      </c>
      <c r="Q237">
        <v>90</v>
      </c>
      <c r="R237">
        <v>41</v>
      </c>
      <c r="S237">
        <v>2</v>
      </c>
      <c r="T237">
        <v>30</v>
      </c>
      <c r="U237">
        <v>34.68</v>
      </c>
      <c r="V237">
        <v>36</v>
      </c>
      <c r="W237" t="s">
        <v>70</v>
      </c>
      <c r="X237" t="s">
        <v>73</v>
      </c>
      <c r="Y237" t="s">
        <v>124</v>
      </c>
      <c r="Z237" t="s">
        <v>106</v>
      </c>
      <c r="AA237" t="s">
        <v>1275</v>
      </c>
      <c r="AB237">
        <v>30.3</v>
      </c>
      <c r="AC237">
        <v>24</v>
      </c>
      <c r="AD237">
        <v>4</v>
      </c>
      <c r="AE237">
        <v>40</v>
      </c>
      <c r="AF237">
        <v>40</v>
      </c>
      <c r="AG237">
        <v>45.2</v>
      </c>
      <c r="AH237">
        <v>26.9</v>
      </c>
      <c r="AI237">
        <v>4</v>
      </c>
      <c r="AJ237">
        <v>40</v>
      </c>
      <c r="AK237">
        <v>40</v>
      </c>
      <c r="AL237" t="s">
        <v>1293</v>
      </c>
      <c r="AM237" t="s">
        <v>74</v>
      </c>
      <c r="AN237" t="s">
        <v>1303</v>
      </c>
      <c r="AO237" t="s">
        <v>1376</v>
      </c>
      <c r="AP237" t="s">
        <v>1444</v>
      </c>
      <c r="AQ237" s="9" t="s">
        <v>149</v>
      </c>
      <c r="AR237" s="22" t="s">
        <v>1290</v>
      </c>
      <c r="AU237" t="s">
        <v>1294</v>
      </c>
    </row>
    <row r="238" spans="1:47" x14ac:dyDescent="0.25">
      <c r="A238" t="s">
        <v>1225</v>
      </c>
      <c r="B238" t="s">
        <v>1287</v>
      </c>
      <c r="C238">
        <v>2014</v>
      </c>
      <c r="D238" t="s">
        <v>1288</v>
      </c>
      <c r="F238" t="s">
        <v>1289</v>
      </c>
      <c r="G238" t="s">
        <v>4</v>
      </c>
      <c r="H238" t="s">
        <v>131</v>
      </c>
      <c r="I238" t="s">
        <v>130</v>
      </c>
      <c r="J238" t="s">
        <v>561</v>
      </c>
      <c r="K238" t="s">
        <v>856</v>
      </c>
      <c r="L238" t="s">
        <v>1251</v>
      </c>
      <c r="M238" t="s">
        <v>66</v>
      </c>
      <c r="N238" t="s">
        <v>68</v>
      </c>
      <c r="O238" t="s">
        <v>87</v>
      </c>
      <c r="P238">
        <v>275</v>
      </c>
      <c r="Q238">
        <v>90</v>
      </c>
      <c r="R238">
        <v>31</v>
      </c>
      <c r="S238">
        <v>2</v>
      </c>
      <c r="T238">
        <v>30</v>
      </c>
      <c r="U238">
        <v>34.26</v>
      </c>
      <c r="V238">
        <v>30</v>
      </c>
      <c r="W238" t="s">
        <v>70</v>
      </c>
      <c r="X238" t="s">
        <v>73</v>
      </c>
      <c r="Y238" t="s">
        <v>122</v>
      </c>
      <c r="Z238" t="s">
        <v>108</v>
      </c>
      <c r="AA238" t="s">
        <v>1274</v>
      </c>
      <c r="AB238">
        <v>15.9</v>
      </c>
      <c r="AC238">
        <v>4.46</v>
      </c>
      <c r="AD238">
        <v>4</v>
      </c>
      <c r="AE238">
        <v>189</v>
      </c>
      <c r="AF238">
        <v>189</v>
      </c>
      <c r="AG238">
        <v>19.100000000000001</v>
      </c>
      <c r="AH238">
        <v>5.54</v>
      </c>
      <c r="AI238">
        <v>4</v>
      </c>
      <c r="AJ238">
        <v>192</v>
      </c>
      <c r="AK238">
        <v>192</v>
      </c>
      <c r="AL238" t="s">
        <v>845</v>
      </c>
      <c r="AM238" t="s">
        <v>74</v>
      </c>
      <c r="AN238" t="s">
        <v>1230</v>
      </c>
      <c r="AO238" t="s">
        <v>1369</v>
      </c>
      <c r="AP238" t="s">
        <v>1437</v>
      </c>
      <c r="AQ238" s="9" t="s">
        <v>149</v>
      </c>
      <c r="AR238" s="22" t="s">
        <v>1290</v>
      </c>
      <c r="AU238" t="s">
        <v>1291</v>
      </c>
    </row>
    <row r="239" spans="1:47" x14ac:dyDescent="0.25">
      <c r="A239" t="s">
        <v>1225</v>
      </c>
      <c r="B239" t="s">
        <v>1287</v>
      </c>
      <c r="C239">
        <v>2014</v>
      </c>
      <c r="D239" t="s">
        <v>1288</v>
      </c>
      <c r="F239" t="s">
        <v>1289</v>
      </c>
      <c r="G239" t="s">
        <v>4</v>
      </c>
      <c r="H239" t="s">
        <v>131</v>
      </c>
      <c r="I239" t="s">
        <v>130</v>
      </c>
      <c r="J239" t="s">
        <v>561</v>
      </c>
      <c r="K239" t="s">
        <v>856</v>
      </c>
      <c r="L239" t="s">
        <v>1251</v>
      </c>
      <c r="M239" t="s">
        <v>66</v>
      </c>
      <c r="N239" t="s">
        <v>68</v>
      </c>
      <c r="O239" t="s">
        <v>87</v>
      </c>
      <c r="P239">
        <v>275</v>
      </c>
      <c r="Q239">
        <v>90</v>
      </c>
      <c r="R239">
        <v>31</v>
      </c>
      <c r="S239">
        <v>2</v>
      </c>
      <c r="T239">
        <v>30</v>
      </c>
      <c r="U239">
        <v>34.26</v>
      </c>
      <c r="V239">
        <v>30</v>
      </c>
      <c r="W239" t="s">
        <v>70</v>
      </c>
      <c r="X239" t="s">
        <v>73</v>
      </c>
      <c r="Y239" t="s">
        <v>123</v>
      </c>
      <c r="Z239" t="s">
        <v>108</v>
      </c>
      <c r="AA239" t="s">
        <v>1274</v>
      </c>
      <c r="AB239">
        <v>23.1</v>
      </c>
      <c r="AC239">
        <v>4.4800000000000004</v>
      </c>
      <c r="AD239">
        <v>4</v>
      </c>
      <c r="AE239">
        <v>190</v>
      </c>
      <c r="AF239">
        <v>190</v>
      </c>
      <c r="AG239">
        <v>24.6</v>
      </c>
      <c r="AH239">
        <v>5.36</v>
      </c>
      <c r="AI239">
        <v>4</v>
      </c>
      <c r="AJ239">
        <v>189</v>
      </c>
      <c r="AK239">
        <v>189</v>
      </c>
      <c r="AL239" t="s">
        <v>845</v>
      </c>
      <c r="AM239" t="s">
        <v>74</v>
      </c>
      <c r="AN239" t="s">
        <v>1230</v>
      </c>
      <c r="AO239" t="s">
        <v>1367</v>
      </c>
      <c r="AP239" t="s">
        <v>1435</v>
      </c>
      <c r="AQ239" s="9" t="s">
        <v>149</v>
      </c>
      <c r="AR239" s="22" t="s">
        <v>1290</v>
      </c>
      <c r="AU239" t="s">
        <v>1291</v>
      </c>
    </row>
    <row r="240" spans="1:47" x14ac:dyDescent="0.25">
      <c r="A240" t="s">
        <v>1225</v>
      </c>
      <c r="B240" t="s">
        <v>1287</v>
      </c>
      <c r="C240">
        <v>2014</v>
      </c>
      <c r="D240" t="s">
        <v>1288</v>
      </c>
      <c r="F240" t="s">
        <v>1289</v>
      </c>
      <c r="G240" t="s">
        <v>4</v>
      </c>
      <c r="H240" t="s">
        <v>131</v>
      </c>
      <c r="I240" t="s">
        <v>130</v>
      </c>
      <c r="J240" t="s">
        <v>561</v>
      </c>
      <c r="K240" t="s">
        <v>856</v>
      </c>
      <c r="L240" t="s">
        <v>1251</v>
      </c>
      <c r="M240" t="s">
        <v>66</v>
      </c>
      <c r="N240" t="s">
        <v>68</v>
      </c>
      <c r="O240" t="s">
        <v>87</v>
      </c>
      <c r="P240">
        <v>275</v>
      </c>
      <c r="Q240">
        <v>90</v>
      </c>
      <c r="R240">
        <v>31</v>
      </c>
      <c r="S240">
        <v>2</v>
      </c>
      <c r="T240">
        <v>30</v>
      </c>
      <c r="U240">
        <v>34.26</v>
      </c>
      <c r="V240">
        <v>36</v>
      </c>
      <c r="W240" t="s">
        <v>70</v>
      </c>
      <c r="X240" t="s">
        <v>73</v>
      </c>
      <c r="Y240" t="s">
        <v>123</v>
      </c>
      <c r="Z240" t="s">
        <v>108</v>
      </c>
      <c r="AA240" t="s">
        <v>1274</v>
      </c>
      <c r="AB240">
        <v>16.8</v>
      </c>
      <c r="AC240">
        <v>4.4000000000000004</v>
      </c>
      <c r="AD240">
        <v>4</v>
      </c>
      <c r="AE240">
        <v>192</v>
      </c>
      <c r="AF240">
        <v>192</v>
      </c>
      <c r="AG240">
        <v>15.3</v>
      </c>
      <c r="AH240">
        <v>2.85</v>
      </c>
      <c r="AI240">
        <v>4</v>
      </c>
      <c r="AJ240">
        <v>192</v>
      </c>
      <c r="AK240">
        <v>192</v>
      </c>
      <c r="AL240" t="s">
        <v>845</v>
      </c>
      <c r="AM240" t="s">
        <v>74</v>
      </c>
      <c r="AN240" t="s">
        <v>1303</v>
      </c>
      <c r="AO240" t="s">
        <v>1368</v>
      </c>
      <c r="AP240" t="s">
        <v>1436</v>
      </c>
      <c r="AQ240" s="9" t="s">
        <v>149</v>
      </c>
      <c r="AR240" s="22" t="s">
        <v>1290</v>
      </c>
      <c r="AU240" t="s">
        <v>1291</v>
      </c>
    </row>
    <row r="241" spans="1:47" x14ac:dyDescent="0.25">
      <c r="A241" t="s">
        <v>1225</v>
      </c>
      <c r="B241" t="s">
        <v>1287</v>
      </c>
      <c r="C241">
        <v>2014</v>
      </c>
      <c r="D241" t="s">
        <v>1288</v>
      </c>
      <c r="F241" t="s">
        <v>1289</v>
      </c>
      <c r="G241" t="s">
        <v>4</v>
      </c>
      <c r="H241" t="s">
        <v>131</v>
      </c>
      <c r="I241" t="s">
        <v>130</v>
      </c>
      <c r="J241" t="s">
        <v>561</v>
      </c>
      <c r="K241" t="s">
        <v>856</v>
      </c>
      <c r="L241" t="s">
        <v>1251</v>
      </c>
      <c r="M241" t="s">
        <v>66</v>
      </c>
      <c r="N241" t="s">
        <v>68</v>
      </c>
      <c r="O241" t="s">
        <v>87</v>
      </c>
      <c r="P241">
        <v>275</v>
      </c>
      <c r="Q241">
        <v>90</v>
      </c>
      <c r="R241">
        <v>31</v>
      </c>
      <c r="S241">
        <v>2</v>
      </c>
      <c r="T241">
        <v>30</v>
      </c>
      <c r="U241">
        <v>34.26</v>
      </c>
      <c r="V241">
        <v>36</v>
      </c>
      <c r="W241" t="s">
        <v>70</v>
      </c>
      <c r="X241" t="s">
        <v>73</v>
      </c>
      <c r="Y241" t="s">
        <v>122</v>
      </c>
      <c r="Z241" t="s">
        <v>108</v>
      </c>
      <c r="AA241" t="s">
        <v>1274</v>
      </c>
      <c r="AB241">
        <v>12.4</v>
      </c>
      <c r="AC241">
        <v>3.15</v>
      </c>
      <c r="AD241">
        <v>4</v>
      </c>
      <c r="AE241">
        <v>192</v>
      </c>
      <c r="AF241">
        <v>192</v>
      </c>
      <c r="AG241">
        <v>13.4</v>
      </c>
      <c r="AH241">
        <v>2.97</v>
      </c>
      <c r="AI241">
        <v>4</v>
      </c>
      <c r="AJ241">
        <v>192</v>
      </c>
      <c r="AK241">
        <v>192</v>
      </c>
      <c r="AL241" t="s">
        <v>845</v>
      </c>
      <c r="AM241" t="s">
        <v>74</v>
      </c>
      <c r="AN241" t="s">
        <v>1303</v>
      </c>
      <c r="AO241" t="s">
        <v>1370</v>
      </c>
      <c r="AP241" t="s">
        <v>1438</v>
      </c>
      <c r="AQ241" s="9" t="s">
        <v>149</v>
      </c>
      <c r="AR241" s="22" t="s">
        <v>1290</v>
      </c>
      <c r="AU241" t="s">
        <v>1291</v>
      </c>
    </row>
    <row r="242" spans="1:47" x14ac:dyDescent="0.25">
      <c r="A242" t="s">
        <v>1225</v>
      </c>
      <c r="B242" t="s">
        <v>1287</v>
      </c>
      <c r="C242">
        <v>2014</v>
      </c>
      <c r="D242" t="s">
        <v>1288</v>
      </c>
      <c r="F242" t="s">
        <v>1289</v>
      </c>
      <c r="G242" t="s">
        <v>4</v>
      </c>
      <c r="H242" t="s">
        <v>131</v>
      </c>
      <c r="I242" t="s">
        <v>130</v>
      </c>
      <c r="J242" t="s">
        <v>561</v>
      </c>
      <c r="K242" t="s">
        <v>856</v>
      </c>
      <c r="L242" t="s">
        <v>1251</v>
      </c>
      <c r="M242" t="s">
        <v>66</v>
      </c>
      <c r="N242" t="s">
        <v>68</v>
      </c>
      <c r="O242" t="s">
        <v>87</v>
      </c>
      <c r="P242">
        <v>275</v>
      </c>
      <c r="Q242">
        <v>90</v>
      </c>
      <c r="R242">
        <v>31</v>
      </c>
      <c r="S242">
        <v>2</v>
      </c>
      <c r="T242">
        <v>30</v>
      </c>
      <c r="U242">
        <v>34.26</v>
      </c>
      <c r="V242">
        <v>30</v>
      </c>
      <c r="W242" t="s">
        <v>70</v>
      </c>
      <c r="X242" t="s">
        <v>73</v>
      </c>
      <c r="Y242" t="s">
        <v>123</v>
      </c>
      <c r="Z242" t="s">
        <v>107</v>
      </c>
      <c r="AA242" t="s">
        <v>1292</v>
      </c>
      <c r="AB242">
        <v>1.2800000000000001E-3</v>
      </c>
      <c r="AC242">
        <v>3.6199999999999999E-5</v>
      </c>
      <c r="AD242">
        <v>4</v>
      </c>
      <c r="AE242">
        <v>192</v>
      </c>
      <c r="AF242">
        <v>192</v>
      </c>
      <c r="AG242">
        <v>1.4E-3</v>
      </c>
      <c r="AH242">
        <v>4.0200000000000001E-5</v>
      </c>
      <c r="AI242">
        <v>4</v>
      </c>
      <c r="AJ242">
        <v>192</v>
      </c>
      <c r="AK242">
        <v>192</v>
      </c>
      <c r="AL242" t="s">
        <v>956</v>
      </c>
      <c r="AM242" t="s">
        <v>74</v>
      </c>
      <c r="AN242" t="s">
        <v>1230</v>
      </c>
      <c r="AO242" t="s">
        <v>1371</v>
      </c>
      <c r="AP242" t="s">
        <v>1439</v>
      </c>
      <c r="AQ242" s="9" t="s">
        <v>149</v>
      </c>
      <c r="AR242" s="22" t="s">
        <v>1290</v>
      </c>
      <c r="AU242" t="s">
        <v>1291</v>
      </c>
    </row>
    <row r="243" spans="1:47" x14ac:dyDescent="0.25">
      <c r="A243" t="s">
        <v>1225</v>
      </c>
      <c r="B243" t="s">
        <v>1287</v>
      </c>
      <c r="C243">
        <v>2014</v>
      </c>
      <c r="D243" t="s">
        <v>1288</v>
      </c>
      <c r="F243" t="s">
        <v>1289</v>
      </c>
      <c r="G243" t="s">
        <v>4</v>
      </c>
      <c r="H243" t="s">
        <v>131</v>
      </c>
      <c r="I243" t="s">
        <v>130</v>
      </c>
      <c r="J243" t="s">
        <v>561</v>
      </c>
      <c r="K243" t="s">
        <v>856</v>
      </c>
      <c r="L243" t="s">
        <v>1251</v>
      </c>
      <c r="M243" t="s">
        <v>66</v>
      </c>
      <c r="N243" t="s">
        <v>68</v>
      </c>
      <c r="O243" t="s">
        <v>87</v>
      </c>
      <c r="P243">
        <v>275</v>
      </c>
      <c r="Q243">
        <v>90</v>
      </c>
      <c r="R243">
        <v>31</v>
      </c>
      <c r="S243">
        <v>2</v>
      </c>
      <c r="T243">
        <v>30</v>
      </c>
      <c r="U243">
        <v>34.26</v>
      </c>
      <c r="V243">
        <v>36</v>
      </c>
      <c r="W243" t="s">
        <v>70</v>
      </c>
      <c r="X243" t="s">
        <v>73</v>
      </c>
      <c r="Y243" t="s">
        <v>123</v>
      </c>
      <c r="Z243" t="s">
        <v>107</v>
      </c>
      <c r="AA243" t="s">
        <v>1292</v>
      </c>
      <c r="AB243">
        <v>1.5100000000000001E-3</v>
      </c>
      <c r="AC243">
        <v>4.2200000000000003E-5</v>
      </c>
      <c r="AD243">
        <v>4</v>
      </c>
      <c r="AE243">
        <v>192</v>
      </c>
      <c r="AF243">
        <v>192</v>
      </c>
      <c r="AG243">
        <v>1.7099999999999999E-3</v>
      </c>
      <c r="AH243">
        <v>5.6400000000000002E-5</v>
      </c>
      <c r="AI243">
        <v>4</v>
      </c>
      <c r="AJ243">
        <v>192</v>
      </c>
      <c r="AK243">
        <v>192</v>
      </c>
      <c r="AL243" t="s">
        <v>956</v>
      </c>
      <c r="AM243" t="s">
        <v>74</v>
      </c>
      <c r="AN243" t="s">
        <v>1303</v>
      </c>
      <c r="AO243" t="s">
        <v>1372</v>
      </c>
      <c r="AP243" t="s">
        <v>1440</v>
      </c>
      <c r="AQ243" s="9" t="s">
        <v>149</v>
      </c>
      <c r="AR243" s="22" t="s">
        <v>1290</v>
      </c>
      <c r="AU243" t="s">
        <v>1291</v>
      </c>
    </row>
    <row r="244" spans="1:47" x14ac:dyDescent="0.25">
      <c r="A244" t="s">
        <v>1225</v>
      </c>
      <c r="B244" t="s">
        <v>1287</v>
      </c>
      <c r="C244">
        <v>2014</v>
      </c>
      <c r="D244" t="s">
        <v>1288</v>
      </c>
      <c r="F244" t="s">
        <v>1289</v>
      </c>
      <c r="G244" t="s">
        <v>4</v>
      </c>
      <c r="H244" t="s">
        <v>131</v>
      </c>
      <c r="I244" t="s">
        <v>130</v>
      </c>
      <c r="J244" t="s">
        <v>561</v>
      </c>
      <c r="K244" t="s">
        <v>856</v>
      </c>
      <c r="L244" t="s">
        <v>1251</v>
      </c>
      <c r="M244" t="s">
        <v>66</v>
      </c>
      <c r="N244" t="s">
        <v>68</v>
      </c>
      <c r="O244" t="s">
        <v>87</v>
      </c>
      <c r="P244">
        <v>275</v>
      </c>
      <c r="Q244">
        <v>90</v>
      </c>
      <c r="R244">
        <v>31</v>
      </c>
      <c r="S244">
        <v>2</v>
      </c>
      <c r="T244">
        <v>30</v>
      </c>
      <c r="U244">
        <v>34.26</v>
      </c>
      <c r="V244">
        <v>30</v>
      </c>
      <c r="W244" t="s">
        <v>70</v>
      </c>
      <c r="X244" t="s">
        <v>73</v>
      </c>
      <c r="Y244" t="s">
        <v>122</v>
      </c>
      <c r="Z244" t="s">
        <v>107</v>
      </c>
      <c r="AA244" t="s">
        <v>1292</v>
      </c>
      <c r="AB244">
        <v>1.2999999999999999E-3</v>
      </c>
      <c r="AC244">
        <v>9.4400000000000004E-5</v>
      </c>
      <c r="AD244">
        <v>4</v>
      </c>
      <c r="AE244">
        <v>192</v>
      </c>
      <c r="AF244">
        <v>192</v>
      </c>
      <c r="AG244">
        <v>1.47E-3</v>
      </c>
      <c r="AH244">
        <v>1.4E-5</v>
      </c>
      <c r="AI244">
        <v>4</v>
      </c>
      <c r="AJ244">
        <v>192</v>
      </c>
      <c r="AK244">
        <v>192</v>
      </c>
      <c r="AL244" t="s">
        <v>956</v>
      </c>
      <c r="AM244" t="s">
        <v>74</v>
      </c>
      <c r="AN244" t="s">
        <v>1230</v>
      </c>
      <c r="AO244" t="s">
        <v>1373</v>
      </c>
      <c r="AP244" t="s">
        <v>1441</v>
      </c>
      <c r="AQ244" s="9" t="s">
        <v>149</v>
      </c>
      <c r="AR244" s="22" t="s">
        <v>1290</v>
      </c>
      <c r="AU244" t="s">
        <v>1291</v>
      </c>
    </row>
    <row r="245" spans="1:47" x14ac:dyDescent="0.25">
      <c r="A245" t="s">
        <v>1225</v>
      </c>
      <c r="B245" t="s">
        <v>1287</v>
      </c>
      <c r="C245">
        <v>2014</v>
      </c>
      <c r="D245" t="s">
        <v>1288</v>
      </c>
      <c r="F245" t="s">
        <v>1289</v>
      </c>
      <c r="G245" t="s">
        <v>4</v>
      </c>
      <c r="H245" t="s">
        <v>131</v>
      </c>
      <c r="I245" t="s">
        <v>130</v>
      </c>
      <c r="J245" t="s">
        <v>561</v>
      </c>
      <c r="K245" t="s">
        <v>856</v>
      </c>
      <c r="L245" t="s">
        <v>1251</v>
      </c>
      <c r="M245" t="s">
        <v>66</v>
      </c>
      <c r="N245" t="s">
        <v>68</v>
      </c>
      <c r="O245" t="s">
        <v>87</v>
      </c>
      <c r="P245">
        <v>275</v>
      </c>
      <c r="Q245">
        <v>90</v>
      </c>
      <c r="R245">
        <v>31</v>
      </c>
      <c r="S245">
        <v>2</v>
      </c>
      <c r="T245">
        <v>30</v>
      </c>
      <c r="U245">
        <v>34.26</v>
      </c>
      <c r="V245">
        <v>36</v>
      </c>
      <c r="W245" t="s">
        <v>70</v>
      </c>
      <c r="X245" t="s">
        <v>73</v>
      </c>
      <c r="Y245" t="s">
        <v>122</v>
      </c>
      <c r="Z245" t="s">
        <v>107</v>
      </c>
      <c r="AA245" t="s">
        <v>1292</v>
      </c>
      <c r="AB245">
        <v>1.4400000000000001E-3</v>
      </c>
      <c r="AC245">
        <v>1.03E-5</v>
      </c>
      <c r="AD245">
        <v>4</v>
      </c>
      <c r="AE245">
        <v>192</v>
      </c>
      <c r="AF245">
        <v>192</v>
      </c>
      <c r="AG245">
        <v>1.57E-3</v>
      </c>
      <c r="AH245">
        <v>7.6600000000000005E-5</v>
      </c>
      <c r="AI245">
        <v>4</v>
      </c>
      <c r="AJ245">
        <v>192</v>
      </c>
      <c r="AK245">
        <v>192</v>
      </c>
      <c r="AL245" t="s">
        <v>956</v>
      </c>
      <c r="AM245" t="s">
        <v>74</v>
      </c>
      <c r="AN245" t="s">
        <v>1303</v>
      </c>
      <c r="AO245" t="s">
        <v>1374</v>
      </c>
      <c r="AP245" t="s">
        <v>1442</v>
      </c>
      <c r="AQ245" s="9" t="s">
        <v>149</v>
      </c>
      <c r="AR245" s="22" t="s">
        <v>1290</v>
      </c>
      <c r="AU245" t="s">
        <v>1291</v>
      </c>
    </row>
    <row r="246" spans="1:47" x14ac:dyDescent="0.25">
      <c r="A246" t="s">
        <v>921</v>
      </c>
      <c r="B246" t="s">
        <v>922</v>
      </c>
      <c r="C246">
        <v>2004</v>
      </c>
      <c r="D246" t="s">
        <v>132</v>
      </c>
      <c r="F246" t="s">
        <v>923</v>
      </c>
      <c r="G246" t="s">
        <v>4</v>
      </c>
      <c r="H246" t="s">
        <v>131</v>
      </c>
      <c r="I246" t="s">
        <v>130</v>
      </c>
      <c r="J246" t="s">
        <v>129</v>
      </c>
      <c r="K246" t="s">
        <v>151</v>
      </c>
      <c r="L246" t="s">
        <v>924</v>
      </c>
      <c r="M246" t="s">
        <v>66</v>
      </c>
      <c r="N246" t="s">
        <v>68</v>
      </c>
      <c r="O246" t="s">
        <v>87</v>
      </c>
      <c r="P246">
        <v>4500</v>
      </c>
      <c r="Q246">
        <v>18</v>
      </c>
      <c r="R246">
        <v>9</v>
      </c>
      <c r="S246">
        <v>1</v>
      </c>
      <c r="T246">
        <v>18</v>
      </c>
      <c r="U246">
        <v>13</v>
      </c>
      <c r="V246">
        <v>18</v>
      </c>
      <c r="W246" t="s">
        <v>71</v>
      </c>
      <c r="X246" t="s">
        <v>72</v>
      </c>
      <c r="Y246" t="s">
        <v>123</v>
      </c>
      <c r="Z246" t="s">
        <v>107</v>
      </c>
      <c r="AA246" t="s">
        <v>385</v>
      </c>
      <c r="AB246">
        <v>0.97799999999999998</v>
      </c>
      <c r="AC246">
        <v>2.8000000000000001E-2</v>
      </c>
      <c r="AD246">
        <v>3</v>
      </c>
      <c r="AE246">
        <v>300</v>
      </c>
      <c r="AF246">
        <v>300</v>
      </c>
      <c r="AG246">
        <v>0.996</v>
      </c>
      <c r="AH246">
        <v>2.5000000000000001E-2</v>
      </c>
      <c r="AI246">
        <v>3</v>
      </c>
      <c r="AJ246">
        <v>300</v>
      </c>
      <c r="AK246">
        <v>300</v>
      </c>
      <c r="AL246" t="s">
        <v>135</v>
      </c>
      <c r="AM246" t="s">
        <v>74</v>
      </c>
      <c r="AN246" t="s">
        <v>958</v>
      </c>
      <c r="AO246" t="s">
        <v>966</v>
      </c>
      <c r="AP246" t="s">
        <v>1011</v>
      </c>
      <c r="AQ246" t="s">
        <v>146</v>
      </c>
    </row>
    <row r="247" spans="1:47" x14ac:dyDescent="0.25">
      <c r="A247" t="s">
        <v>921</v>
      </c>
      <c r="B247" t="s">
        <v>922</v>
      </c>
      <c r="C247">
        <v>2004</v>
      </c>
      <c r="D247" t="s">
        <v>132</v>
      </c>
      <c r="F247" t="s">
        <v>923</v>
      </c>
      <c r="G247" t="s">
        <v>4</v>
      </c>
      <c r="H247" t="s">
        <v>131</v>
      </c>
      <c r="I247" t="s">
        <v>130</v>
      </c>
      <c r="J247" t="s">
        <v>129</v>
      </c>
      <c r="K247" t="s">
        <v>151</v>
      </c>
      <c r="L247" t="s">
        <v>924</v>
      </c>
      <c r="M247" t="s">
        <v>66</v>
      </c>
      <c r="N247" t="s">
        <v>68</v>
      </c>
      <c r="O247" t="s">
        <v>87</v>
      </c>
      <c r="P247">
        <v>4500</v>
      </c>
      <c r="Q247">
        <v>18</v>
      </c>
      <c r="R247">
        <v>15</v>
      </c>
      <c r="S247">
        <v>1</v>
      </c>
      <c r="T247">
        <v>18</v>
      </c>
      <c r="U247">
        <v>22</v>
      </c>
      <c r="V247">
        <v>18</v>
      </c>
      <c r="W247" t="s">
        <v>70</v>
      </c>
      <c r="X247" t="s">
        <v>72</v>
      </c>
      <c r="Y247" t="s">
        <v>123</v>
      </c>
      <c r="Z247" t="s">
        <v>107</v>
      </c>
      <c r="AA247" t="s">
        <v>385</v>
      </c>
      <c r="AB247">
        <v>0.97799999999999998</v>
      </c>
      <c r="AC247">
        <v>2.8000000000000001E-2</v>
      </c>
      <c r="AD247">
        <v>3</v>
      </c>
      <c r="AE247">
        <v>300</v>
      </c>
      <c r="AF247">
        <v>300</v>
      </c>
      <c r="AG247">
        <v>0.98399999999999999</v>
      </c>
      <c r="AH247">
        <v>2.5000000000000001E-2</v>
      </c>
      <c r="AI247">
        <v>3</v>
      </c>
      <c r="AJ247">
        <v>300</v>
      </c>
      <c r="AK247">
        <v>300</v>
      </c>
      <c r="AL247" t="s">
        <v>135</v>
      </c>
      <c r="AM247" t="s">
        <v>74</v>
      </c>
      <c r="AN247" t="s">
        <v>958</v>
      </c>
      <c r="AO247" t="s">
        <v>966</v>
      </c>
      <c r="AP247" t="s">
        <v>1013</v>
      </c>
      <c r="AQ247" t="s">
        <v>146</v>
      </c>
    </row>
    <row r="248" spans="1:47" x14ac:dyDescent="0.25">
      <c r="A248" t="s">
        <v>925</v>
      </c>
      <c r="B248" t="s">
        <v>922</v>
      </c>
      <c r="C248">
        <v>2004</v>
      </c>
      <c r="D248" t="s">
        <v>132</v>
      </c>
      <c r="F248" t="s">
        <v>923</v>
      </c>
      <c r="G248" t="s">
        <v>4</v>
      </c>
      <c r="H248" t="s">
        <v>131</v>
      </c>
      <c r="I248" t="s">
        <v>130</v>
      </c>
      <c r="J248" t="s">
        <v>129</v>
      </c>
      <c r="K248" t="s">
        <v>151</v>
      </c>
      <c r="L248" t="s">
        <v>924</v>
      </c>
      <c r="M248" t="s">
        <v>66</v>
      </c>
      <c r="N248" t="s">
        <v>68</v>
      </c>
      <c r="O248" t="s">
        <v>87</v>
      </c>
      <c r="P248">
        <v>4500</v>
      </c>
      <c r="Q248">
        <v>18</v>
      </c>
      <c r="R248">
        <v>9</v>
      </c>
      <c r="S248">
        <v>1</v>
      </c>
      <c r="T248">
        <v>18</v>
      </c>
      <c r="U248">
        <v>13</v>
      </c>
      <c r="V248">
        <v>18</v>
      </c>
      <c r="W248" t="s">
        <v>71</v>
      </c>
      <c r="X248" t="s">
        <v>72</v>
      </c>
      <c r="Y248" t="s">
        <v>123</v>
      </c>
      <c r="Z248" t="s">
        <v>107</v>
      </c>
      <c r="AA248" t="s">
        <v>926</v>
      </c>
      <c r="AB248">
        <v>1.46</v>
      </c>
      <c r="AC248">
        <v>5.2999999999999999E-2</v>
      </c>
      <c r="AD248">
        <v>3</v>
      </c>
      <c r="AE248">
        <v>300</v>
      </c>
      <c r="AF248">
        <v>300</v>
      </c>
      <c r="AG248">
        <v>1.4930000000000001</v>
      </c>
      <c r="AH248">
        <v>4.8000000000000001E-2</v>
      </c>
      <c r="AI248">
        <v>3</v>
      </c>
      <c r="AJ248">
        <v>300</v>
      </c>
      <c r="AK248">
        <v>300</v>
      </c>
      <c r="AL248" t="s">
        <v>135</v>
      </c>
      <c r="AM248" t="s">
        <v>74</v>
      </c>
      <c r="AN248" t="s">
        <v>958</v>
      </c>
      <c r="AO248" t="s">
        <v>968</v>
      </c>
      <c r="AP248" t="s">
        <v>1011</v>
      </c>
      <c r="AQ248" t="s">
        <v>146</v>
      </c>
    </row>
    <row r="249" spans="1:47" x14ac:dyDescent="0.25">
      <c r="A249" t="s">
        <v>925</v>
      </c>
      <c r="B249" t="s">
        <v>922</v>
      </c>
      <c r="C249">
        <v>2004</v>
      </c>
      <c r="D249" t="s">
        <v>132</v>
      </c>
      <c r="F249" t="s">
        <v>923</v>
      </c>
      <c r="G249" t="s">
        <v>4</v>
      </c>
      <c r="H249" t="s">
        <v>131</v>
      </c>
      <c r="I249" t="s">
        <v>130</v>
      </c>
      <c r="J249" t="s">
        <v>129</v>
      </c>
      <c r="K249" t="s">
        <v>151</v>
      </c>
      <c r="L249" t="s">
        <v>924</v>
      </c>
      <c r="M249" t="s">
        <v>66</v>
      </c>
      <c r="N249" t="s">
        <v>68</v>
      </c>
      <c r="O249" t="s">
        <v>87</v>
      </c>
      <c r="P249">
        <v>4500</v>
      </c>
      <c r="Q249">
        <v>18</v>
      </c>
      <c r="R249">
        <v>15</v>
      </c>
      <c r="S249">
        <v>1</v>
      </c>
      <c r="T249">
        <v>18</v>
      </c>
      <c r="U249">
        <v>22</v>
      </c>
      <c r="V249">
        <v>18</v>
      </c>
      <c r="W249" t="s">
        <v>70</v>
      </c>
      <c r="X249" t="s">
        <v>72</v>
      </c>
      <c r="Y249" t="s">
        <v>123</v>
      </c>
      <c r="Z249" t="s">
        <v>107</v>
      </c>
      <c r="AA249" t="s">
        <v>926</v>
      </c>
      <c r="AB249">
        <v>1.46</v>
      </c>
      <c r="AC249">
        <v>5.2999999999999999E-2</v>
      </c>
      <c r="AD249">
        <v>3</v>
      </c>
      <c r="AE249">
        <v>300</v>
      </c>
      <c r="AF249">
        <v>300</v>
      </c>
      <c r="AG249">
        <v>1.4710000000000001</v>
      </c>
      <c r="AH249">
        <v>5.0999999999999997E-2</v>
      </c>
      <c r="AI249">
        <v>3</v>
      </c>
      <c r="AJ249">
        <v>300</v>
      </c>
      <c r="AK249">
        <v>300</v>
      </c>
      <c r="AL249" t="s">
        <v>135</v>
      </c>
      <c r="AM249" t="s">
        <v>74</v>
      </c>
      <c r="AN249" t="s">
        <v>958</v>
      </c>
      <c r="AO249" t="s">
        <v>968</v>
      </c>
      <c r="AP249" t="s">
        <v>1013</v>
      </c>
      <c r="AQ249" t="s">
        <v>146</v>
      </c>
    </row>
    <row r="250" spans="1:47" x14ac:dyDescent="0.25">
      <c r="A250" t="s">
        <v>925</v>
      </c>
      <c r="B250" t="s">
        <v>922</v>
      </c>
      <c r="C250">
        <v>2004</v>
      </c>
      <c r="D250" t="s">
        <v>132</v>
      </c>
      <c r="F250" t="s">
        <v>923</v>
      </c>
      <c r="G250" t="s">
        <v>4</v>
      </c>
      <c r="H250" t="s">
        <v>131</v>
      </c>
      <c r="I250" t="s">
        <v>130</v>
      </c>
      <c r="J250" t="s">
        <v>129</v>
      </c>
      <c r="K250" t="s">
        <v>151</v>
      </c>
      <c r="L250" t="s">
        <v>924</v>
      </c>
      <c r="M250" t="s">
        <v>66</v>
      </c>
      <c r="N250" t="s">
        <v>68</v>
      </c>
      <c r="O250" t="s">
        <v>87</v>
      </c>
      <c r="P250">
        <v>4500</v>
      </c>
      <c r="Q250">
        <v>18</v>
      </c>
      <c r="R250">
        <v>9</v>
      </c>
      <c r="S250">
        <v>1</v>
      </c>
      <c r="T250">
        <v>18</v>
      </c>
      <c r="U250">
        <v>13</v>
      </c>
      <c r="V250">
        <v>18</v>
      </c>
      <c r="W250" t="s">
        <v>71</v>
      </c>
      <c r="X250" t="s">
        <v>72</v>
      </c>
      <c r="Y250" t="s">
        <v>123</v>
      </c>
      <c r="Z250" t="s">
        <v>107</v>
      </c>
      <c r="AA250" t="s">
        <v>927</v>
      </c>
      <c r="AB250">
        <v>1.252</v>
      </c>
      <c r="AC250">
        <v>3.9E-2</v>
      </c>
      <c r="AD250">
        <v>3</v>
      </c>
      <c r="AE250">
        <v>300</v>
      </c>
      <c r="AF250">
        <v>300</v>
      </c>
      <c r="AG250">
        <v>1.2629999999999999</v>
      </c>
      <c r="AH250">
        <v>3.7999999999999999E-2</v>
      </c>
      <c r="AI250">
        <v>3</v>
      </c>
      <c r="AJ250">
        <v>300</v>
      </c>
      <c r="AK250">
        <v>300</v>
      </c>
      <c r="AL250" t="s">
        <v>135</v>
      </c>
      <c r="AM250" t="s">
        <v>74</v>
      </c>
      <c r="AN250" t="s">
        <v>958</v>
      </c>
      <c r="AO250" t="s">
        <v>970</v>
      </c>
      <c r="AP250" t="s">
        <v>1011</v>
      </c>
      <c r="AQ250" t="s">
        <v>146</v>
      </c>
    </row>
    <row r="251" spans="1:47" x14ac:dyDescent="0.25">
      <c r="A251" t="s">
        <v>925</v>
      </c>
      <c r="B251" t="s">
        <v>922</v>
      </c>
      <c r="C251">
        <v>2004</v>
      </c>
      <c r="D251" t="s">
        <v>132</v>
      </c>
      <c r="F251" t="s">
        <v>923</v>
      </c>
      <c r="G251" t="s">
        <v>4</v>
      </c>
      <c r="H251" t="s">
        <v>131</v>
      </c>
      <c r="I251" t="s">
        <v>130</v>
      </c>
      <c r="J251" t="s">
        <v>129</v>
      </c>
      <c r="K251" t="s">
        <v>151</v>
      </c>
      <c r="L251" t="s">
        <v>924</v>
      </c>
      <c r="M251" t="s">
        <v>66</v>
      </c>
      <c r="N251" t="s">
        <v>68</v>
      </c>
      <c r="O251" t="s">
        <v>87</v>
      </c>
      <c r="P251">
        <v>4500</v>
      </c>
      <c r="Q251">
        <v>18</v>
      </c>
      <c r="R251">
        <v>15</v>
      </c>
      <c r="S251">
        <v>1</v>
      </c>
      <c r="T251">
        <v>18</v>
      </c>
      <c r="U251">
        <v>22</v>
      </c>
      <c r="V251">
        <v>18</v>
      </c>
      <c r="W251" t="s">
        <v>70</v>
      </c>
      <c r="X251" t="s">
        <v>72</v>
      </c>
      <c r="Y251" t="s">
        <v>123</v>
      </c>
      <c r="Z251" t="s">
        <v>107</v>
      </c>
      <c r="AA251" t="s">
        <v>927</v>
      </c>
      <c r="AB251">
        <v>1.252</v>
      </c>
      <c r="AC251">
        <v>3.9E-2</v>
      </c>
      <c r="AD251">
        <v>3</v>
      </c>
      <c r="AE251">
        <v>300</v>
      </c>
      <c r="AF251">
        <v>300</v>
      </c>
      <c r="AG251">
        <v>1.2490000000000001</v>
      </c>
      <c r="AH251">
        <v>3.7999999999999999E-2</v>
      </c>
      <c r="AI251">
        <v>3</v>
      </c>
      <c r="AJ251">
        <v>300</v>
      </c>
      <c r="AK251">
        <v>300</v>
      </c>
      <c r="AL251" t="s">
        <v>135</v>
      </c>
      <c r="AM251" t="s">
        <v>74</v>
      </c>
      <c r="AN251" t="s">
        <v>958</v>
      </c>
      <c r="AO251" t="s">
        <v>970</v>
      </c>
      <c r="AP251" t="s">
        <v>1013</v>
      </c>
      <c r="AQ251" t="s">
        <v>146</v>
      </c>
    </row>
    <row r="252" spans="1:47" x14ac:dyDescent="0.25">
      <c r="A252" t="s">
        <v>921</v>
      </c>
      <c r="B252" t="s">
        <v>922</v>
      </c>
      <c r="C252">
        <v>2004</v>
      </c>
      <c r="D252" t="s">
        <v>132</v>
      </c>
      <c r="F252" t="s">
        <v>923</v>
      </c>
      <c r="G252" t="s">
        <v>4</v>
      </c>
      <c r="H252" t="s">
        <v>131</v>
      </c>
      <c r="I252" t="s">
        <v>130</v>
      </c>
      <c r="J252" t="s">
        <v>129</v>
      </c>
      <c r="K252" t="s">
        <v>151</v>
      </c>
      <c r="L252" t="s">
        <v>924</v>
      </c>
      <c r="M252" t="s">
        <v>66</v>
      </c>
      <c r="N252" t="s">
        <v>68</v>
      </c>
      <c r="O252" t="s">
        <v>87</v>
      </c>
      <c r="P252">
        <v>4500</v>
      </c>
      <c r="Q252">
        <v>18</v>
      </c>
      <c r="R252">
        <v>9</v>
      </c>
      <c r="S252">
        <v>1</v>
      </c>
      <c r="T252">
        <v>18</v>
      </c>
      <c r="U252">
        <v>13</v>
      </c>
      <c r="V252">
        <v>18</v>
      </c>
      <c r="W252" t="s">
        <v>71</v>
      </c>
      <c r="X252" t="s">
        <v>72</v>
      </c>
      <c r="Y252" t="s">
        <v>122</v>
      </c>
      <c r="Z252" t="s">
        <v>107</v>
      </c>
      <c r="AA252" t="s">
        <v>385</v>
      </c>
      <c r="AB252">
        <v>0.878</v>
      </c>
      <c r="AC252">
        <v>2.5000000000000001E-2</v>
      </c>
      <c r="AD252">
        <v>3</v>
      </c>
      <c r="AE252">
        <v>394</v>
      </c>
      <c r="AF252">
        <v>394</v>
      </c>
      <c r="AG252">
        <v>0.89300000000000002</v>
      </c>
      <c r="AH252">
        <v>2.3E-2</v>
      </c>
      <c r="AI252">
        <v>3</v>
      </c>
      <c r="AJ252">
        <v>337</v>
      </c>
      <c r="AK252">
        <v>337</v>
      </c>
      <c r="AL252" t="s">
        <v>135</v>
      </c>
      <c r="AM252" t="s">
        <v>74</v>
      </c>
      <c r="AN252" t="s">
        <v>958</v>
      </c>
      <c r="AO252" t="s">
        <v>967</v>
      </c>
      <c r="AP252" t="s">
        <v>1012</v>
      </c>
      <c r="AQ252" t="s">
        <v>146</v>
      </c>
    </row>
    <row r="253" spans="1:47" x14ac:dyDescent="0.25">
      <c r="A253" t="s">
        <v>921</v>
      </c>
      <c r="B253" t="s">
        <v>922</v>
      </c>
      <c r="C253">
        <v>2004</v>
      </c>
      <c r="D253" t="s">
        <v>132</v>
      </c>
      <c r="F253" t="s">
        <v>923</v>
      </c>
      <c r="G253" t="s">
        <v>4</v>
      </c>
      <c r="H253" t="s">
        <v>131</v>
      </c>
      <c r="I253" t="s">
        <v>130</v>
      </c>
      <c r="J253" t="s">
        <v>129</v>
      </c>
      <c r="K253" t="s">
        <v>151</v>
      </c>
      <c r="L253" t="s">
        <v>924</v>
      </c>
      <c r="M253" t="s">
        <v>66</v>
      </c>
      <c r="N253" t="s">
        <v>68</v>
      </c>
      <c r="O253" t="s">
        <v>87</v>
      </c>
      <c r="P253">
        <v>4500</v>
      </c>
      <c r="Q253">
        <v>18</v>
      </c>
      <c r="R253">
        <v>15</v>
      </c>
      <c r="S253">
        <v>1</v>
      </c>
      <c r="T253">
        <v>18</v>
      </c>
      <c r="U253">
        <v>22</v>
      </c>
      <c r="V253">
        <v>18</v>
      </c>
      <c r="W253" t="s">
        <v>70</v>
      </c>
      <c r="X253" t="s">
        <v>72</v>
      </c>
      <c r="Y253" t="s">
        <v>122</v>
      </c>
      <c r="Z253" t="s">
        <v>107</v>
      </c>
      <c r="AA253" t="s">
        <v>385</v>
      </c>
      <c r="AB253">
        <v>0.878</v>
      </c>
      <c r="AC253">
        <v>2.5000000000000001E-2</v>
      </c>
      <c r="AD253">
        <v>3</v>
      </c>
      <c r="AE253">
        <v>394</v>
      </c>
      <c r="AF253">
        <v>394</v>
      </c>
      <c r="AG253">
        <v>0.88500000000000001</v>
      </c>
      <c r="AH253">
        <v>2.1999999999999999E-2</v>
      </c>
      <c r="AI253">
        <v>3</v>
      </c>
      <c r="AJ253">
        <v>337</v>
      </c>
      <c r="AK253">
        <v>337</v>
      </c>
      <c r="AL253" t="s">
        <v>135</v>
      </c>
      <c r="AM253" t="s">
        <v>74</v>
      </c>
      <c r="AN253" t="s">
        <v>958</v>
      </c>
      <c r="AO253" t="s">
        <v>967</v>
      </c>
      <c r="AP253" t="s">
        <v>1014</v>
      </c>
      <c r="AQ253" t="s">
        <v>146</v>
      </c>
    </row>
    <row r="254" spans="1:47" x14ac:dyDescent="0.25">
      <c r="A254" t="s">
        <v>925</v>
      </c>
      <c r="B254" t="s">
        <v>922</v>
      </c>
      <c r="C254">
        <v>2004</v>
      </c>
      <c r="D254" t="s">
        <v>132</v>
      </c>
      <c r="F254" t="s">
        <v>923</v>
      </c>
      <c r="G254" t="s">
        <v>4</v>
      </c>
      <c r="H254" t="s">
        <v>131</v>
      </c>
      <c r="I254" t="s">
        <v>130</v>
      </c>
      <c r="J254" t="s">
        <v>129</v>
      </c>
      <c r="K254" t="s">
        <v>151</v>
      </c>
      <c r="L254" t="s">
        <v>924</v>
      </c>
      <c r="M254" t="s">
        <v>66</v>
      </c>
      <c r="N254" t="s">
        <v>68</v>
      </c>
      <c r="O254" t="s">
        <v>87</v>
      </c>
      <c r="P254">
        <v>4500</v>
      </c>
      <c r="Q254">
        <v>18</v>
      </c>
      <c r="R254">
        <v>9</v>
      </c>
      <c r="S254">
        <v>1</v>
      </c>
      <c r="T254">
        <v>18</v>
      </c>
      <c r="U254">
        <v>13</v>
      </c>
      <c r="V254">
        <v>18</v>
      </c>
      <c r="W254" t="s">
        <v>71</v>
      </c>
      <c r="X254" t="s">
        <v>72</v>
      </c>
      <c r="Y254" t="s">
        <v>122</v>
      </c>
      <c r="Z254" t="s">
        <v>107</v>
      </c>
      <c r="AA254" t="s">
        <v>926</v>
      </c>
      <c r="AB254">
        <v>1.306</v>
      </c>
      <c r="AC254">
        <v>4.8000000000000001E-2</v>
      </c>
      <c r="AD254">
        <v>3</v>
      </c>
      <c r="AE254">
        <v>394</v>
      </c>
      <c r="AF254">
        <v>394</v>
      </c>
      <c r="AG254">
        <v>1.3340000000000001</v>
      </c>
      <c r="AH254">
        <v>4.4999999999999998E-2</v>
      </c>
      <c r="AI254">
        <v>3</v>
      </c>
      <c r="AJ254">
        <v>337</v>
      </c>
      <c r="AK254">
        <v>337</v>
      </c>
      <c r="AL254" t="s">
        <v>135</v>
      </c>
      <c r="AM254" t="s">
        <v>74</v>
      </c>
      <c r="AN254" t="s">
        <v>958</v>
      </c>
      <c r="AO254" t="s">
        <v>969</v>
      </c>
      <c r="AP254" t="s">
        <v>1012</v>
      </c>
      <c r="AQ254" t="s">
        <v>146</v>
      </c>
    </row>
    <row r="255" spans="1:47" x14ac:dyDescent="0.25">
      <c r="A255" t="s">
        <v>925</v>
      </c>
      <c r="B255" t="s">
        <v>922</v>
      </c>
      <c r="C255">
        <v>2004</v>
      </c>
      <c r="D255" t="s">
        <v>132</v>
      </c>
      <c r="F255" t="s">
        <v>923</v>
      </c>
      <c r="G255" t="s">
        <v>4</v>
      </c>
      <c r="H255" t="s">
        <v>131</v>
      </c>
      <c r="I255" t="s">
        <v>130</v>
      </c>
      <c r="J255" t="s">
        <v>129</v>
      </c>
      <c r="K255" t="s">
        <v>151</v>
      </c>
      <c r="L255" t="s">
        <v>924</v>
      </c>
      <c r="M255" t="s">
        <v>66</v>
      </c>
      <c r="N255" t="s">
        <v>68</v>
      </c>
      <c r="O255" t="s">
        <v>87</v>
      </c>
      <c r="P255">
        <v>4500</v>
      </c>
      <c r="Q255">
        <v>18</v>
      </c>
      <c r="R255">
        <v>15</v>
      </c>
      <c r="S255">
        <v>1</v>
      </c>
      <c r="T255">
        <v>18</v>
      </c>
      <c r="U255">
        <v>22</v>
      </c>
      <c r="V255">
        <v>18</v>
      </c>
      <c r="W255" t="s">
        <v>70</v>
      </c>
      <c r="X255" t="s">
        <v>72</v>
      </c>
      <c r="Y255" t="s">
        <v>122</v>
      </c>
      <c r="Z255" t="s">
        <v>107</v>
      </c>
      <c r="AA255" t="s">
        <v>926</v>
      </c>
      <c r="AB255">
        <v>1.306</v>
      </c>
      <c r="AC255">
        <v>4.8000000000000001E-2</v>
      </c>
      <c r="AD255">
        <v>3</v>
      </c>
      <c r="AE255">
        <v>394</v>
      </c>
      <c r="AF255">
        <v>394</v>
      </c>
      <c r="AG255">
        <v>1.3169999999999999</v>
      </c>
      <c r="AH255">
        <v>4.3999999999999997E-2</v>
      </c>
      <c r="AI255">
        <v>3</v>
      </c>
      <c r="AJ255">
        <v>337</v>
      </c>
      <c r="AK255">
        <v>337</v>
      </c>
      <c r="AL255" t="s">
        <v>135</v>
      </c>
      <c r="AM255" t="s">
        <v>74</v>
      </c>
      <c r="AN255" t="s">
        <v>958</v>
      </c>
      <c r="AO255" t="s">
        <v>969</v>
      </c>
      <c r="AP255" t="s">
        <v>1014</v>
      </c>
      <c r="AQ255" t="s">
        <v>146</v>
      </c>
    </row>
    <row r="256" spans="1:47" x14ac:dyDescent="0.25">
      <c r="A256" t="s">
        <v>925</v>
      </c>
      <c r="B256" t="s">
        <v>922</v>
      </c>
      <c r="C256">
        <v>2004</v>
      </c>
      <c r="D256" t="s">
        <v>132</v>
      </c>
      <c r="F256" t="s">
        <v>923</v>
      </c>
      <c r="G256" t="s">
        <v>4</v>
      </c>
      <c r="H256" t="s">
        <v>131</v>
      </c>
      <c r="I256" t="s">
        <v>130</v>
      </c>
      <c r="J256" t="s">
        <v>129</v>
      </c>
      <c r="K256" t="s">
        <v>151</v>
      </c>
      <c r="L256" t="s">
        <v>924</v>
      </c>
      <c r="M256" t="s">
        <v>66</v>
      </c>
      <c r="N256" t="s">
        <v>68</v>
      </c>
      <c r="O256" t="s">
        <v>87</v>
      </c>
      <c r="P256">
        <v>4500</v>
      </c>
      <c r="Q256">
        <v>18</v>
      </c>
      <c r="R256">
        <v>9</v>
      </c>
      <c r="S256">
        <v>1</v>
      </c>
      <c r="T256">
        <v>18</v>
      </c>
      <c r="U256">
        <v>13</v>
      </c>
      <c r="V256">
        <v>18</v>
      </c>
      <c r="W256" t="s">
        <v>71</v>
      </c>
      <c r="X256" t="s">
        <v>72</v>
      </c>
      <c r="Y256" t="s">
        <v>122</v>
      </c>
      <c r="Z256" t="s">
        <v>107</v>
      </c>
      <c r="AA256" t="s">
        <v>927</v>
      </c>
      <c r="AB256">
        <v>1.131</v>
      </c>
      <c r="AC256">
        <v>3.5000000000000003E-2</v>
      </c>
      <c r="AD256">
        <v>3</v>
      </c>
      <c r="AE256">
        <v>394</v>
      </c>
      <c r="AF256">
        <v>394</v>
      </c>
      <c r="AG256">
        <v>1.1379999999999999</v>
      </c>
      <c r="AH256">
        <v>3.6999999999999998E-2</v>
      </c>
      <c r="AI256">
        <v>3</v>
      </c>
      <c r="AJ256">
        <v>337</v>
      </c>
      <c r="AK256">
        <v>337</v>
      </c>
      <c r="AL256" t="s">
        <v>135</v>
      </c>
      <c r="AM256" t="s">
        <v>74</v>
      </c>
      <c r="AN256" t="s">
        <v>958</v>
      </c>
      <c r="AO256" t="s">
        <v>971</v>
      </c>
      <c r="AP256" t="s">
        <v>1012</v>
      </c>
      <c r="AQ256" t="s">
        <v>146</v>
      </c>
    </row>
    <row r="257" spans="1:47" x14ac:dyDescent="0.25">
      <c r="A257" t="s">
        <v>925</v>
      </c>
      <c r="B257" t="s">
        <v>922</v>
      </c>
      <c r="C257">
        <v>2004</v>
      </c>
      <c r="D257" t="s">
        <v>132</v>
      </c>
      <c r="F257" t="s">
        <v>923</v>
      </c>
      <c r="G257" t="s">
        <v>4</v>
      </c>
      <c r="H257" t="s">
        <v>131</v>
      </c>
      <c r="I257" t="s">
        <v>130</v>
      </c>
      <c r="J257" t="s">
        <v>129</v>
      </c>
      <c r="K257" t="s">
        <v>151</v>
      </c>
      <c r="L257" t="s">
        <v>924</v>
      </c>
      <c r="M257" t="s">
        <v>66</v>
      </c>
      <c r="N257" t="s">
        <v>68</v>
      </c>
      <c r="O257" t="s">
        <v>87</v>
      </c>
      <c r="P257">
        <v>4500</v>
      </c>
      <c r="Q257">
        <v>18</v>
      </c>
      <c r="R257">
        <v>15</v>
      </c>
      <c r="S257">
        <v>1</v>
      </c>
      <c r="T257">
        <v>18</v>
      </c>
      <c r="U257">
        <v>22</v>
      </c>
      <c r="V257">
        <v>18</v>
      </c>
      <c r="W257" t="s">
        <v>70</v>
      </c>
      <c r="X257" t="s">
        <v>72</v>
      </c>
      <c r="Y257" t="s">
        <v>122</v>
      </c>
      <c r="Z257" t="s">
        <v>107</v>
      </c>
      <c r="AA257" t="s">
        <v>927</v>
      </c>
      <c r="AB257">
        <v>1.131</v>
      </c>
      <c r="AC257">
        <v>3.5000000000000003E-2</v>
      </c>
      <c r="AD257">
        <v>3</v>
      </c>
      <c r="AE257">
        <v>394</v>
      </c>
      <c r="AF257">
        <v>394</v>
      </c>
      <c r="AG257">
        <v>1.1359999999999999</v>
      </c>
      <c r="AH257">
        <v>3.5000000000000003E-2</v>
      </c>
      <c r="AI257">
        <v>3</v>
      </c>
      <c r="AJ257">
        <v>337</v>
      </c>
      <c r="AK257">
        <v>337</v>
      </c>
      <c r="AL257" t="s">
        <v>135</v>
      </c>
      <c r="AM257" t="s">
        <v>74</v>
      </c>
      <c r="AN257" t="s">
        <v>958</v>
      </c>
      <c r="AO257" t="s">
        <v>971</v>
      </c>
      <c r="AP257" t="s">
        <v>1014</v>
      </c>
      <c r="AQ257" t="s">
        <v>146</v>
      </c>
    </row>
    <row r="258" spans="1:47" x14ac:dyDescent="0.25">
      <c r="A258" t="s">
        <v>921</v>
      </c>
      <c r="B258" t="s">
        <v>936</v>
      </c>
      <c r="C258">
        <v>2005</v>
      </c>
      <c r="D258" t="s">
        <v>937</v>
      </c>
      <c r="F258" t="s">
        <v>938</v>
      </c>
      <c r="G258" t="s">
        <v>4</v>
      </c>
      <c r="H258" t="s">
        <v>131</v>
      </c>
      <c r="I258" t="s">
        <v>130</v>
      </c>
      <c r="J258" t="s">
        <v>129</v>
      </c>
      <c r="K258" t="s">
        <v>151</v>
      </c>
      <c r="L258" t="s">
        <v>924</v>
      </c>
      <c r="M258" t="s">
        <v>66</v>
      </c>
      <c r="N258" t="s">
        <v>68</v>
      </c>
      <c r="O258" t="s">
        <v>87</v>
      </c>
      <c r="P258">
        <v>4500</v>
      </c>
      <c r="Q258">
        <v>18</v>
      </c>
      <c r="R258">
        <v>16</v>
      </c>
      <c r="S258">
        <v>2</v>
      </c>
      <c r="T258">
        <v>18</v>
      </c>
      <c r="U258">
        <v>13</v>
      </c>
      <c r="V258">
        <v>18</v>
      </c>
      <c r="W258" t="s">
        <v>71</v>
      </c>
      <c r="X258" t="s">
        <v>72</v>
      </c>
      <c r="Y258" t="s">
        <v>123</v>
      </c>
      <c r="Z258" t="s">
        <v>107</v>
      </c>
      <c r="AA258" t="s">
        <v>862</v>
      </c>
      <c r="AB258">
        <v>2.6821071428571366</v>
      </c>
      <c r="AC258">
        <v>6.6977113961361384E-2</v>
      </c>
      <c r="AD258">
        <v>3</v>
      </c>
      <c r="AE258">
        <v>300</v>
      </c>
      <c r="AF258">
        <v>3</v>
      </c>
      <c r="AG258">
        <v>2.7464769894534959</v>
      </c>
      <c r="AH258">
        <v>7.0832353777559323E-2</v>
      </c>
      <c r="AI258">
        <v>3</v>
      </c>
      <c r="AJ258">
        <v>298</v>
      </c>
      <c r="AK258">
        <v>3</v>
      </c>
      <c r="AL258" t="s">
        <v>135</v>
      </c>
      <c r="AM258" t="s">
        <v>74</v>
      </c>
      <c r="AN258" t="s">
        <v>958</v>
      </c>
      <c r="AO258" t="s">
        <v>981</v>
      </c>
      <c r="AP258" t="s">
        <v>1033</v>
      </c>
      <c r="AQ258" t="s">
        <v>214</v>
      </c>
      <c r="AU258" t="s">
        <v>939</v>
      </c>
    </row>
    <row r="259" spans="1:47" x14ac:dyDescent="0.25">
      <c r="A259" t="s">
        <v>921</v>
      </c>
      <c r="B259" t="s">
        <v>936</v>
      </c>
      <c r="C259">
        <v>2005</v>
      </c>
      <c r="D259" t="s">
        <v>937</v>
      </c>
      <c r="F259" t="s">
        <v>938</v>
      </c>
      <c r="G259" t="s">
        <v>4</v>
      </c>
      <c r="H259" t="s">
        <v>131</v>
      </c>
      <c r="I259" t="s">
        <v>130</v>
      </c>
      <c r="J259" t="s">
        <v>129</v>
      </c>
      <c r="K259" t="s">
        <v>151</v>
      </c>
      <c r="L259" t="s">
        <v>924</v>
      </c>
      <c r="M259" t="s">
        <v>66</v>
      </c>
      <c r="N259" t="s">
        <v>68</v>
      </c>
      <c r="O259" t="s">
        <v>87</v>
      </c>
      <c r="P259">
        <v>4500</v>
      </c>
      <c r="Q259">
        <v>18</v>
      </c>
      <c r="R259">
        <v>29</v>
      </c>
      <c r="S259">
        <v>2</v>
      </c>
      <c r="T259">
        <v>18</v>
      </c>
      <c r="U259">
        <v>22</v>
      </c>
      <c r="V259">
        <v>18</v>
      </c>
      <c r="W259" t="s">
        <v>70</v>
      </c>
      <c r="X259" t="s">
        <v>72</v>
      </c>
      <c r="Y259" t="s">
        <v>123</v>
      </c>
      <c r="Z259" t="s">
        <v>107</v>
      </c>
      <c r="AA259" t="s">
        <v>862</v>
      </c>
      <c r="AB259">
        <v>2.6821071428571366</v>
      </c>
      <c r="AC259">
        <v>6.6977113961361384E-2</v>
      </c>
      <c r="AD259">
        <v>3</v>
      </c>
      <c r="AE259">
        <v>300</v>
      </c>
      <c r="AF259">
        <v>3</v>
      </c>
      <c r="AG259">
        <v>2.7355313852813796</v>
      </c>
      <c r="AH259">
        <v>6.317049740016889E-2</v>
      </c>
      <c r="AI259">
        <v>3</v>
      </c>
      <c r="AJ259">
        <v>297</v>
      </c>
      <c r="AK259">
        <v>3</v>
      </c>
      <c r="AL259" t="s">
        <v>135</v>
      </c>
      <c r="AM259" t="s">
        <v>74</v>
      </c>
      <c r="AN259" t="s">
        <v>958</v>
      </c>
      <c r="AO259" t="s">
        <v>981</v>
      </c>
      <c r="AP259" t="s">
        <v>1034</v>
      </c>
      <c r="AQ259" t="s">
        <v>214</v>
      </c>
      <c r="AU259" t="s">
        <v>939</v>
      </c>
    </row>
    <row r="260" spans="1:47" x14ac:dyDescent="0.25">
      <c r="A260" t="s">
        <v>921</v>
      </c>
      <c r="B260" t="s">
        <v>936</v>
      </c>
      <c r="C260">
        <v>2005</v>
      </c>
      <c r="D260" t="s">
        <v>937</v>
      </c>
      <c r="F260" t="s">
        <v>938</v>
      </c>
      <c r="G260" t="s">
        <v>4</v>
      </c>
      <c r="H260" t="s">
        <v>131</v>
      </c>
      <c r="I260" t="s">
        <v>130</v>
      </c>
      <c r="J260" t="s">
        <v>129</v>
      </c>
      <c r="K260" t="s">
        <v>151</v>
      </c>
      <c r="L260" t="s">
        <v>924</v>
      </c>
      <c r="M260" t="s">
        <v>66</v>
      </c>
      <c r="N260" t="s">
        <v>68</v>
      </c>
      <c r="O260" t="s">
        <v>87</v>
      </c>
      <c r="P260">
        <v>4500</v>
      </c>
      <c r="Q260">
        <v>18</v>
      </c>
      <c r="R260">
        <v>16</v>
      </c>
      <c r="S260">
        <v>2</v>
      </c>
      <c r="T260">
        <v>18</v>
      </c>
      <c r="U260">
        <v>13</v>
      </c>
      <c r="V260">
        <v>18</v>
      </c>
      <c r="W260" t="s">
        <v>71</v>
      </c>
      <c r="X260" t="s">
        <v>72</v>
      </c>
      <c r="Y260" t="s">
        <v>122</v>
      </c>
      <c r="Z260" t="s">
        <v>107</v>
      </c>
      <c r="AA260" t="s">
        <v>862</v>
      </c>
      <c r="AB260">
        <v>2.4044168797953906</v>
      </c>
      <c r="AC260">
        <v>5.7982568980677746E-2</v>
      </c>
      <c r="AD260">
        <v>3</v>
      </c>
      <c r="AE260">
        <v>345</v>
      </c>
      <c r="AF260">
        <v>3</v>
      </c>
      <c r="AG260">
        <v>2.4720373237014082</v>
      </c>
      <c r="AH260">
        <v>6.727993871229894E-2</v>
      </c>
      <c r="AI260">
        <v>3</v>
      </c>
      <c r="AJ260">
        <v>342</v>
      </c>
      <c r="AK260">
        <v>3</v>
      </c>
      <c r="AL260" t="s">
        <v>135</v>
      </c>
      <c r="AM260" t="s">
        <v>74</v>
      </c>
      <c r="AN260" t="s">
        <v>958</v>
      </c>
      <c r="AO260" t="s">
        <v>982</v>
      </c>
      <c r="AP260" t="s">
        <v>1035</v>
      </c>
      <c r="AQ260" t="s">
        <v>214</v>
      </c>
      <c r="AU260" t="s">
        <v>939</v>
      </c>
    </row>
    <row r="261" spans="1:47" x14ac:dyDescent="0.25">
      <c r="A261" t="s">
        <v>921</v>
      </c>
      <c r="B261" t="s">
        <v>936</v>
      </c>
      <c r="C261">
        <v>2005</v>
      </c>
      <c r="D261" t="s">
        <v>937</v>
      </c>
      <c r="F261" t="s">
        <v>938</v>
      </c>
      <c r="G261" t="s">
        <v>4</v>
      </c>
      <c r="H261" t="s">
        <v>131</v>
      </c>
      <c r="I261" t="s">
        <v>130</v>
      </c>
      <c r="J261" t="s">
        <v>129</v>
      </c>
      <c r="K261" t="s">
        <v>151</v>
      </c>
      <c r="L261" t="s">
        <v>924</v>
      </c>
      <c r="M261" t="s">
        <v>66</v>
      </c>
      <c r="N261" t="s">
        <v>68</v>
      </c>
      <c r="O261" t="s">
        <v>87</v>
      </c>
      <c r="P261">
        <v>4500</v>
      </c>
      <c r="Q261">
        <v>18</v>
      </c>
      <c r="R261">
        <v>29</v>
      </c>
      <c r="S261">
        <v>2</v>
      </c>
      <c r="T261">
        <v>18</v>
      </c>
      <c r="U261">
        <v>22</v>
      </c>
      <c r="V261">
        <v>18</v>
      </c>
      <c r="W261" t="s">
        <v>70</v>
      </c>
      <c r="X261" t="s">
        <v>72</v>
      </c>
      <c r="Y261" t="s">
        <v>122</v>
      </c>
      <c r="Z261" t="s">
        <v>107</v>
      </c>
      <c r="AA261" t="s">
        <v>862</v>
      </c>
      <c r="AB261">
        <v>2.4044168797953906</v>
      </c>
      <c r="AC261">
        <v>5.7982568980677746E-2</v>
      </c>
      <c r="AD261">
        <v>3</v>
      </c>
      <c r="AE261">
        <v>345</v>
      </c>
      <c r="AF261">
        <v>3</v>
      </c>
      <c r="AG261">
        <v>2.4549491751374743</v>
      </c>
      <c r="AH261">
        <v>5.9943748754487693E-2</v>
      </c>
      <c r="AI261">
        <v>3</v>
      </c>
      <c r="AJ261">
        <v>353</v>
      </c>
      <c r="AK261">
        <v>3</v>
      </c>
      <c r="AL261" t="s">
        <v>135</v>
      </c>
      <c r="AM261" t="s">
        <v>74</v>
      </c>
      <c r="AN261" t="s">
        <v>958</v>
      </c>
      <c r="AO261" t="s">
        <v>982</v>
      </c>
      <c r="AP261" t="s">
        <v>1036</v>
      </c>
      <c r="AQ261" t="s">
        <v>214</v>
      </c>
      <c r="AU261" t="s">
        <v>939</v>
      </c>
    </row>
    <row r="262" spans="1:47" x14ac:dyDescent="0.25">
      <c r="A262" t="s">
        <v>921</v>
      </c>
      <c r="B262" t="s">
        <v>928</v>
      </c>
      <c r="C262">
        <v>2006</v>
      </c>
      <c r="D262" t="s">
        <v>132</v>
      </c>
      <c r="F262" t="s">
        <v>929</v>
      </c>
      <c r="G262" t="s">
        <v>4</v>
      </c>
      <c r="H262" t="s">
        <v>131</v>
      </c>
      <c r="I262" t="s">
        <v>130</v>
      </c>
      <c r="J262" t="s">
        <v>129</v>
      </c>
      <c r="K262" t="s">
        <v>151</v>
      </c>
      <c r="L262" t="s">
        <v>924</v>
      </c>
      <c r="M262" t="s">
        <v>66</v>
      </c>
      <c r="N262" t="s">
        <v>68</v>
      </c>
      <c r="O262" t="s">
        <v>87</v>
      </c>
      <c r="P262">
        <v>4500</v>
      </c>
      <c r="Q262">
        <v>18</v>
      </c>
      <c r="R262">
        <v>29</v>
      </c>
      <c r="S262">
        <v>2</v>
      </c>
      <c r="T262">
        <v>18</v>
      </c>
      <c r="U262">
        <v>13</v>
      </c>
      <c r="V262">
        <v>13</v>
      </c>
      <c r="W262" t="s">
        <v>71</v>
      </c>
      <c r="X262" t="s">
        <v>72</v>
      </c>
      <c r="Y262" t="s">
        <v>124</v>
      </c>
      <c r="Z262" t="s">
        <v>108</v>
      </c>
      <c r="AA262" t="s">
        <v>838</v>
      </c>
      <c r="AB262">
        <v>0.80728579227534802</v>
      </c>
      <c r="AC262">
        <v>1.78497054798596E-2</v>
      </c>
      <c r="AD262">
        <v>3</v>
      </c>
      <c r="AE262">
        <f>45</f>
        <v>45</v>
      </c>
      <c r="AF262">
        <f>45</f>
        <v>45</v>
      </c>
      <c r="AG262">
        <v>0.79504089431616398</v>
      </c>
      <c r="AH262">
        <v>1.78497054798596E-2</v>
      </c>
      <c r="AI262">
        <v>3</v>
      </c>
      <c r="AJ262">
        <f>45</f>
        <v>45</v>
      </c>
      <c r="AK262">
        <f>45</f>
        <v>45</v>
      </c>
      <c r="AL262" t="s">
        <v>930</v>
      </c>
      <c r="AM262" t="s">
        <v>75</v>
      </c>
      <c r="AN262" t="s">
        <v>959</v>
      </c>
      <c r="AO262" t="s">
        <v>972</v>
      </c>
      <c r="AP262" t="s">
        <v>1015</v>
      </c>
      <c r="AQ262" t="s">
        <v>283</v>
      </c>
      <c r="AU262" t="s">
        <v>931</v>
      </c>
    </row>
    <row r="263" spans="1:47" x14ac:dyDescent="0.25">
      <c r="A263" t="s">
        <v>921</v>
      </c>
      <c r="B263" t="s">
        <v>928</v>
      </c>
      <c r="C263">
        <v>2006</v>
      </c>
      <c r="D263" t="s">
        <v>132</v>
      </c>
      <c r="F263" t="s">
        <v>929</v>
      </c>
      <c r="G263" t="s">
        <v>4</v>
      </c>
      <c r="H263" t="s">
        <v>131</v>
      </c>
      <c r="I263" t="s">
        <v>130</v>
      </c>
      <c r="J263" t="s">
        <v>129</v>
      </c>
      <c r="K263" t="s">
        <v>151</v>
      </c>
      <c r="L263" t="s">
        <v>924</v>
      </c>
      <c r="M263" t="s">
        <v>66</v>
      </c>
      <c r="N263" t="s">
        <v>68</v>
      </c>
      <c r="O263" t="s">
        <v>87</v>
      </c>
      <c r="P263">
        <v>4500</v>
      </c>
      <c r="Q263">
        <v>18</v>
      </c>
      <c r="R263">
        <v>29</v>
      </c>
      <c r="S263">
        <v>2</v>
      </c>
      <c r="T263">
        <v>18</v>
      </c>
      <c r="U263">
        <v>13</v>
      </c>
      <c r="V263">
        <v>18</v>
      </c>
      <c r="W263" t="s">
        <v>71</v>
      </c>
      <c r="X263" t="s">
        <v>72</v>
      </c>
      <c r="Y263" t="s">
        <v>124</v>
      </c>
      <c r="Z263" t="s">
        <v>108</v>
      </c>
      <c r="AA263" t="s">
        <v>838</v>
      </c>
      <c r="AB263">
        <v>0.80903506341237397</v>
      </c>
      <c r="AC263">
        <v>1.8295948116856E-2</v>
      </c>
      <c r="AD263">
        <v>3</v>
      </c>
      <c r="AE263">
        <f>45</f>
        <v>45</v>
      </c>
      <c r="AF263">
        <f>45</f>
        <v>45</v>
      </c>
      <c r="AG263">
        <v>0.82302923250858395</v>
      </c>
      <c r="AH263">
        <v>1.78497054798596E-2</v>
      </c>
      <c r="AI263">
        <v>3</v>
      </c>
      <c r="AJ263">
        <f>45</f>
        <v>45</v>
      </c>
      <c r="AK263">
        <f>45</f>
        <v>45</v>
      </c>
      <c r="AL263" t="s">
        <v>930</v>
      </c>
      <c r="AM263" t="s">
        <v>75</v>
      </c>
      <c r="AN263" t="s">
        <v>958</v>
      </c>
      <c r="AO263" t="s">
        <v>973</v>
      </c>
      <c r="AP263" t="s">
        <v>1016</v>
      </c>
      <c r="AQ263" t="s">
        <v>283</v>
      </c>
      <c r="AU263" t="s">
        <v>932</v>
      </c>
    </row>
    <row r="264" spans="1:47" x14ac:dyDescent="0.25">
      <c r="A264" t="s">
        <v>921</v>
      </c>
      <c r="B264" t="s">
        <v>928</v>
      </c>
      <c r="C264">
        <v>2006</v>
      </c>
      <c r="D264" t="s">
        <v>132</v>
      </c>
      <c r="F264" t="s">
        <v>929</v>
      </c>
      <c r="G264" t="s">
        <v>4</v>
      </c>
      <c r="H264" t="s">
        <v>131</v>
      </c>
      <c r="I264" t="s">
        <v>130</v>
      </c>
      <c r="J264" t="s">
        <v>129</v>
      </c>
      <c r="K264" t="s">
        <v>151</v>
      </c>
      <c r="L264" t="s">
        <v>924</v>
      </c>
      <c r="M264" t="s">
        <v>66</v>
      </c>
      <c r="N264" t="s">
        <v>68</v>
      </c>
      <c r="O264" t="s">
        <v>87</v>
      </c>
      <c r="P264">
        <v>4500</v>
      </c>
      <c r="Q264">
        <v>18</v>
      </c>
      <c r="R264">
        <v>29</v>
      </c>
      <c r="S264">
        <v>2</v>
      </c>
      <c r="T264">
        <v>18</v>
      </c>
      <c r="U264">
        <v>13</v>
      </c>
      <c r="V264">
        <v>22</v>
      </c>
      <c r="W264" t="s">
        <v>71</v>
      </c>
      <c r="X264" t="s">
        <v>72</v>
      </c>
      <c r="Y264" t="s">
        <v>124</v>
      </c>
      <c r="Z264" t="s">
        <v>108</v>
      </c>
      <c r="AA264" t="s">
        <v>838</v>
      </c>
      <c r="AB264">
        <v>0.79241698761062496</v>
      </c>
      <c r="AC264">
        <v>1.8742190753852601E-2</v>
      </c>
      <c r="AD264">
        <v>3</v>
      </c>
      <c r="AE264">
        <f>45</f>
        <v>45</v>
      </c>
      <c r="AF264">
        <f>45</f>
        <v>45</v>
      </c>
      <c r="AG264">
        <v>0.75480765816455997</v>
      </c>
      <c r="AH264">
        <v>1.8295948116856E-2</v>
      </c>
      <c r="AI264">
        <v>3</v>
      </c>
      <c r="AJ264">
        <f>45</f>
        <v>45</v>
      </c>
      <c r="AK264">
        <f>45</f>
        <v>45</v>
      </c>
      <c r="AL264" t="s">
        <v>930</v>
      </c>
      <c r="AM264" t="s">
        <v>75</v>
      </c>
      <c r="AN264" t="s">
        <v>960</v>
      </c>
      <c r="AO264" t="s">
        <v>974</v>
      </c>
      <c r="AP264" t="s">
        <v>1017</v>
      </c>
      <c r="AQ264" t="s">
        <v>283</v>
      </c>
      <c r="AU264" t="s">
        <v>931</v>
      </c>
    </row>
    <row r="265" spans="1:47" x14ac:dyDescent="0.25">
      <c r="A265" t="s">
        <v>921</v>
      </c>
      <c r="B265" t="s">
        <v>928</v>
      </c>
      <c r="C265">
        <v>2006</v>
      </c>
      <c r="D265" t="s">
        <v>132</v>
      </c>
      <c r="F265" t="s">
        <v>929</v>
      </c>
      <c r="G265" t="s">
        <v>4</v>
      </c>
      <c r="H265" t="s">
        <v>131</v>
      </c>
      <c r="I265" t="s">
        <v>130</v>
      </c>
      <c r="J265" t="s">
        <v>129</v>
      </c>
      <c r="K265" t="s">
        <v>151</v>
      </c>
      <c r="L265" t="s">
        <v>924</v>
      </c>
      <c r="M265" t="s">
        <v>66</v>
      </c>
      <c r="N265" t="s">
        <v>68</v>
      </c>
      <c r="O265" t="s">
        <v>87</v>
      </c>
      <c r="P265">
        <v>4500</v>
      </c>
      <c r="Q265">
        <v>18</v>
      </c>
      <c r="R265">
        <v>52</v>
      </c>
      <c r="S265">
        <v>2</v>
      </c>
      <c r="T265">
        <v>18</v>
      </c>
      <c r="U265">
        <v>22</v>
      </c>
      <c r="V265">
        <v>13</v>
      </c>
      <c r="W265" t="s">
        <v>70</v>
      </c>
      <c r="X265" t="s">
        <v>72</v>
      </c>
      <c r="Y265" t="s">
        <v>124</v>
      </c>
      <c r="Z265" t="s">
        <v>108</v>
      </c>
      <c r="AA265" t="s">
        <v>838</v>
      </c>
      <c r="AB265">
        <v>0.80728579227534802</v>
      </c>
      <c r="AC265">
        <v>1.78497054798596E-2</v>
      </c>
      <c r="AD265">
        <v>3</v>
      </c>
      <c r="AE265">
        <f>45</f>
        <v>45</v>
      </c>
      <c r="AF265">
        <f>45</f>
        <v>45</v>
      </c>
      <c r="AG265">
        <v>0.66472019460770904</v>
      </c>
      <c r="AH265">
        <v>1.74034628428631E-2</v>
      </c>
      <c r="AI265">
        <v>3</v>
      </c>
      <c r="AJ265">
        <f>45</f>
        <v>45</v>
      </c>
      <c r="AK265">
        <f>45</f>
        <v>45</v>
      </c>
      <c r="AL265" t="s">
        <v>930</v>
      </c>
      <c r="AM265" t="s">
        <v>75</v>
      </c>
      <c r="AN265" t="s">
        <v>959</v>
      </c>
      <c r="AO265" t="s">
        <v>972</v>
      </c>
      <c r="AP265" t="s">
        <v>1018</v>
      </c>
      <c r="AQ265" t="s">
        <v>283</v>
      </c>
      <c r="AU265" t="s">
        <v>931</v>
      </c>
    </row>
    <row r="266" spans="1:47" x14ac:dyDescent="0.25">
      <c r="A266" t="s">
        <v>921</v>
      </c>
      <c r="B266" t="s">
        <v>928</v>
      </c>
      <c r="C266">
        <v>2006</v>
      </c>
      <c r="D266" t="s">
        <v>132</v>
      </c>
      <c r="F266" t="s">
        <v>929</v>
      </c>
      <c r="G266" t="s">
        <v>4</v>
      </c>
      <c r="H266" t="s">
        <v>131</v>
      </c>
      <c r="I266" t="s">
        <v>130</v>
      </c>
      <c r="J266" t="s">
        <v>129</v>
      </c>
      <c r="K266" t="s">
        <v>151</v>
      </c>
      <c r="L266" t="s">
        <v>924</v>
      </c>
      <c r="M266" t="s">
        <v>66</v>
      </c>
      <c r="N266" t="s">
        <v>68</v>
      </c>
      <c r="O266" t="s">
        <v>87</v>
      </c>
      <c r="P266">
        <v>4500</v>
      </c>
      <c r="Q266">
        <v>18</v>
      </c>
      <c r="R266">
        <v>52</v>
      </c>
      <c r="S266">
        <v>2</v>
      </c>
      <c r="T266">
        <v>18</v>
      </c>
      <c r="U266">
        <v>22</v>
      </c>
      <c r="V266">
        <v>18</v>
      </c>
      <c r="W266" t="s">
        <v>70</v>
      </c>
      <c r="X266" t="s">
        <v>72</v>
      </c>
      <c r="Y266" t="s">
        <v>124</v>
      </c>
      <c r="Z266" t="s">
        <v>108</v>
      </c>
      <c r="AA266" t="s">
        <v>838</v>
      </c>
      <c r="AB266">
        <v>0.80903506341237397</v>
      </c>
      <c r="AC266">
        <v>1.8295948116856E-2</v>
      </c>
      <c r="AD266">
        <v>3</v>
      </c>
      <c r="AE266">
        <f>45</f>
        <v>45</v>
      </c>
      <c r="AF266">
        <f>45</f>
        <v>45</v>
      </c>
      <c r="AG266">
        <v>0.75480765816455997</v>
      </c>
      <c r="AH266">
        <v>1.8742190753852601E-2</v>
      </c>
      <c r="AI266">
        <v>3</v>
      </c>
      <c r="AJ266">
        <f>45</f>
        <v>45</v>
      </c>
      <c r="AK266">
        <f>45</f>
        <v>45</v>
      </c>
      <c r="AL266" t="s">
        <v>930</v>
      </c>
      <c r="AM266" t="s">
        <v>75</v>
      </c>
      <c r="AN266" t="s">
        <v>958</v>
      </c>
      <c r="AO266" t="s">
        <v>973</v>
      </c>
      <c r="AP266" t="s">
        <v>1019</v>
      </c>
      <c r="AQ266" t="s">
        <v>283</v>
      </c>
      <c r="AU266" t="s">
        <v>932</v>
      </c>
    </row>
    <row r="267" spans="1:47" x14ac:dyDescent="0.25">
      <c r="A267" t="s">
        <v>921</v>
      </c>
      <c r="B267" t="s">
        <v>928</v>
      </c>
      <c r="C267">
        <v>2006</v>
      </c>
      <c r="D267" t="s">
        <v>132</v>
      </c>
      <c r="F267" t="s">
        <v>929</v>
      </c>
      <c r="G267" t="s">
        <v>4</v>
      </c>
      <c r="H267" t="s">
        <v>131</v>
      </c>
      <c r="I267" t="s">
        <v>130</v>
      </c>
      <c r="J267" t="s">
        <v>129</v>
      </c>
      <c r="K267" t="s">
        <v>151</v>
      </c>
      <c r="L267" t="s">
        <v>924</v>
      </c>
      <c r="M267" t="s">
        <v>66</v>
      </c>
      <c r="N267" t="s">
        <v>68</v>
      </c>
      <c r="O267" t="s">
        <v>87</v>
      </c>
      <c r="P267">
        <v>4500</v>
      </c>
      <c r="Q267">
        <v>18</v>
      </c>
      <c r="R267">
        <v>52</v>
      </c>
      <c r="S267">
        <v>2</v>
      </c>
      <c r="T267">
        <v>18</v>
      </c>
      <c r="U267">
        <v>22</v>
      </c>
      <c r="V267">
        <v>22</v>
      </c>
      <c r="W267" t="s">
        <v>70</v>
      </c>
      <c r="X267" t="s">
        <v>72</v>
      </c>
      <c r="Y267" t="s">
        <v>124</v>
      </c>
      <c r="Z267" t="s">
        <v>108</v>
      </c>
      <c r="AA267" t="s">
        <v>838</v>
      </c>
      <c r="AB267">
        <v>0.79241698761062496</v>
      </c>
      <c r="AC267">
        <v>1.8742190753852601E-2</v>
      </c>
      <c r="AD267">
        <v>3</v>
      </c>
      <c r="AE267">
        <f>45</f>
        <v>45</v>
      </c>
      <c r="AF267">
        <f>45</f>
        <v>45</v>
      </c>
      <c r="AG267">
        <v>0.76442864941820499</v>
      </c>
      <c r="AH267">
        <v>1.87421907538525E-2</v>
      </c>
      <c r="AI267">
        <v>3</v>
      </c>
      <c r="AJ267">
        <f>45</f>
        <v>45</v>
      </c>
      <c r="AK267">
        <f>45</f>
        <v>45</v>
      </c>
      <c r="AL267" t="s">
        <v>930</v>
      </c>
      <c r="AM267" t="s">
        <v>75</v>
      </c>
      <c r="AN267" t="s">
        <v>960</v>
      </c>
      <c r="AO267" t="s">
        <v>974</v>
      </c>
      <c r="AP267" t="s">
        <v>1020</v>
      </c>
      <c r="AQ267" t="s">
        <v>283</v>
      </c>
      <c r="AU267" t="s">
        <v>933</v>
      </c>
    </row>
    <row r="268" spans="1:47" x14ac:dyDescent="0.25">
      <c r="A268" t="s">
        <v>921</v>
      </c>
      <c r="B268" t="s">
        <v>928</v>
      </c>
      <c r="C268">
        <v>2006</v>
      </c>
      <c r="D268" t="s">
        <v>132</v>
      </c>
      <c r="F268" t="s">
        <v>929</v>
      </c>
      <c r="G268" t="s">
        <v>4</v>
      </c>
      <c r="H268" t="s">
        <v>131</v>
      </c>
      <c r="I268" t="s">
        <v>130</v>
      </c>
      <c r="J268" t="s">
        <v>129</v>
      </c>
      <c r="K268" t="s">
        <v>151</v>
      </c>
      <c r="L268" t="s">
        <v>924</v>
      </c>
      <c r="M268" t="s">
        <v>66</v>
      </c>
      <c r="N268" t="s">
        <v>68</v>
      </c>
      <c r="O268" t="s">
        <v>87</v>
      </c>
      <c r="P268">
        <v>4500</v>
      </c>
      <c r="Q268">
        <v>18</v>
      </c>
      <c r="R268">
        <v>29</v>
      </c>
      <c r="S268">
        <v>2</v>
      </c>
      <c r="T268">
        <v>18</v>
      </c>
      <c r="U268">
        <v>13</v>
      </c>
      <c r="V268">
        <v>13</v>
      </c>
      <c r="W268" t="s">
        <v>71</v>
      </c>
      <c r="X268" t="s">
        <v>72</v>
      </c>
      <c r="Y268" t="s">
        <v>123</v>
      </c>
      <c r="Z268" t="s">
        <v>107</v>
      </c>
      <c r="AA268" t="s">
        <v>385</v>
      </c>
      <c r="AB268">
        <v>0.98571428571428499</v>
      </c>
      <c r="AC268">
        <v>6.857142857143006E-3</v>
      </c>
      <c r="AD268">
        <v>3</v>
      </c>
      <c r="AE268">
        <f t="shared" ref="AE268:AF279" si="6">15*2*3</f>
        <v>90</v>
      </c>
      <c r="AF268">
        <f t="shared" si="6"/>
        <v>90</v>
      </c>
      <c r="AG268">
        <v>1.02942857142857</v>
      </c>
      <c r="AH268">
        <v>6.8571428571400084E-3</v>
      </c>
      <c r="AI268">
        <v>3</v>
      </c>
      <c r="AJ268">
        <f t="shared" ref="AJ268:AK279" si="7">15*2*3</f>
        <v>90</v>
      </c>
      <c r="AK268">
        <f t="shared" si="7"/>
        <v>90</v>
      </c>
      <c r="AL268" t="s">
        <v>135</v>
      </c>
      <c r="AM268" t="s">
        <v>76</v>
      </c>
      <c r="AN268" t="s">
        <v>959</v>
      </c>
      <c r="AO268" t="s">
        <v>975</v>
      </c>
      <c r="AP268" t="s">
        <v>1021</v>
      </c>
      <c r="AQ268" t="s">
        <v>644</v>
      </c>
      <c r="AU268" t="s">
        <v>934</v>
      </c>
    </row>
    <row r="269" spans="1:47" x14ac:dyDescent="0.25">
      <c r="A269" t="s">
        <v>921</v>
      </c>
      <c r="B269" t="s">
        <v>928</v>
      </c>
      <c r="C269">
        <v>2006</v>
      </c>
      <c r="D269" t="s">
        <v>132</v>
      </c>
      <c r="F269" t="s">
        <v>929</v>
      </c>
      <c r="G269" t="s">
        <v>4</v>
      </c>
      <c r="H269" t="s">
        <v>131</v>
      </c>
      <c r="I269" t="s">
        <v>130</v>
      </c>
      <c r="J269" t="s">
        <v>129</v>
      </c>
      <c r="K269" t="s">
        <v>151</v>
      </c>
      <c r="L269" t="s">
        <v>924</v>
      </c>
      <c r="M269" t="s">
        <v>66</v>
      </c>
      <c r="N269" t="s">
        <v>68</v>
      </c>
      <c r="O269" t="s">
        <v>87</v>
      </c>
      <c r="P269">
        <v>4500</v>
      </c>
      <c r="Q269">
        <v>18</v>
      </c>
      <c r="R269">
        <v>29</v>
      </c>
      <c r="S269">
        <v>2</v>
      </c>
      <c r="T269">
        <v>18</v>
      </c>
      <c r="U269">
        <v>13</v>
      </c>
      <c r="V269">
        <v>18</v>
      </c>
      <c r="W269" t="s">
        <v>71</v>
      </c>
      <c r="X269" t="s">
        <v>72</v>
      </c>
      <c r="Y269" t="s">
        <v>123</v>
      </c>
      <c r="Z269" t="s">
        <v>107</v>
      </c>
      <c r="AA269" t="s">
        <v>385</v>
      </c>
      <c r="AB269">
        <v>0.98657142857142799</v>
      </c>
      <c r="AC269">
        <v>7.7142857142860066E-3</v>
      </c>
      <c r="AD269">
        <v>3</v>
      </c>
      <c r="AE269">
        <f t="shared" si="6"/>
        <v>90</v>
      </c>
      <c r="AF269">
        <f t="shared" si="6"/>
        <v>90</v>
      </c>
      <c r="AG269">
        <v>1.02857142857142</v>
      </c>
      <c r="AH269">
        <v>6.8571428571500004E-3</v>
      </c>
      <c r="AI269">
        <v>3</v>
      </c>
      <c r="AJ269">
        <f t="shared" si="7"/>
        <v>90</v>
      </c>
      <c r="AK269">
        <f t="shared" si="7"/>
        <v>90</v>
      </c>
      <c r="AL269" t="s">
        <v>135</v>
      </c>
      <c r="AM269" t="s">
        <v>76</v>
      </c>
      <c r="AN269" t="s">
        <v>958</v>
      </c>
      <c r="AO269" t="s">
        <v>976</v>
      </c>
      <c r="AP269" t="s">
        <v>1022</v>
      </c>
      <c r="AQ269" t="s">
        <v>644</v>
      </c>
      <c r="AU269" t="s">
        <v>935</v>
      </c>
    </row>
    <row r="270" spans="1:47" x14ac:dyDescent="0.25">
      <c r="A270" t="s">
        <v>921</v>
      </c>
      <c r="B270" t="s">
        <v>928</v>
      </c>
      <c r="C270">
        <v>2006</v>
      </c>
      <c r="D270" t="s">
        <v>132</v>
      </c>
      <c r="F270" t="s">
        <v>929</v>
      </c>
      <c r="G270" t="s">
        <v>4</v>
      </c>
      <c r="H270" t="s">
        <v>131</v>
      </c>
      <c r="I270" t="s">
        <v>130</v>
      </c>
      <c r="J270" t="s">
        <v>129</v>
      </c>
      <c r="K270" t="s">
        <v>151</v>
      </c>
      <c r="L270" t="s">
        <v>924</v>
      </c>
      <c r="M270" t="s">
        <v>66</v>
      </c>
      <c r="N270" t="s">
        <v>68</v>
      </c>
      <c r="O270" t="s">
        <v>87</v>
      </c>
      <c r="P270">
        <v>4500</v>
      </c>
      <c r="Q270">
        <v>18</v>
      </c>
      <c r="R270">
        <v>29</v>
      </c>
      <c r="S270">
        <v>2</v>
      </c>
      <c r="T270">
        <v>18</v>
      </c>
      <c r="U270">
        <v>13</v>
      </c>
      <c r="V270">
        <v>22</v>
      </c>
      <c r="W270" t="s">
        <v>71</v>
      </c>
      <c r="X270" t="s">
        <v>72</v>
      </c>
      <c r="Y270" t="s">
        <v>123</v>
      </c>
      <c r="Z270" t="s">
        <v>107</v>
      </c>
      <c r="AA270" t="s">
        <v>385</v>
      </c>
      <c r="AB270">
        <v>0.97971428571428498</v>
      </c>
      <c r="AC270">
        <v>5.1428571428570047E-3</v>
      </c>
      <c r="AD270">
        <v>3</v>
      </c>
      <c r="AE270">
        <f t="shared" si="6"/>
        <v>90</v>
      </c>
      <c r="AF270">
        <f t="shared" si="6"/>
        <v>90</v>
      </c>
      <c r="AG270">
        <v>1.03371428571428</v>
      </c>
      <c r="AH270">
        <v>4.2857142857199992E-3</v>
      </c>
      <c r="AI270">
        <v>3</v>
      </c>
      <c r="AJ270">
        <f t="shared" si="7"/>
        <v>90</v>
      </c>
      <c r="AK270">
        <f t="shared" si="7"/>
        <v>90</v>
      </c>
      <c r="AL270" t="s">
        <v>135</v>
      </c>
      <c r="AM270" t="s">
        <v>76</v>
      </c>
      <c r="AN270" t="s">
        <v>960</v>
      </c>
      <c r="AO270" t="s">
        <v>977</v>
      </c>
      <c r="AP270" t="s">
        <v>1023</v>
      </c>
      <c r="AQ270" t="s">
        <v>644</v>
      </c>
      <c r="AU270" t="s">
        <v>934</v>
      </c>
    </row>
    <row r="271" spans="1:47" x14ac:dyDescent="0.25">
      <c r="A271" t="s">
        <v>921</v>
      </c>
      <c r="B271" t="s">
        <v>928</v>
      </c>
      <c r="C271">
        <v>2006</v>
      </c>
      <c r="D271" t="s">
        <v>132</v>
      </c>
      <c r="F271" t="s">
        <v>929</v>
      </c>
      <c r="G271" t="s">
        <v>4</v>
      </c>
      <c r="H271" t="s">
        <v>131</v>
      </c>
      <c r="I271" t="s">
        <v>130</v>
      </c>
      <c r="J271" t="s">
        <v>129</v>
      </c>
      <c r="K271" t="s">
        <v>151</v>
      </c>
      <c r="L271" t="s">
        <v>924</v>
      </c>
      <c r="M271" t="s">
        <v>66</v>
      </c>
      <c r="N271" t="s">
        <v>68</v>
      </c>
      <c r="O271" t="s">
        <v>87</v>
      </c>
      <c r="P271">
        <v>4500</v>
      </c>
      <c r="Q271">
        <v>18</v>
      </c>
      <c r="R271">
        <v>52</v>
      </c>
      <c r="S271">
        <v>2</v>
      </c>
      <c r="T271">
        <v>18</v>
      </c>
      <c r="U271">
        <v>22</v>
      </c>
      <c r="V271">
        <v>13</v>
      </c>
      <c r="W271" t="s">
        <v>70</v>
      </c>
      <c r="X271" t="s">
        <v>72</v>
      </c>
      <c r="Y271" t="s">
        <v>123</v>
      </c>
      <c r="Z271" t="s">
        <v>107</v>
      </c>
      <c r="AA271" t="s">
        <v>385</v>
      </c>
      <c r="AB271">
        <v>0.98571428571428499</v>
      </c>
      <c r="AC271">
        <v>6.857142857143006E-3</v>
      </c>
      <c r="AD271">
        <v>3</v>
      </c>
      <c r="AE271">
        <f t="shared" si="6"/>
        <v>90</v>
      </c>
      <c r="AF271">
        <f t="shared" si="6"/>
        <v>90</v>
      </c>
      <c r="AG271">
        <v>0.92314285714285704</v>
      </c>
      <c r="AH271">
        <v>6.857142857143006E-3</v>
      </c>
      <c r="AI271">
        <v>3</v>
      </c>
      <c r="AJ271">
        <f t="shared" si="7"/>
        <v>90</v>
      </c>
      <c r="AK271">
        <f t="shared" si="7"/>
        <v>90</v>
      </c>
      <c r="AL271" t="s">
        <v>135</v>
      </c>
      <c r="AM271" t="s">
        <v>76</v>
      </c>
      <c r="AN271" t="s">
        <v>959</v>
      </c>
      <c r="AO271" t="s">
        <v>975</v>
      </c>
      <c r="AP271" t="s">
        <v>1024</v>
      </c>
      <c r="AQ271" t="s">
        <v>644</v>
      </c>
      <c r="AU271" t="s">
        <v>934</v>
      </c>
    </row>
    <row r="272" spans="1:47" x14ac:dyDescent="0.25">
      <c r="A272" t="s">
        <v>921</v>
      </c>
      <c r="B272" t="s">
        <v>928</v>
      </c>
      <c r="C272">
        <v>2006</v>
      </c>
      <c r="D272" t="s">
        <v>132</v>
      </c>
      <c r="F272" t="s">
        <v>929</v>
      </c>
      <c r="G272" t="s">
        <v>4</v>
      </c>
      <c r="H272" t="s">
        <v>131</v>
      </c>
      <c r="I272" t="s">
        <v>130</v>
      </c>
      <c r="J272" t="s">
        <v>129</v>
      </c>
      <c r="K272" t="s">
        <v>151</v>
      </c>
      <c r="L272" t="s">
        <v>924</v>
      </c>
      <c r="M272" t="s">
        <v>66</v>
      </c>
      <c r="N272" t="s">
        <v>68</v>
      </c>
      <c r="O272" t="s">
        <v>87</v>
      </c>
      <c r="P272">
        <v>4500</v>
      </c>
      <c r="Q272">
        <v>18</v>
      </c>
      <c r="R272">
        <v>52</v>
      </c>
      <c r="S272">
        <v>2</v>
      </c>
      <c r="T272">
        <v>18</v>
      </c>
      <c r="U272">
        <v>22</v>
      </c>
      <c r="V272">
        <v>18</v>
      </c>
      <c r="W272" t="s">
        <v>70</v>
      </c>
      <c r="X272" t="s">
        <v>72</v>
      </c>
      <c r="Y272" t="s">
        <v>123</v>
      </c>
      <c r="Z272" t="s">
        <v>107</v>
      </c>
      <c r="AA272" t="s">
        <v>385</v>
      </c>
      <c r="AB272">
        <v>0.98657142857142799</v>
      </c>
      <c r="AC272">
        <v>7.7142857142860066E-3</v>
      </c>
      <c r="AD272">
        <v>3</v>
      </c>
      <c r="AE272">
        <f t="shared" si="6"/>
        <v>90</v>
      </c>
      <c r="AF272">
        <f t="shared" si="6"/>
        <v>90</v>
      </c>
      <c r="AG272">
        <v>0.90942857142857103</v>
      </c>
      <c r="AH272">
        <v>7.7142857142860066E-3</v>
      </c>
      <c r="AI272">
        <v>3</v>
      </c>
      <c r="AJ272">
        <f t="shared" si="7"/>
        <v>90</v>
      </c>
      <c r="AK272">
        <f t="shared" si="7"/>
        <v>90</v>
      </c>
      <c r="AL272" t="s">
        <v>135</v>
      </c>
      <c r="AM272" t="s">
        <v>76</v>
      </c>
      <c r="AN272" t="s">
        <v>958</v>
      </c>
      <c r="AO272" t="s">
        <v>976</v>
      </c>
      <c r="AP272" t="s">
        <v>1025</v>
      </c>
      <c r="AQ272" t="s">
        <v>644</v>
      </c>
      <c r="AU272" t="s">
        <v>935</v>
      </c>
    </row>
    <row r="273" spans="1:47" x14ac:dyDescent="0.25">
      <c r="A273" t="s">
        <v>921</v>
      </c>
      <c r="B273" t="s">
        <v>928</v>
      </c>
      <c r="C273">
        <v>2006</v>
      </c>
      <c r="D273" t="s">
        <v>132</v>
      </c>
      <c r="F273" t="s">
        <v>929</v>
      </c>
      <c r="G273" t="s">
        <v>4</v>
      </c>
      <c r="H273" t="s">
        <v>131</v>
      </c>
      <c r="I273" t="s">
        <v>130</v>
      </c>
      <c r="J273" t="s">
        <v>129</v>
      </c>
      <c r="K273" t="s">
        <v>151</v>
      </c>
      <c r="L273" t="s">
        <v>924</v>
      </c>
      <c r="M273" t="s">
        <v>66</v>
      </c>
      <c r="N273" t="s">
        <v>68</v>
      </c>
      <c r="O273" t="s">
        <v>87</v>
      </c>
      <c r="P273">
        <v>4500</v>
      </c>
      <c r="Q273">
        <v>18</v>
      </c>
      <c r="R273">
        <v>52</v>
      </c>
      <c r="S273">
        <v>2</v>
      </c>
      <c r="T273">
        <v>18</v>
      </c>
      <c r="U273">
        <v>22</v>
      </c>
      <c r="V273">
        <v>22</v>
      </c>
      <c r="W273" t="s">
        <v>70</v>
      </c>
      <c r="X273" t="s">
        <v>72</v>
      </c>
      <c r="Y273" t="s">
        <v>123</v>
      </c>
      <c r="Z273" t="s">
        <v>107</v>
      </c>
      <c r="AA273" t="s">
        <v>385</v>
      </c>
      <c r="AB273">
        <v>0.97971428571428498</v>
      </c>
      <c r="AC273">
        <v>5.1428571428570047E-3</v>
      </c>
      <c r="AD273">
        <v>3</v>
      </c>
      <c r="AE273">
        <f t="shared" si="6"/>
        <v>90</v>
      </c>
      <c r="AF273">
        <f t="shared" si="6"/>
        <v>90</v>
      </c>
      <c r="AG273">
        <v>0.92657142857142805</v>
      </c>
      <c r="AH273">
        <v>5.1428571428570047E-3</v>
      </c>
      <c r="AI273">
        <v>3</v>
      </c>
      <c r="AJ273">
        <f t="shared" si="7"/>
        <v>90</v>
      </c>
      <c r="AK273">
        <f t="shared" si="7"/>
        <v>90</v>
      </c>
      <c r="AL273" t="s">
        <v>135</v>
      </c>
      <c r="AM273" t="s">
        <v>76</v>
      </c>
      <c r="AN273" t="s">
        <v>960</v>
      </c>
      <c r="AO273" t="s">
        <v>977</v>
      </c>
      <c r="AP273" t="s">
        <v>1026</v>
      </c>
      <c r="AQ273" t="s">
        <v>644</v>
      </c>
      <c r="AU273" t="s">
        <v>934</v>
      </c>
    </row>
    <row r="274" spans="1:47" x14ac:dyDescent="0.25">
      <c r="A274" t="s">
        <v>921</v>
      </c>
      <c r="B274" t="s">
        <v>928</v>
      </c>
      <c r="C274">
        <v>2006</v>
      </c>
      <c r="D274" t="s">
        <v>132</v>
      </c>
      <c r="F274" t="s">
        <v>929</v>
      </c>
      <c r="G274" t="s">
        <v>4</v>
      </c>
      <c r="H274" t="s">
        <v>131</v>
      </c>
      <c r="I274" t="s">
        <v>130</v>
      </c>
      <c r="J274" t="s">
        <v>129</v>
      </c>
      <c r="K274" t="s">
        <v>151</v>
      </c>
      <c r="L274" t="s">
        <v>924</v>
      </c>
      <c r="M274" t="s">
        <v>66</v>
      </c>
      <c r="N274" t="s">
        <v>68</v>
      </c>
      <c r="O274" t="s">
        <v>87</v>
      </c>
      <c r="P274">
        <v>4500</v>
      </c>
      <c r="Q274">
        <v>18</v>
      </c>
      <c r="R274">
        <v>29</v>
      </c>
      <c r="S274">
        <v>2</v>
      </c>
      <c r="T274">
        <v>18</v>
      </c>
      <c r="U274">
        <v>13</v>
      </c>
      <c r="V274">
        <v>13</v>
      </c>
      <c r="W274" t="s">
        <v>71</v>
      </c>
      <c r="X274" t="s">
        <v>72</v>
      </c>
      <c r="Y274" t="s">
        <v>122</v>
      </c>
      <c r="Z274" t="s">
        <v>107</v>
      </c>
      <c r="AA274" t="s">
        <v>385</v>
      </c>
      <c r="AB274">
        <v>0.89485714285714202</v>
      </c>
      <c r="AC274">
        <v>5.1428571428580039E-3</v>
      </c>
      <c r="AD274">
        <v>3</v>
      </c>
      <c r="AE274">
        <f t="shared" si="6"/>
        <v>90</v>
      </c>
      <c r="AF274">
        <f t="shared" si="6"/>
        <v>90</v>
      </c>
      <c r="AG274">
        <v>0.92742857142857105</v>
      </c>
      <c r="AH274">
        <v>5.1428571428570047E-3</v>
      </c>
      <c r="AI274">
        <v>3</v>
      </c>
      <c r="AJ274">
        <f t="shared" si="7"/>
        <v>90</v>
      </c>
      <c r="AK274">
        <f t="shared" si="7"/>
        <v>90</v>
      </c>
      <c r="AL274" t="s">
        <v>135</v>
      </c>
      <c r="AM274" t="s">
        <v>76</v>
      </c>
      <c r="AN274" t="s">
        <v>959</v>
      </c>
      <c r="AO274" t="s">
        <v>978</v>
      </c>
      <c r="AP274" t="s">
        <v>1027</v>
      </c>
      <c r="AQ274" t="s">
        <v>644</v>
      </c>
      <c r="AU274" t="s">
        <v>934</v>
      </c>
    </row>
    <row r="275" spans="1:47" x14ac:dyDescent="0.25">
      <c r="A275" t="s">
        <v>921</v>
      </c>
      <c r="B275" t="s">
        <v>928</v>
      </c>
      <c r="C275">
        <v>2006</v>
      </c>
      <c r="D275" t="s">
        <v>132</v>
      </c>
      <c r="F275" t="s">
        <v>929</v>
      </c>
      <c r="G275" t="s">
        <v>4</v>
      </c>
      <c r="H275" t="s">
        <v>131</v>
      </c>
      <c r="I275" t="s">
        <v>130</v>
      </c>
      <c r="J275" t="s">
        <v>129</v>
      </c>
      <c r="K275" t="s">
        <v>151</v>
      </c>
      <c r="L275" t="s">
        <v>924</v>
      </c>
      <c r="M275" t="s">
        <v>66</v>
      </c>
      <c r="N275" t="s">
        <v>68</v>
      </c>
      <c r="O275" t="s">
        <v>87</v>
      </c>
      <c r="P275">
        <v>4500</v>
      </c>
      <c r="Q275">
        <v>18</v>
      </c>
      <c r="R275">
        <v>29</v>
      </c>
      <c r="S275">
        <v>2</v>
      </c>
      <c r="T275">
        <v>18</v>
      </c>
      <c r="U275">
        <v>13</v>
      </c>
      <c r="V275">
        <v>18</v>
      </c>
      <c r="W275" t="s">
        <v>71</v>
      </c>
      <c r="X275" t="s">
        <v>72</v>
      </c>
      <c r="Y275" t="s">
        <v>122</v>
      </c>
      <c r="Z275" t="s">
        <v>107</v>
      </c>
      <c r="AA275" t="s">
        <v>385</v>
      </c>
      <c r="AB275">
        <v>0.89657142857142802</v>
      </c>
      <c r="AC275">
        <v>6.857142857143006E-3</v>
      </c>
      <c r="AD275">
        <v>3</v>
      </c>
      <c r="AE275">
        <f t="shared" si="6"/>
        <v>90</v>
      </c>
      <c r="AF275">
        <f t="shared" si="6"/>
        <v>90</v>
      </c>
      <c r="AG275">
        <v>0.94199999999999995</v>
      </c>
      <c r="AH275">
        <v>7.7142857142850074E-3</v>
      </c>
      <c r="AI275">
        <v>3</v>
      </c>
      <c r="AJ275">
        <f t="shared" si="7"/>
        <v>90</v>
      </c>
      <c r="AK275">
        <f t="shared" si="7"/>
        <v>90</v>
      </c>
      <c r="AL275" t="s">
        <v>135</v>
      </c>
      <c r="AM275" t="s">
        <v>76</v>
      </c>
      <c r="AN275" t="s">
        <v>958</v>
      </c>
      <c r="AO275" t="s">
        <v>979</v>
      </c>
      <c r="AP275" t="s">
        <v>1028</v>
      </c>
      <c r="AQ275" t="s">
        <v>644</v>
      </c>
      <c r="AU275" t="s">
        <v>935</v>
      </c>
    </row>
    <row r="276" spans="1:47" x14ac:dyDescent="0.25">
      <c r="A276" t="s">
        <v>921</v>
      </c>
      <c r="B276" t="s">
        <v>928</v>
      </c>
      <c r="C276">
        <v>2006</v>
      </c>
      <c r="D276" t="s">
        <v>132</v>
      </c>
      <c r="F276" t="s">
        <v>929</v>
      </c>
      <c r="G276" t="s">
        <v>4</v>
      </c>
      <c r="H276" t="s">
        <v>131</v>
      </c>
      <c r="I276" t="s">
        <v>130</v>
      </c>
      <c r="J276" t="s">
        <v>129</v>
      </c>
      <c r="K276" t="s">
        <v>151</v>
      </c>
      <c r="L276" t="s">
        <v>924</v>
      </c>
      <c r="M276" t="s">
        <v>66</v>
      </c>
      <c r="N276" t="s">
        <v>68</v>
      </c>
      <c r="O276" t="s">
        <v>87</v>
      </c>
      <c r="P276">
        <v>4500</v>
      </c>
      <c r="Q276">
        <v>18</v>
      </c>
      <c r="R276">
        <v>29</v>
      </c>
      <c r="S276">
        <v>2</v>
      </c>
      <c r="T276">
        <v>18</v>
      </c>
      <c r="U276">
        <v>13</v>
      </c>
      <c r="V276">
        <v>22</v>
      </c>
      <c r="W276" t="s">
        <v>71</v>
      </c>
      <c r="X276" t="s">
        <v>72</v>
      </c>
      <c r="Y276" t="s">
        <v>122</v>
      </c>
      <c r="Z276" t="s">
        <v>107</v>
      </c>
      <c r="AA276" t="s">
        <v>385</v>
      </c>
      <c r="AB276">
        <v>0.89657142857142802</v>
      </c>
      <c r="AC276">
        <v>6.857142857143006E-3</v>
      </c>
      <c r="AD276">
        <v>3</v>
      </c>
      <c r="AE276">
        <f t="shared" si="6"/>
        <v>90</v>
      </c>
      <c r="AF276">
        <f t="shared" si="6"/>
        <v>90</v>
      </c>
      <c r="AG276">
        <v>0.93685714285714194</v>
      </c>
      <c r="AH276">
        <v>6.0000000000000053E-3</v>
      </c>
      <c r="AI276">
        <v>3</v>
      </c>
      <c r="AJ276">
        <f t="shared" si="7"/>
        <v>90</v>
      </c>
      <c r="AK276">
        <f t="shared" si="7"/>
        <v>90</v>
      </c>
      <c r="AL276" t="s">
        <v>135</v>
      </c>
      <c r="AM276" t="s">
        <v>76</v>
      </c>
      <c r="AN276" t="s">
        <v>960</v>
      </c>
      <c r="AO276" t="s">
        <v>980</v>
      </c>
      <c r="AP276" t="s">
        <v>1029</v>
      </c>
      <c r="AQ276" t="s">
        <v>644</v>
      </c>
      <c r="AU276" t="s">
        <v>934</v>
      </c>
    </row>
    <row r="277" spans="1:47" x14ac:dyDescent="0.25">
      <c r="A277" t="s">
        <v>921</v>
      </c>
      <c r="B277" t="s">
        <v>928</v>
      </c>
      <c r="C277">
        <v>2006</v>
      </c>
      <c r="D277" t="s">
        <v>132</v>
      </c>
      <c r="F277" t="s">
        <v>929</v>
      </c>
      <c r="G277" t="s">
        <v>4</v>
      </c>
      <c r="H277" t="s">
        <v>131</v>
      </c>
      <c r="I277" t="s">
        <v>130</v>
      </c>
      <c r="J277" t="s">
        <v>129</v>
      </c>
      <c r="K277" t="s">
        <v>151</v>
      </c>
      <c r="L277" t="s">
        <v>924</v>
      </c>
      <c r="M277" t="s">
        <v>66</v>
      </c>
      <c r="N277" t="s">
        <v>68</v>
      </c>
      <c r="O277" t="s">
        <v>87</v>
      </c>
      <c r="P277">
        <v>4500</v>
      </c>
      <c r="Q277">
        <v>18</v>
      </c>
      <c r="R277">
        <v>52</v>
      </c>
      <c r="S277">
        <v>2</v>
      </c>
      <c r="T277">
        <v>18</v>
      </c>
      <c r="U277">
        <v>22</v>
      </c>
      <c r="V277">
        <v>13</v>
      </c>
      <c r="W277" t="s">
        <v>70</v>
      </c>
      <c r="X277" t="s">
        <v>72</v>
      </c>
      <c r="Y277" t="s">
        <v>122</v>
      </c>
      <c r="Z277" t="s">
        <v>107</v>
      </c>
      <c r="AA277" t="s">
        <v>385</v>
      </c>
      <c r="AB277">
        <v>0.89485714285714202</v>
      </c>
      <c r="AC277">
        <v>5.1428571428580039E-3</v>
      </c>
      <c r="AD277">
        <v>3</v>
      </c>
      <c r="AE277">
        <f t="shared" si="6"/>
        <v>90</v>
      </c>
      <c r="AF277">
        <f t="shared" si="6"/>
        <v>90</v>
      </c>
      <c r="AG277">
        <v>0.83571428571428497</v>
      </c>
      <c r="AH277">
        <v>6.0000000000000053E-3</v>
      </c>
      <c r="AI277">
        <v>3</v>
      </c>
      <c r="AJ277">
        <f t="shared" si="7"/>
        <v>90</v>
      </c>
      <c r="AK277">
        <f t="shared" si="7"/>
        <v>90</v>
      </c>
      <c r="AL277" t="s">
        <v>135</v>
      </c>
      <c r="AM277" t="s">
        <v>76</v>
      </c>
      <c r="AN277" t="s">
        <v>959</v>
      </c>
      <c r="AO277" t="s">
        <v>978</v>
      </c>
      <c r="AP277" t="s">
        <v>1030</v>
      </c>
      <c r="AQ277" t="s">
        <v>644</v>
      </c>
      <c r="AU277" t="s">
        <v>934</v>
      </c>
    </row>
    <row r="278" spans="1:47" x14ac:dyDescent="0.25">
      <c r="A278" t="s">
        <v>921</v>
      </c>
      <c r="B278" t="s">
        <v>928</v>
      </c>
      <c r="C278">
        <v>2006</v>
      </c>
      <c r="D278" t="s">
        <v>132</v>
      </c>
      <c r="F278" t="s">
        <v>929</v>
      </c>
      <c r="G278" t="s">
        <v>4</v>
      </c>
      <c r="H278" t="s">
        <v>131</v>
      </c>
      <c r="I278" t="s">
        <v>130</v>
      </c>
      <c r="J278" t="s">
        <v>129</v>
      </c>
      <c r="K278" t="s">
        <v>151</v>
      </c>
      <c r="L278" t="s">
        <v>924</v>
      </c>
      <c r="M278" t="s">
        <v>66</v>
      </c>
      <c r="N278" t="s">
        <v>68</v>
      </c>
      <c r="O278" t="s">
        <v>87</v>
      </c>
      <c r="P278">
        <v>4500</v>
      </c>
      <c r="Q278">
        <v>18</v>
      </c>
      <c r="R278">
        <v>52</v>
      </c>
      <c r="S278">
        <v>2</v>
      </c>
      <c r="T278">
        <v>18</v>
      </c>
      <c r="U278">
        <v>22</v>
      </c>
      <c r="V278">
        <v>18</v>
      </c>
      <c r="W278" t="s">
        <v>70</v>
      </c>
      <c r="X278" t="s">
        <v>72</v>
      </c>
      <c r="Y278" t="s">
        <v>122</v>
      </c>
      <c r="Z278" t="s">
        <v>107</v>
      </c>
      <c r="AA278" t="s">
        <v>385</v>
      </c>
      <c r="AB278">
        <v>0.89657142857142802</v>
      </c>
      <c r="AC278">
        <v>6.857142857143006E-3</v>
      </c>
      <c r="AD278">
        <v>3</v>
      </c>
      <c r="AE278">
        <f t="shared" si="6"/>
        <v>90</v>
      </c>
      <c r="AF278">
        <f t="shared" si="6"/>
        <v>90</v>
      </c>
      <c r="AG278">
        <v>0.82199999999999995</v>
      </c>
      <c r="AH278">
        <v>6.8571428571420068E-3</v>
      </c>
      <c r="AI278">
        <v>3</v>
      </c>
      <c r="AJ278">
        <f t="shared" si="7"/>
        <v>90</v>
      </c>
      <c r="AK278">
        <f t="shared" si="7"/>
        <v>90</v>
      </c>
      <c r="AL278" t="s">
        <v>135</v>
      </c>
      <c r="AM278" t="s">
        <v>76</v>
      </c>
      <c r="AN278" t="s">
        <v>958</v>
      </c>
      <c r="AO278" t="s">
        <v>979</v>
      </c>
      <c r="AP278" t="s">
        <v>1031</v>
      </c>
      <c r="AQ278" t="s">
        <v>644</v>
      </c>
      <c r="AU278" t="s">
        <v>935</v>
      </c>
    </row>
    <row r="279" spans="1:47" x14ac:dyDescent="0.25">
      <c r="A279" t="s">
        <v>921</v>
      </c>
      <c r="B279" t="s">
        <v>928</v>
      </c>
      <c r="C279">
        <v>2006</v>
      </c>
      <c r="D279" t="s">
        <v>132</v>
      </c>
      <c r="F279" t="s">
        <v>929</v>
      </c>
      <c r="G279" t="s">
        <v>4</v>
      </c>
      <c r="H279" t="s">
        <v>131</v>
      </c>
      <c r="I279" t="s">
        <v>130</v>
      </c>
      <c r="J279" t="s">
        <v>129</v>
      </c>
      <c r="K279" t="s">
        <v>151</v>
      </c>
      <c r="L279" t="s">
        <v>924</v>
      </c>
      <c r="M279" t="s">
        <v>66</v>
      </c>
      <c r="N279" t="s">
        <v>68</v>
      </c>
      <c r="O279" t="s">
        <v>87</v>
      </c>
      <c r="P279">
        <v>4500</v>
      </c>
      <c r="Q279">
        <v>18</v>
      </c>
      <c r="R279">
        <v>52</v>
      </c>
      <c r="S279">
        <v>2</v>
      </c>
      <c r="T279">
        <v>18</v>
      </c>
      <c r="U279">
        <v>22</v>
      </c>
      <c r="V279">
        <v>22</v>
      </c>
      <c r="W279" t="s">
        <v>70</v>
      </c>
      <c r="X279" t="s">
        <v>72</v>
      </c>
      <c r="Y279" t="s">
        <v>122</v>
      </c>
      <c r="Z279" t="s">
        <v>107</v>
      </c>
      <c r="AA279" t="s">
        <v>385</v>
      </c>
      <c r="AB279">
        <v>0.89657142857142802</v>
      </c>
      <c r="AC279">
        <v>6.857142857143006E-3</v>
      </c>
      <c r="AD279">
        <v>3</v>
      </c>
      <c r="AE279">
        <f t="shared" si="6"/>
        <v>90</v>
      </c>
      <c r="AF279">
        <f t="shared" si="6"/>
        <v>90</v>
      </c>
      <c r="AG279">
        <v>0.83828571428571397</v>
      </c>
      <c r="AH279">
        <v>6.0000000000000053E-3</v>
      </c>
      <c r="AI279">
        <v>3</v>
      </c>
      <c r="AJ279">
        <f t="shared" si="7"/>
        <v>90</v>
      </c>
      <c r="AK279">
        <f t="shared" si="7"/>
        <v>90</v>
      </c>
      <c r="AL279" t="s">
        <v>135</v>
      </c>
      <c r="AM279" t="s">
        <v>76</v>
      </c>
      <c r="AN279" t="s">
        <v>960</v>
      </c>
      <c r="AO279" t="s">
        <v>980</v>
      </c>
      <c r="AP279" t="s">
        <v>1032</v>
      </c>
      <c r="AQ279" t="s">
        <v>644</v>
      </c>
      <c r="AU279" t="s">
        <v>934</v>
      </c>
    </row>
    <row r="280" spans="1:47" x14ac:dyDescent="0.25">
      <c r="A280" t="s">
        <v>921</v>
      </c>
      <c r="B280" t="s">
        <v>940</v>
      </c>
      <c r="C280">
        <v>2021</v>
      </c>
      <c r="D280" t="s">
        <v>273</v>
      </c>
      <c r="F280" t="s">
        <v>941</v>
      </c>
      <c r="G280" t="s">
        <v>4</v>
      </c>
      <c r="H280" t="s">
        <v>131</v>
      </c>
      <c r="I280" t="s">
        <v>130</v>
      </c>
      <c r="J280" t="s">
        <v>129</v>
      </c>
      <c r="K280" t="s">
        <v>151</v>
      </c>
      <c r="L280" t="s">
        <v>924</v>
      </c>
      <c r="M280" t="s">
        <v>66</v>
      </c>
      <c r="N280" t="s">
        <v>68</v>
      </c>
      <c r="O280" t="s">
        <v>87</v>
      </c>
      <c r="P280">
        <v>750</v>
      </c>
      <c r="Q280">
        <v>70</v>
      </c>
      <c r="R280">
        <v>9</v>
      </c>
      <c r="S280">
        <v>1</v>
      </c>
      <c r="T280">
        <v>18</v>
      </c>
      <c r="U280">
        <v>19.399999999999999</v>
      </c>
      <c r="V280">
        <v>14</v>
      </c>
      <c r="W280" t="s">
        <v>70</v>
      </c>
      <c r="X280" t="s">
        <v>73</v>
      </c>
      <c r="Y280" t="s">
        <v>123</v>
      </c>
      <c r="Z280" t="s">
        <v>106</v>
      </c>
      <c r="AA280" t="s">
        <v>942</v>
      </c>
      <c r="AB280">
        <v>66.382978723404193</v>
      </c>
      <c r="AC280">
        <v>2.9787234042553052</v>
      </c>
      <c r="AD280">
        <v>3</v>
      </c>
      <c r="AE280">
        <v>48</v>
      </c>
      <c r="AF280">
        <v>3</v>
      </c>
      <c r="AG280">
        <v>61.780104712041798</v>
      </c>
      <c r="AH280">
        <v>5.4450261780105009</v>
      </c>
      <c r="AI280">
        <v>3</v>
      </c>
      <c r="AJ280">
        <v>48</v>
      </c>
      <c r="AK280">
        <v>3</v>
      </c>
      <c r="AL280" t="s">
        <v>292</v>
      </c>
      <c r="AM280" t="s">
        <v>76</v>
      </c>
      <c r="AN280" t="s">
        <v>961</v>
      </c>
      <c r="AO280" t="s">
        <v>983</v>
      </c>
      <c r="AP280" t="s">
        <v>1037</v>
      </c>
      <c r="AQ280" t="s">
        <v>943</v>
      </c>
      <c r="AU280" t="s">
        <v>944</v>
      </c>
    </row>
    <row r="281" spans="1:47" x14ac:dyDescent="0.25">
      <c r="A281" t="s">
        <v>921</v>
      </c>
      <c r="B281" t="s">
        <v>940</v>
      </c>
      <c r="C281">
        <v>2021</v>
      </c>
      <c r="D281" t="s">
        <v>273</v>
      </c>
      <c r="F281" t="s">
        <v>941</v>
      </c>
      <c r="G281" t="s">
        <v>4</v>
      </c>
      <c r="H281" t="s">
        <v>131</v>
      </c>
      <c r="I281" t="s">
        <v>130</v>
      </c>
      <c r="J281" t="s">
        <v>129</v>
      </c>
      <c r="K281" t="s">
        <v>151</v>
      </c>
      <c r="L281" t="s">
        <v>924</v>
      </c>
      <c r="M281" t="s">
        <v>66</v>
      </c>
      <c r="N281" t="s">
        <v>68</v>
      </c>
      <c r="O281" t="s">
        <v>87</v>
      </c>
      <c r="P281">
        <v>750</v>
      </c>
      <c r="Q281">
        <v>70</v>
      </c>
      <c r="R281">
        <v>9</v>
      </c>
      <c r="S281">
        <v>1</v>
      </c>
      <c r="T281">
        <v>18</v>
      </c>
      <c r="U281">
        <v>19.399999999999999</v>
      </c>
      <c r="V281">
        <v>18</v>
      </c>
      <c r="W281" t="s">
        <v>70</v>
      </c>
      <c r="X281" t="s">
        <v>73</v>
      </c>
      <c r="Y281" t="s">
        <v>123</v>
      </c>
      <c r="Z281" t="s">
        <v>106</v>
      </c>
      <c r="AA281" t="s">
        <v>942</v>
      </c>
      <c r="AB281">
        <v>81.276595744680805</v>
      </c>
      <c r="AC281">
        <v>8.0851063829786938</v>
      </c>
      <c r="AD281">
        <v>3</v>
      </c>
      <c r="AE281">
        <v>48</v>
      </c>
      <c r="AF281">
        <v>3</v>
      </c>
      <c r="AG281">
        <v>81.8848167539267</v>
      </c>
      <c r="AH281">
        <v>8.376963350785303</v>
      </c>
      <c r="AI281">
        <v>3</v>
      </c>
      <c r="AJ281">
        <v>48</v>
      </c>
      <c r="AK281">
        <v>3</v>
      </c>
      <c r="AL281" t="s">
        <v>292</v>
      </c>
      <c r="AM281" t="s">
        <v>76</v>
      </c>
      <c r="AN281" t="s">
        <v>962</v>
      </c>
      <c r="AO281" t="s">
        <v>984</v>
      </c>
      <c r="AP281" t="s">
        <v>1038</v>
      </c>
      <c r="AQ281" t="s">
        <v>943</v>
      </c>
      <c r="AU281" t="s">
        <v>944</v>
      </c>
    </row>
    <row r="282" spans="1:47" x14ac:dyDescent="0.25">
      <c r="A282" t="s">
        <v>921</v>
      </c>
      <c r="B282" t="s">
        <v>940</v>
      </c>
      <c r="C282">
        <v>2021</v>
      </c>
      <c r="D282" t="s">
        <v>273</v>
      </c>
      <c r="F282" t="s">
        <v>941</v>
      </c>
      <c r="G282" t="s">
        <v>4</v>
      </c>
      <c r="H282" t="s">
        <v>131</v>
      </c>
      <c r="I282" t="s">
        <v>130</v>
      </c>
      <c r="J282" t="s">
        <v>129</v>
      </c>
      <c r="K282" t="s">
        <v>151</v>
      </c>
      <c r="L282" t="s">
        <v>924</v>
      </c>
      <c r="M282" t="s">
        <v>66</v>
      </c>
      <c r="N282" t="s">
        <v>68</v>
      </c>
      <c r="O282" t="s">
        <v>87</v>
      </c>
      <c r="P282">
        <v>750</v>
      </c>
      <c r="Q282">
        <v>70</v>
      </c>
      <c r="R282">
        <v>9</v>
      </c>
      <c r="S282">
        <v>1</v>
      </c>
      <c r="T282">
        <v>18</v>
      </c>
      <c r="U282">
        <v>19.399999999999999</v>
      </c>
      <c r="V282">
        <v>24</v>
      </c>
      <c r="W282" t="s">
        <v>70</v>
      </c>
      <c r="X282" t="s">
        <v>73</v>
      </c>
      <c r="Y282" t="s">
        <v>123</v>
      </c>
      <c r="Z282" t="s">
        <v>106</v>
      </c>
      <c r="AA282" t="s">
        <v>942</v>
      </c>
      <c r="AB282">
        <v>92.7659574468085</v>
      </c>
      <c r="AC282">
        <v>20.851063829786497</v>
      </c>
      <c r="AD282">
        <v>3</v>
      </c>
      <c r="AE282">
        <v>48</v>
      </c>
      <c r="AF282">
        <v>3</v>
      </c>
      <c r="AG282">
        <v>90.261780104712003</v>
      </c>
      <c r="AH282">
        <v>20.523560209423991</v>
      </c>
      <c r="AI282">
        <v>3</v>
      </c>
      <c r="AJ282">
        <v>48</v>
      </c>
      <c r="AK282">
        <v>3</v>
      </c>
      <c r="AL282" t="s">
        <v>292</v>
      </c>
      <c r="AM282" t="s">
        <v>76</v>
      </c>
      <c r="AN282" t="s">
        <v>963</v>
      </c>
      <c r="AO282" t="s">
        <v>985</v>
      </c>
      <c r="AP282" t="s">
        <v>1039</v>
      </c>
      <c r="AQ282" t="s">
        <v>943</v>
      </c>
      <c r="AU282" t="s">
        <v>944</v>
      </c>
    </row>
    <row r="283" spans="1:47" x14ac:dyDescent="0.25">
      <c r="A283" t="s">
        <v>921</v>
      </c>
      <c r="B283" t="s">
        <v>940</v>
      </c>
      <c r="C283">
        <v>2021</v>
      </c>
      <c r="D283" t="s">
        <v>273</v>
      </c>
      <c r="F283" t="s">
        <v>941</v>
      </c>
      <c r="G283" t="s">
        <v>4</v>
      </c>
      <c r="H283" t="s">
        <v>131</v>
      </c>
      <c r="I283" t="s">
        <v>130</v>
      </c>
      <c r="J283" t="s">
        <v>129</v>
      </c>
      <c r="K283" t="s">
        <v>151</v>
      </c>
      <c r="L283" t="s">
        <v>924</v>
      </c>
      <c r="M283" t="s">
        <v>66</v>
      </c>
      <c r="N283" t="s">
        <v>68</v>
      </c>
      <c r="O283" t="s">
        <v>87</v>
      </c>
      <c r="P283">
        <v>750</v>
      </c>
      <c r="Q283">
        <v>70</v>
      </c>
      <c r="R283">
        <v>9</v>
      </c>
      <c r="S283">
        <v>1</v>
      </c>
      <c r="T283">
        <v>18</v>
      </c>
      <c r="U283">
        <v>19.399999999999999</v>
      </c>
      <c r="V283">
        <v>14</v>
      </c>
      <c r="W283" t="s">
        <v>70</v>
      </c>
      <c r="X283" t="s">
        <v>73</v>
      </c>
      <c r="Y283" t="s">
        <v>123</v>
      </c>
      <c r="Z283" t="s">
        <v>106</v>
      </c>
      <c r="AA283" t="s">
        <v>942</v>
      </c>
      <c r="AB283">
        <v>56.170212765957402</v>
      </c>
      <c r="AC283">
        <v>11.914893617021292</v>
      </c>
      <c r="AD283">
        <v>3</v>
      </c>
      <c r="AE283">
        <v>48</v>
      </c>
      <c r="AF283">
        <v>3</v>
      </c>
      <c r="AG283">
        <v>63.455497382198899</v>
      </c>
      <c r="AH283">
        <v>15.078534031413596</v>
      </c>
      <c r="AI283">
        <v>3</v>
      </c>
      <c r="AJ283">
        <v>48</v>
      </c>
      <c r="AK283">
        <v>3</v>
      </c>
      <c r="AL283" t="s">
        <v>292</v>
      </c>
      <c r="AM283" t="s">
        <v>76</v>
      </c>
      <c r="AN283" t="s">
        <v>961</v>
      </c>
      <c r="AO283" t="s">
        <v>986</v>
      </c>
      <c r="AP283" t="s">
        <v>1040</v>
      </c>
      <c r="AQ283" t="s">
        <v>943</v>
      </c>
      <c r="AU283" t="s">
        <v>944</v>
      </c>
    </row>
    <row r="284" spans="1:47" x14ac:dyDescent="0.25">
      <c r="A284" t="s">
        <v>921</v>
      </c>
      <c r="B284" t="s">
        <v>940</v>
      </c>
      <c r="C284">
        <v>2021</v>
      </c>
      <c r="D284" t="s">
        <v>273</v>
      </c>
      <c r="F284" t="s">
        <v>941</v>
      </c>
      <c r="G284" t="s">
        <v>4</v>
      </c>
      <c r="H284" t="s">
        <v>131</v>
      </c>
      <c r="I284" t="s">
        <v>130</v>
      </c>
      <c r="J284" t="s">
        <v>129</v>
      </c>
      <c r="K284" t="s">
        <v>151</v>
      </c>
      <c r="L284" t="s">
        <v>924</v>
      </c>
      <c r="M284" t="s">
        <v>66</v>
      </c>
      <c r="N284" t="s">
        <v>68</v>
      </c>
      <c r="O284" t="s">
        <v>87</v>
      </c>
      <c r="P284">
        <v>750</v>
      </c>
      <c r="Q284">
        <v>70</v>
      </c>
      <c r="R284">
        <v>9</v>
      </c>
      <c r="S284">
        <v>1</v>
      </c>
      <c r="T284">
        <v>18</v>
      </c>
      <c r="U284">
        <v>19.399999999999999</v>
      </c>
      <c r="V284">
        <v>18</v>
      </c>
      <c r="W284" t="s">
        <v>70</v>
      </c>
      <c r="X284" t="s">
        <v>73</v>
      </c>
      <c r="Y284" t="s">
        <v>123</v>
      </c>
      <c r="Z284" t="s">
        <v>106</v>
      </c>
      <c r="AA284" t="s">
        <v>942</v>
      </c>
      <c r="AB284">
        <v>96.595744680850999</v>
      </c>
      <c r="AC284">
        <v>14.042553191489006</v>
      </c>
      <c r="AD284">
        <v>3</v>
      </c>
      <c r="AE284">
        <v>48</v>
      </c>
      <c r="AF284">
        <v>3</v>
      </c>
      <c r="AG284">
        <v>90.680628272251298</v>
      </c>
      <c r="AH284">
        <v>7.958115183246008</v>
      </c>
      <c r="AI284">
        <v>3</v>
      </c>
      <c r="AJ284">
        <v>48</v>
      </c>
      <c r="AK284">
        <v>3</v>
      </c>
      <c r="AL284" t="s">
        <v>292</v>
      </c>
      <c r="AM284" t="s">
        <v>76</v>
      </c>
      <c r="AN284" t="s">
        <v>962</v>
      </c>
      <c r="AO284" t="s">
        <v>987</v>
      </c>
      <c r="AP284" t="s">
        <v>1041</v>
      </c>
      <c r="AQ284" t="s">
        <v>943</v>
      </c>
      <c r="AU284" t="s">
        <v>944</v>
      </c>
    </row>
    <row r="285" spans="1:47" x14ac:dyDescent="0.25">
      <c r="A285" t="s">
        <v>921</v>
      </c>
      <c r="B285" t="s">
        <v>940</v>
      </c>
      <c r="C285">
        <v>2021</v>
      </c>
      <c r="D285" t="s">
        <v>273</v>
      </c>
      <c r="F285" t="s">
        <v>941</v>
      </c>
      <c r="G285" t="s">
        <v>4</v>
      </c>
      <c r="H285" t="s">
        <v>131</v>
      </c>
      <c r="I285" t="s">
        <v>130</v>
      </c>
      <c r="J285" t="s">
        <v>129</v>
      </c>
      <c r="K285" t="s">
        <v>151</v>
      </c>
      <c r="L285" t="s">
        <v>924</v>
      </c>
      <c r="M285" t="s">
        <v>66</v>
      </c>
      <c r="N285" t="s">
        <v>68</v>
      </c>
      <c r="O285" t="s">
        <v>87</v>
      </c>
      <c r="P285">
        <v>750</v>
      </c>
      <c r="Q285">
        <v>70</v>
      </c>
      <c r="R285">
        <v>9</v>
      </c>
      <c r="S285">
        <v>1</v>
      </c>
      <c r="T285">
        <v>18</v>
      </c>
      <c r="U285">
        <v>19.399999999999999</v>
      </c>
      <c r="V285">
        <v>24</v>
      </c>
      <c r="W285" t="s">
        <v>70</v>
      </c>
      <c r="X285" t="s">
        <v>73</v>
      </c>
      <c r="Y285" t="s">
        <v>123</v>
      </c>
      <c r="Z285" t="s">
        <v>106</v>
      </c>
      <c r="AA285" t="s">
        <v>942</v>
      </c>
      <c r="AB285">
        <v>83.829787234042499</v>
      </c>
      <c r="AC285">
        <v>35.319148936169498</v>
      </c>
      <c r="AD285">
        <v>3</v>
      </c>
      <c r="AE285">
        <v>48</v>
      </c>
      <c r="AF285">
        <v>3</v>
      </c>
      <c r="AG285">
        <v>84.816753926701494</v>
      </c>
      <c r="AH285">
        <v>15.916230366491504</v>
      </c>
      <c r="AI285">
        <v>3</v>
      </c>
      <c r="AJ285">
        <v>48</v>
      </c>
      <c r="AK285">
        <v>3</v>
      </c>
      <c r="AL285" t="s">
        <v>292</v>
      </c>
      <c r="AM285" t="s">
        <v>76</v>
      </c>
      <c r="AN285" t="s">
        <v>963</v>
      </c>
      <c r="AO285" t="s">
        <v>988</v>
      </c>
      <c r="AP285" t="s">
        <v>1042</v>
      </c>
      <c r="AQ285" t="s">
        <v>943</v>
      </c>
      <c r="AU285" t="s">
        <v>944</v>
      </c>
    </row>
    <row r="286" spans="1:47" x14ac:dyDescent="0.25">
      <c r="A286" t="s">
        <v>921</v>
      </c>
      <c r="B286" t="s">
        <v>940</v>
      </c>
      <c r="C286">
        <v>2021</v>
      </c>
      <c r="D286" t="s">
        <v>273</v>
      </c>
      <c r="F286" t="s">
        <v>941</v>
      </c>
      <c r="G286" t="s">
        <v>4</v>
      </c>
      <c r="H286" t="s">
        <v>131</v>
      </c>
      <c r="I286" t="s">
        <v>130</v>
      </c>
      <c r="J286" t="s">
        <v>129</v>
      </c>
      <c r="K286" t="s">
        <v>151</v>
      </c>
      <c r="L286" t="s">
        <v>924</v>
      </c>
      <c r="M286" t="s">
        <v>66</v>
      </c>
      <c r="N286" t="s">
        <v>68</v>
      </c>
      <c r="O286" t="s">
        <v>87</v>
      </c>
      <c r="P286">
        <v>750</v>
      </c>
      <c r="Q286">
        <v>70</v>
      </c>
      <c r="R286">
        <v>9</v>
      </c>
      <c r="S286">
        <v>1</v>
      </c>
      <c r="T286">
        <v>18</v>
      </c>
      <c r="U286">
        <v>19.399999999999999</v>
      </c>
      <c r="V286">
        <v>14</v>
      </c>
      <c r="W286" t="s">
        <v>70</v>
      </c>
      <c r="X286" t="s">
        <v>73</v>
      </c>
      <c r="Y286" t="s">
        <v>123</v>
      </c>
      <c r="Z286" t="s">
        <v>106</v>
      </c>
      <c r="AA286" t="s">
        <v>945</v>
      </c>
      <c r="AB286">
        <v>22.433862433862402</v>
      </c>
      <c r="AC286">
        <v>5.5026455026454997</v>
      </c>
      <c r="AD286">
        <v>3</v>
      </c>
      <c r="AE286">
        <v>48</v>
      </c>
      <c r="AF286">
        <v>3</v>
      </c>
      <c r="AG286">
        <v>20.523560209424001</v>
      </c>
      <c r="AH286">
        <v>1.4659685863874969</v>
      </c>
      <c r="AI286">
        <v>3</v>
      </c>
      <c r="AJ286">
        <v>48</v>
      </c>
      <c r="AK286">
        <v>3</v>
      </c>
      <c r="AL286" t="s">
        <v>292</v>
      </c>
      <c r="AM286" t="s">
        <v>76</v>
      </c>
      <c r="AN286" t="s">
        <v>961</v>
      </c>
      <c r="AO286" t="s">
        <v>989</v>
      </c>
      <c r="AP286" t="s">
        <v>1037</v>
      </c>
      <c r="AQ286" t="s">
        <v>943</v>
      </c>
      <c r="AU286" t="s">
        <v>944</v>
      </c>
    </row>
    <row r="287" spans="1:47" x14ac:dyDescent="0.25">
      <c r="A287" t="s">
        <v>921</v>
      </c>
      <c r="B287" t="s">
        <v>940</v>
      </c>
      <c r="C287">
        <v>2021</v>
      </c>
      <c r="D287" t="s">
        <v>273</v>
      </c>
      <c r="F287" t="s">
        <v>941</v>
      </c>
      <c r="G287" t="s">
        <v>4</v>
      </c>
      <c r="H287" t="s">
        <v>131</v>
      </c>
      <c r="I287" t="s">
        <v>130</v>
      </c>
      <c r="J287" t="s">
        <v>129</v>
      </c>
      <c r="K287" t="s">
        <v>151</v>
      </c>
      <c r="L287" t="s">
        <v>924</v>
      </c>
      <c r="M287" t="s">
        <v>66</v>
      </c>
      <c r="N287" t="s">
        <v>68</v>
      </c>
      <c r="O287" t="s">
        <v>87</v>
      </c>
      <c r="P287">
        <v>750</v>
      </c>
      <c r="Q287">
        <v>70</v>
      </c>
      <c r="R287">
        <v>9</v>
      </c>
      <c r="S287">
        <v>1</v>
      </c>
      <c r="T287">
        <v>18</v>
      </c>
      <c r="U287">
        <v>19.399999999999999</v>
      </c>
      <c r="V287">
        <v>18</v>
      </c>
      <c r="W287" t="s">
        <v>70</v>
      </c>
      <c r="X287" t="s">
        <v>73</v>
      </c>
      <c r="Y287" t="s">
        <v>123</v>
      </c>
      <c r="Z287" t="s">
        <v>106</v>
      </c>
      <c r="AA287" t="s">
        <v>945</v>
      </c>
      <c r="AB287">
        <v>24.9735449735449</v>
      </c>
      <c r="AC287">
        <v>3.5978835978835981</v>
      </c>
      <c r="AD287">
        <v>3</v>
      </c>
      <c r="AE287">
        <v>48</v>
      </c>
      <c r="AF287">
        <v>3</v>
      </c>
      <c r="AG287">
        <v>22.617801047120398</v>
      </c>
      <c r="AH287">
        <v>3.7696335078534027</v>
      </c>
      <c r="AI287">
        <v>3</v>
      </c>
      <c r="AJ287">
        <v>48</v>
      </c>
      <c r="AK287">
        <v>3</v>
      </c>
      <c r="AL287" t="s">
        <v>292</v>
      </c>
      <c r="AM287" t="s">
        <v>76</v>
      </c>
      <c r="AN287" t="s">
        <v>962</v>
      </c>
      <c r="AO287" t="s">
        <v>990</v>
      </c>
      <c r="AP287" t="s">
        <v>1038</v>
      </c>
      <c r="AQ287" t="s">
        <v>943</v>
      </c>
      <c r="AU287" t="s">
        <v>944</v>
      </c>
    </row>
    <row r="288" spans="1:47" x14ac:dyDescent="0.25">
      <c r="A288" t="s">
        <v>921</v>
      </c>
      <c r="B288" t="s">
        <v>940</v>
      </c>
      <c r="C288">
        <v>2021</v>
      </c>
      <c r="D288" t="s">
        <v>273</v>
      </c>
      <c r="F288" t="s">
        <v>941</v>
      </c>
      <c r="G288" t="s">
        <v>4</v>
      </c>
      <c r="H288" t="s">
        <v>131</v>
      </c>
      <c r="I288" t="s">
        <v>130</v>
      </c>
      <c r="J288" t="s">
        <v>129</v>
      </c>
      <c r="K288" t="s">
        <v>151</v>
      </c>
      <c r="L288" t="s">
        <v>924</v>
      </c>
      <c r="M288" t="s">
        <v>66</v>
      </c>
      <c r="N288" t="s">
        <v>68</v>
      </c>
      <c r="O288" t="s">
        <v>87</v>
      </c>
      <c r="P288">
        <v>750</v>
      </c>
      <c r="Q288">
        <v>70</v>
      </c>
      <c r="R288">
        <v>9</v>
      </c>
      <c r="S288">
        <v>1</v>
      </c>
      <c r="T288">
        <v>18</v>
      </c>
      <c r="U288">
        <v>19.399999999999999</v>
      </c>
      <c r="V288">
        <v>24</v>
      </c>
      <c r="W288" t="s">
        <v>70</v>
      </c>
      <c r="X288" t="s">
        <v>73</v>
      </c>
      <c r="Y288" t="s">
        <v>123</v>
      </c>
      <c r="Z288" t="s">
        <v>106</v>
      </c>
      <c r="AA288" t="s">
        <v>945</v>
      </c>
      <c r="AB288">
        <v>16.507936507936499</v>
      </c>
      <c r="AC288">
        <v>10.370370370370303</v>
      </c>
      <c r="AD288">
        <v>3</v>
      </c>
      <c r="AE288">
        <v>48</v>
      </c>
      <c r="AF288">
        <v>3</v>
      </c>
      <c r="AG288">
        <v>16.125654450261699</v>
      </c>
      <c r="AH288">
        <v>5.0261780104712024</v>
      </c>
      <c r="AI288">
        <v>3</v>
      </c>
      <c r="AJ288">
        <v>48</v>
      </c>
      <c r="AK288">
        <v>3</v>
      </c>
      <c r="AL288" t="s">
        <v>292</v>
      </c>
      <c r="AM288" t="s">
        <v>76</v>
      </c>
      <c r="AN288" t="s">
        <v>963</v>
      </c>
      <c r="AO288" t="s">
        <v>991</v>
      </c>
      <c r="AP288" t="s">
        <v>1039</v>
      </c>
      <c r="AQ288" t="s">
        <v>943</v>
      </c>
      <c r="AU288" t="s">
        <v>944</v>
      </c>
    </row>
    <row r="289" spans="1:47" x14ac:dyDescent="0.25">
      <c r="A289" t="s">
        <v>921</v>
      </c>
      <c r="B289" t="s">
        <v>940</v>
      </c>
      <c r="C289">
        <v>2021</v>
      </c>
      <c r="D289" t="s">
        <v>273</v>
      </c>
      <c r="F289" t="s">
        <v>941</v>
      </c>
      <c r="G289" t="s">
        <v>4</v>
      </c>
      <c r="H289" t="s">
        <v>131</v>
      </c>
      <c r="I289" t="s">
        <v>130</v>
      </c>
      <c r="J289" t="s">
        <v>129</v>
      </c>
      <c r="K289" t="s">
        <v>151</v>
      </c>
      <c r="L289" t="s">
        <v>924</v>
      </c>
      <c r="M289" t="s">
        <v>66</v>
      </c>
      <c r="N289" t="s">
        <v>68</v>
      </c>
      <c r="O289" t="s">
        <v>87</v>
      </c>
      <c r="P289">
        <v>750</v>
      </c>
      <c r="Q289">
        <v>70</v>
      </c>
      <c r="R289">
        <v>9</v>
      </c>
      <c r="S289">
        <v>1</v>
      </c>
      <c r="T289">
        <v>18</v>
      </c>
      <c r="U289">
        <v>19.399999999999999</v>
      </c>
      <c r="V289">
        <v>14</v>
      </c>
      <c r="W289" t="s">
        <v>70</v>
      </c>
      <c r="X289" t="s">
        <v>73</v>
      </c>
      <c r="Y289" t="s">
        <v>123</v>
      </c>
      <c r="Z289" t="s">
        <v>106</v>
      </c>
      <c r="AA289" t="s">
        <v>945</v>
      </c>
      <c r="AB289">
        <v>20.740740740740701</v>
      </c>
      <c r="AC289">
        <v>4.4444444444444002</v>
      </c>
      <c r="AD289">
        <v>3</v>
      </c>
      <c r="AE289">
        <v>48</v>
      </c>
      <c r="AF289">
        <v>3</v>
      </c>
      <c r="AG289">
        <v>19.267015706806198</v>
      </c>
      <c r="AH289">
        <v>1.2565445026178033</v>
      </c>
      <c r="AI289">
        <v>3</v>
      </c>
      <c r="AJ289">
        <v>48</v>
      </c>
      <c r="AK289">
        <v>3</v>
      </c>
      <c r="AL289" t="s">
        <v>292</v>
      </c>
      <c r="AM289" t="s">
        <v>76</v>
      </c>
      <c r="AN289" t="s">
        <v>961</v>
      </c>
      <c r="AO289" t="s">
        <v>992</v>
      </c>
      <c r="AP289" t="s">
        <v>1040</v>
      </c>
      <c r="AQ289" t="s">
        <v>943</v>
      </c>
      <c r="AU289" t="s">
        <v>944</v>
      </c>
    </row>
    <row r="290" spans="1:47" x14ac:dyDescent="0.25">
      <c r="A290" t="s">
        <v>921</v>
      </c>
      <c r="B290" t="s">
        <v>940</v>
      </c>
      <c r="C290">
        <v>2021</v>
      </c>
      <c r="D290" t="s">
        <v>273</v>
      </c>
      <c r="F290" t="s">
        <v>941</v>
      </c>
      <c r="G290" t="s">
        <v>4</v>
      </c>
      <c r="H290" t="s">
        <v>131</v>
      </c>
      <c r="I290" t="s">
        <v>130</v>
      </c>
      <c r="J290" t="s">
        <v>129</v>
      </c>
      <c r="K290" t="s">
        <v>151</v>
      </c>
      <c r="L290" t="s">
        <v>924</v>
      </c>
      <c r="M290" t="s">
        <v>66</v>
      </c>
      <c r="N290" t="s">
        <v>68</v>
      </c>
      <c r="O290" t="s">
        <v>87</v>
      </c>
      <c r="P290">
        <v>750</v>
      </c>
      <c r="Q290">
        <v>70</v>
      </c>
      <c r="R290">
        <v>9</v>
      </c>
      <c r="S290">
        <v>1</v>
      </c>
      <c r="T290">
        <v>18</v>
      </c>
      <c r="U290">
        <v>19.399999999999999</v>
      </c>
      <c r="V290">
        <v>18</v>
      </c>
      <c r="W290" t="s">
        <v>70</v>
      </c>
      <c r="X290" t="s">
        <v>73</v>
      </c>
      <c r="Y290" t="s">
        <v>123</v>
      </c>
      <c r="Z290" t="s">
        <v>106</v>
      </c>
      <c r="AA290" t="s">
        <v>945</v>
      </c>
      <c r="AB290">
        <v>28.148148148148099</v>
      </c>
      <c r="AC290">
        <v>2.1164021164020994</v>
      </c>
      <c r="AD290">
        <v>3</v>
      </c>
      <c r="AE290">
        <v>48</v>
      </c>
      <c r="AF290">
        <v>3</v>
      </c>
      <c r="AG290">
        <v>24.293193717277401</v>
      </c>
      <c r="AH290">
        <v>4.8167539267016011</v>
      </c>
      <c r="AI290">
        <v>3</v>
      </c>
      <c r="AJ290">
        <v>48</v>
      </c>
      <c r="AK290">
        <v>3</v>
      </c>
      <c r="AL290" t="s">
        <v>292</v>
      </c>
      <c r="AM290" t="s">
        <v>76</v>
      </c>
      <c r="AN290" t="s">
        <v>962</v>
      </c>
      <c r="AO290" t="s">
        <v>993</v>
      </c>
      <c r="AP290" t="s">
        <v>1041</v>
      </c>
      <c r="AQ290" t="s">
        <v>943</v>
      </c>
      <c r="AU290" t="s">
        <v>944</v>
      </c>
    </row>
    <row r="291" spans="1:47" x14ac:dyDescent="0.25">
      <c r="A291" t="s">
        <v>921</v>
      </c>
      <c r="B291" t="s">
        <v>940</v>
      </c>
      <c r="C291">
        <v>2021</v>
      </c>
      <c r="D291" t="s">
        <v>273</v>
      </c>
      <c r="F291" t="s">
        <v>941</v>
      </c>
      <c r="G291" t="s">
        <v>4</v>
      </c>
      <c r="H291" t="s">
        <v>131</v>
      </c>
      <c r="I291" t="s">
        <v>130</v>
      </c>
      <c r="J291" t="s">
        <v>129</v>
      </c>
      <c r="K291" t="s">
        <v>151</v>
      </c>
      <c r="L291" t="s">
        <v>924</v>
      </c>
      <c r="M291" t="s">
        <v>66</v>
      </c>
      <c r="N291" t="s">
        <v>68</v>
      </c>
      <c r="O291" t="s">
        <v>87</v>
      </c>
      <c r="P291">
        <v>750</v>
      </c>
      <c r="Q291">
        <v>70</v>
      </c>
      <c r="R291">
        <v>9</v>
      </c>
      <c r="S291">
        <v>1</v>
      </c>
      <c r="T291">
        <v>18</v>
      </c>
      <c r="U291">
        <v>19.399999999999999</v>
      </c>
      <c r="V291">
        <v>24</v>
      </c>
      <c r="W291" t="s">
        <v>70</v>
      </c>
      <c r="X291" t="s">
        <v>73</v>
      </c>
      <c r="Y291" t="s">
        <v>123</v>
      </c>
      <c r="Z291" t="s">
        <v>106</v>
      </c>
      <c r="AA291" t="s">
        <v>945</v>
      </c>
      <c r="AB291">
        <v>15.2380952380952</v>
      </c>
      <c r="AC291">
        <v>10.7936507936508</v>
      </c>
      <c r="AD291">
        <v>3</v>
      </c>
      <c r="AE291">
        <v>48</v>
      </c>
      <c r="AF291">
        <v>3</v>
      </c>
      <c r="AG291">
        <v>13.6125654450261</v>
      </c>
      <c r="AH291">
        <v>2.7225130890053002</v>
      </c>
      <c r="AI291">
        <v>3</v>
      </c>
      <c r="AJ291">
        <v>48</v>
      </c>
      <c r="AK291">
        <v>3</v>
      </c>
      <c r="AL291" t="s">
        <v>292</v>
      </c>
      <c r="AM291" t="s">
        <v>76</v>
      </c>
      <c r="AN291" t="s">
        <v>963</v>
      </c>
      <c r="AO291" t="s">
        <v>994</v>
      </c>
      <c r="AP291" t="s">
        <v>1042</v>
      </c>
      <c r="AQ291" t="s">
        <v>943</v>
      </c>
      <c r="AU291" t="s">
        <v>944</v>
      </c>
    </row>
    <row r="292" spans="1:47" x14ac:dyDescent="0.25">
      <c r="A292" t="s">
        <v>921</v>
      </c>
      <c r="B292" t="s">
        <v>940</v>
      </c>
      <c r="C292">
        <v>2021</v>
      </c>
      <c r="D292" t="s">
        <v>273</v>
      </c>
      <c r="F292" t="s">
        <v>941</v>
      </c>
      <c r="G292" t="s">
        <v>4</v>
      </c>
      <c r="H292" t="s">
        <v>131</v>
      </c>
      <c r="I292" t="s">
        <v>130</v>
      </c>
      <c r="J292" t="s">
        <v>129</v>
      </c>
      <c r="K292" t="s">
        <v>151</v>
      </c>
      <c r="L292" t="s">
        <v>924</v>
      </c>
      <c r="M292" t="s">
        <v>66</v>
      </c>
      <c r="N292" t="s">
        <v>68</v>
      </c>
      <c r="O292" t="s">
        <v>87</v>
      </c>
      <c r="P292">
        <v>750</v>
      </c>
      <c r="Q292">
        <v>70</v>
      </c>
      <c r="R292">
        <v>9</v>
      </c>
      <c r="S292">
        <v>1</v>
      </c>
      <c r="T292">
        <v>18</v>
      </c>
      <c r="U292">
        <v>19.399999999999999</v>
      </c>
      <c r="V292">
        <v>14</v>
      </c>
      <c r="W292" t="s">
        <v>70</v>
      </c>
      <c r="X292" t="s">
        <v>73</v>
      </c>
      <c r="Y292" t="s">
        <v>123</v>
      </c>
      <c r="Z292" t="s">
        <v>108</v>
      </c>
      <c r="AA292" t="s">
        <v>946</v>
      </c>
      <c r="AB292">
        <v>83.957219251336895</v>
      </c>
      <c r="AC292">
        <v>3.2085561497326012</v>
      </c>
      <c r="AD292">
        <v>3</v>
      </c>
      <c r="AE292">
        <v>48</v>
      </c>
      <c r="AF292">
        <v>3</v>
      </c>
      <c r="AG292">
        <v>81.25</v>
      </c>
      <c r="AH292">
        <v>1.5625</v>
      </c>
      <c r="AI292">
        <v>3</v>
      </c>
      <c r="AJ292">
        <v>48</v>
      </c>
      <c r="AK292">
        <v>3</v>
      </c>
      <c r="AL292" t="s">
        <v>774</v>
      </c>
      <c r="AM292" t="s">
        <v>76</v>
      </c>
      <c r="AN292" t="s">
        <v>961</v>
      </c>
      <c r="AO292" t="s">
        <v>995</v>
      </c>
      <c r="AP292" t="s">
        <v>1043</v>
      </c>
      <c r="AQ292" t="s">
        <v>943</v>
      </c>
      <c r="AU292" t="s">
        <v>944</v>
      </c>
    </row>
    <row r="293" spans="1:47" x14ac:dyDescent="0.25">
      <c r="A293" t="s">
        <v>921</v>
      </c>
      <c r="B293" t="s">
        <v>940</v>
      </c>
      <c r="C293">
        <v>2021</v>
      </c>
      <c r="D293" t="s">
        <v>273</v>
      </c>
      <c r="F293" t="s">
        <v>941</v>
      </c>
      <c r="G293" t="s">
        <v>4</v>
      </c>
      <c r="H293" t="s">
        <v>131</v>
      </c>
      <c r="I293" t="s">
        <v>130</v>
      </c>
      <c r="J293" t="s">
        <v>129</v>
      </c>
      <c r="K293" t="s">
        <v>151</v>
      </c>
      <c r="L293" t="s">
        <v>924</v>
      </c>
      <c r="M293" t="s">
        <v>66</v>
      </c>
      <c r="N293" t="s">
        <v>68</v>
      </c>
      <c r="O293" t="s">
        <v>87</v>
      </c>
      <c r="P293">
        <v>750</v>
      </c>
      <c r="Q293">
        <v>70</v>
      </c>
      <c r="R293">
        <v>9</v>
      </c>
      <c r="S293">
        <v>1</v>
      </c>
      <c r="T293">
        <v>18</v>
      </c>
      <c r="U293">
        <v>19.399999999999999</v>
      </c>
      <c r="V293">
        <v>18</v>
      </c>
      <c r="W293" t="s">
        <v>70</v>
      </c>
      <c r="X293" t="s">
        <v>73</v>
      </c>
      <c r="Y293" t="s">
        <v>123</v>
      </c>
      <c r="Z293" t="s">
        <v>108</v>
      </c>
      <c r="AA293" t="s">
        <v>946</v>
      </c>
      <c r="AB293">
        <v>81.818181818181799</v>
      </c>
      <c r="AC293">
        <v>5.347593582887697</v>
      </c>
      <c r="AD293">
        <v>3</v>
      </c>
      <c r="AE293">
        <v>48</v>
      </c>
      <c r="AF293">
        <v>3</v>
      </c>
      <c r="AG293">
        <v>73.4375</v>
      </c>
      <c r="AH293">
        <v>9.8958333333333002</v>
      </c>
      <c r="AI293">
        <v>3</v>
      </c>
      <c r="AJ293">
        <v>48</v>
      </c>
      <c r="AK293">
        <v>3</v>
      </c>
      <c r="AL293" t="s">
        <v>774</v>
      </c>
      <c r="AM293" t="s">
        <v>76</v>
      </c>
      <c r="AN293" t="s">
        <v>962</v>
      </c>
      <c r="AO293" t="s">
        <v>996</v>
      </c>
      <c r="AP293" t="s">
        <v>1044</v>
      </c>
      <c r="AQ293" t="s">
        <v>943</v>
      </c>
      <c r="AU293" t="s">
        <v>944</v>
      </c>
    </row>
    <row r="294" spans="1:47" x14ac:dyDescent="0.25">
      <c r="A294" t="s">
        <v>921</v>
      </c>
      <c r="B294" t="s">
        <v>940</v>
      </c>
      <c r="C294">
        <v>2021</v>
      </c>
      <c r="D294" t="s">
        <v>273</v>
      </c>
      <c r="F294" t="s">
        <v>941</v>
      </c>
      <c r="G294" t="s">
        <v>4</v>
      </c>
      <c r="H294" t="s">
        <v>131</v>
      </c>
      <c r="I294" t="s">
        <v>130</v>
      </c>
      <c r="J294" t="s">
        <v>129</v>
      </c>
      <c r="K294" t="s">
        <v>151</v>
      </c>
      <c r="L294" t="s">
        <v>924</v>
      </c>
      <c r="M294" t="s">
        <v>66</v>
      </c>
      <c r="N294" t="s">
        <v>68</v>
      </c>
      <c r="O294" t="s">
        <v>87</v>
      </c>
      <c r="P294">
        <v>750</v>
      </c>
      <c r="Q294">
        <v>70</v>
      </c>
      <c r="R294">
        <v>9</v>
      </c>
      <c r="S294">
        <v>1</v>
      </c>
      <c r="T294">
        <v>18</v>
      </c>
      <c r="U294">
        <v>19.399999999999999</v>
      </c>
      <c r="V294">
        <v>24</v>
      </c>
      <c r="W294" t="s">
        <v>70</v>
      </c>
      <c r="X294" t="s">
        <v>73</v>
      </c>
      <c r="Y294" t="s">
        <v>123</v>
      </c>
      <c r="Z294" t="s">
        <v>108</v>
      </c>
      <c r="AA294" t="s">
        <v>946</v>
      </c>
      <c r="AB294">
        <v>48.128342245989202</v>
      </c>
      <c r="AC294">
        <v>23.529411764705998</v>
      </c>
      <c r="AD294">
        <v>3</v>
      </c>
      <c r="AE294">
        <v>48</v>
      </c>
      <c r="AF294">
        <v>3</v>
      </c>
      <c r="AG294">
        <v>52.0833333333333</v>
      </c>
      <c r="AH294">
        <v>16.6666666666667</v>
      </c>
      <c r="AI294">
        <v>3</v>
      </c>
      <c r="AJ294">
        <v>48</v>
      </c>
      <c r="AK294">
        <v>3</v>
      </c>
      <c r="AL294" t="s">
        <v>774</v>
      </c>
      <c r="AM294" t="s">
        <v>76</v>
      </c>
      <c r="AN294" t="s">
        <v>963</v>
      </c>
      <c r="AO294" t="s">
        <v>997</v>
      </c>
      <c r="AP294" t="s">
        <v>1045</v>
      </c>
      <c r="AQ294" t="s">
        <v>943</v>
      </c>
      <c r="AU294" t="s">
        <v>944</v>
      </c>
    </row>
    <row r="295" spans="1:47" x14ac:dyDescent="0.25">
      <c r="A295" t="s">
        <v>921</v>
      </c>
      <c r="B295" t="s">
        <v>940</v>
      </c>
      <c r="C295">
        <v>2021</v>
      </c>
      <c r="D295" t="s">
        <v>273</v>
      </c>
      <c r="F295" t="s">
        <v>941</v>
      </c>
      <c r="G295" t="s">
        <v>4</v>
      </c>
      <c r="H295" t="s">
        <v>131</v>
      </c>
      <c r="I295" t="s">
        <v>130</v>
      </c>
      <c r="J295" t="s">
        <v>129</v>
      </c>
      <c r="K295" t="s">
        <v>151</v>
      </c>
      <c r="L295" t="s">
        <v>924</v>
      </c>
      <c r="M295" t="s">
        <v>66</v>
      </c>
      <c r="N295" t="s">
        <v>68</v>
      </c>
      <c r="O295" t="s">
        <v>87</v>
      </c>
      <c r="P295">
        <v>750</v>
      </c>
      <c r="Q295">
        <v>70</v>
      </c>
      <c r="R295">
        <v>9</v>
      </c>
      <c r="S295">
        <v>1</v>
      </c>
      <c r="T295">
        <v>18</v>
      </c>
      <c r="U295">
        <v>19.399999999999999</v>
      </c>
      <c r="V295">
        <v>14</v>
      </c>
      <c r="W295" t="s">
        <v>70</v>
      </c>
      <c r="X295" t="s">
        <v>73</v>
      </c>
      <c r="Y295" t="s">
        <v>123</v>
      </c>
      <c r="Z295" t="s">
        <v>108</v>
      </c>
      <c r="AA295" t="s">
        <v>946</v>
      </c>
      <c r="AB295">
        <v>73.262032085561401</v>
      </c>
      <c r="AC295">
        <v>11.229946524064204</v>
      </c>
      <c r="AD295">
        <v>3</v>
      </c>
      <c r="AE295">
        <v>48</v>
      </c>
      <c r="AF295">
        <v>3</v>
      </c>
      <c r="AG295">
        <v>74.4791666666666</v>
      </c>
      <c r="AH295">
        <v>10.4166666666667</v>
      </c>
      <c r="AI295">
        <v>3</v>
      </c>
      <c r="AJ295">
        <v>48</v>
      </c>
      <c r="AK295">
        <v>3</v>
      </c>
      <c r="AL295" t="s">
        <v>774</v>
      </c>
      <c r="AM295" t="s">
        <v>76</v>
      </c>
      <c r="AN295" t="s">
        <v>961</v>
      </c>
      <c r="AO295" t="s">
        <v>998</v>
      </c>
      <c r="AP295" t="s">
        <v>1046</v>
      </c>
      <c r="AQ295" t="s">
        <v>943</v>
      </c>
      <c r="AU295" t="s">
        <v>944</v>
      </c>
    </row>
    <row r="296" spans="1:47" x14ac:dyDescent="0.25">
      <c r="A296" t="s">
        <v>921</v>
      </c>
      <c r="B296" t="s">
        <v>940</v>
      </c>
      <c r="C296">
        <v>2021</v>
      </c>
      <c r="D296" t="s">
        <v>273</v>
      </c>
      <c r="F296" t="s">
        <v>941</v>
      </c>
      <c r="G296" t="s">
        <v>4</v>
      </c>
      <c r="H296" t="s">
        <v>131</v>
      </c>
      <c r="I296" t="s">
        <v>130</v>
      </c>
      <c r="J296" t="s">
        <v>129</v>
      </c>
      <c r="K296" t="s">
        <v>151</v>
      </c>
      <c r="L296" t="s">
        <v>924</v>
      </c>
      <c r="M296" t="s">
        <v>66</v>
      </c>
      <c r="N296" t="s">
        <v>68</v>
      </c>
      <c r="O296" t="s">
        <v>87</v>
      </c>
      <c r="P296">
        <v>750</v>
      </c>
      <c r="Q296">
        <v>70</v>
      </c>
      <c r="R296">
        <v>9</v>
      </c>
      <c r="S296">
        <v>1</v>
      </c>
      <c r="T296">
        <v>18</v>
      </c>
      <c r="U296">
        <v>19.399999999999999</v>
      </c>
      <c r="V296">
        <v>18</v>
      </c>
      <c r="W296" t="s">
        <v>70</v>
      </c>
      <c r="X296" t="s">
        <v>73</v>
      </c>
      <c r="Y296" t="s">
        <v>123</v>
      </c>
      <c r="Z296" t="s">
        <v>108</v>
      </c>
      <c r="AA296" t="s">
        <v>946</v>
      </c>
      <c r="AB296">
        <v>84.491978609625605</v>
      </c>
      <c r="AC296">
        <v>4.8128342245990012</v>
      </c>
      <c r="AD296">
        <v>3</v>
      </c>
      <c r="AE296">
        <v>48</v>
      </c>
      <c r="AF296">
        <v>3</v>
      </c>
      <c r="AG296">
        <v>80.7291666666667</v>
      </c>
      <c r="AH296">
        <v>0.52083333333330017</v>
      </c>
      <c r="AI296">
        <v>3</v>
      </c>
      <c r="AJ296">
        <v>48</v>
      </c>
      <c r="AK296">
        <v>3</v>
      </c>
      <c r="AL296" t="s">
        <v>774</v>
      </c>
      <c r="AM296" t="s">
        <v>76</v>
      </c>
      <c r="AN296" t="s">
        <v>962</v>
      </c>
      <c r="AO296" t="s">
        <v>999</v>
      </c>
      <c r="AP296" t="s">
        <v>1047</v>
      </c>
      <c r="AQ296" t="s">
        <v>943</v>
      </c>
      <c r="AU296" t="s">
        <v>944</v>
      </c>
    </row>
    <row r="297" spans="1:47" ht="14.25" customHeight="1" x14ac:dyDescent="0.25">
      <c r="A297" t="s">
        <v>921</v>
      </c>
      <c r="B297" t="s">
        <v>940</v>
      </c>
      <c r="C297">
        <v>2021</v>
      </c>
      <c r="D297" t="s">
        <v>273</v>
      </c>
      <c r="F297" t="s">
        <v>941</v>
      </c>
      <c r="G297" t="s">
        <v>4</v>
      </c>
      <c r="H297" t="s">
        <v>131</v>
      </c>
      <c r="I297" t="s">
        <v>130</v>
      </c>
      <c r="J297" t="s">
        <v>129</v>
      </c>
      <c r="K297" t="s">
        <v>151</v>
      </c>
      <c r="L297" t="s">
        <v>924</v>
      </c>
      <c r="M297" t="s">
        <v>66</v>
      </c>
      <c r="N297" t="s">
        <v>68</v>
      </c>
      <c r="O297" t="s">
        <v>87</v>
      </c>
      <c r="P297">
        <v>750</v>
      </c>
      <c r="Q297">
        <v>70</v>
      </c>
      <c r="R297">
        <v>9</v>
      </c>
      <c r="S297">
        <v>1</v>
      </c>
      <c r="T297">
        <v>18</v>
      </c>
      <c r="U297">
        <v>19.399999999999999</v>
      </c>
      <c r="V297">
        <v>24</v>
      </c>
      <c r="W297" t="s">
        <v>70</v>
      </c>
      <c r="X297" t="s">
        <v>73</v>
      </c>
      <c r="Y297" t="s">
        <v>123</v>
      </c>
      <c r="Z297" t="s">
        <v>108</v>
      </c>
      <c r="AA297" t="s">
        <v>946</v>
      </c>
      <c r="AB297">
        <v>43.850267379679103</v>
      </c>
      <c r="AC297">
        <v>27.272727272727302</v>
      </c>
      <c r="AD297">
        <v>3</v>
      </c>
      <c r="AE297">
        <v>48</v>
      </c>
      <c r="AF297">
        <v>3</v>
      </c>
      <c r="AG297">
        <v>41.6666666666666</v>
      </c>
      <c r="AH297">
        <v>5.2083333333333002</v>
      </c>
      <c r="AI297">
        <v>3</v>
      </c>
      <c r="AJ297">
        <v>48</v>
      </c>
      <c r="AK297">
        <v>3</v>
      </c>
      <c r="AL297" t="s">
        <v>774</v>
      </c>
      <c r="AM297" t="s">
        <v>76</v>
      </c>
      <c r="AN297" t="s">
        <v>963</v>
      </c>
      <c r="AO297" t="s">
        <v>1000</v>
      </c>
      <c r="AP297" t="s">
        <v>1048</v>
      </c>
      <c r="AQ297" t="s">
        <v>943</v>
      </c>
      <c r="AU297" t="s">
        <v>944</v>
      </c>
    </row>
    <row r="298" spans="1:47" ht="14.25" customHeight="1" x14ac:dyDescent="0.25">
      <c r="A298" t="s">
        <v>921</v>
      </c>
      <c r="B298" t="s">
        <v>947</v>
      </c>
      <c r="C298">
        <v>2020</v>
      </c>
      <c r="D298" t="s">
        <v>948</v>
      </c>
      <c r="F298" t="s">
        <v>949</v>
      </c>
      <c r="G298" t="s">
        <v>4</v>
      </c>
      <c r="H298" t="s">
        <v>131</v>
      </c>
      <c r="I298" t="s">
        <v>130</v>
      </c>
      <c r="J298" t="s">
        <v>561</v>
      </c>
      <c r="K298" t="s">
        <v>950</v>
      </c>
      <c r="L298" t="s">
        <v>951</v>
      </c>
      <c r="M298" t="s">
        <v>66</v>
      </c>
      <c r="N298" t="s">
        <v>68</v>
      </c>
      <c r="O298" t="s">
        <v>87</v>
      </c>
      <c r="P298">
        <f>40*200</f>
        <v>8000</v>
      </c>
      <c r="Q298">
        <v>10</v>
      </c>
      <c r="R298">
        <v>10</v>
      </c>
      <c r="S298">
        <v>2</v>
      </c>
      <c r="T298">
        <v>20.2</v>
      </c>
      <c r="U298">
        <v>26.2</v>
      </c>
      <c r="V298">
        <v>20.2</v>
      </c>
      <c r="W298" t="s">
        <v>70</v>
      </c>
      <c r="X298" t="s">
        <v>72</v>
      </c>
      <c r="Y298" t="s">
        <v>124</v>
      </c>
      <c r="Z298" t="s">
        <v>106</v>
      </c>
      <c r="AA298" t="s">
        <v>945</v>
      </c>
      <c r="AB298">
        <v>12.644097222222221</v>
      </c>
      <c r="AC298">
        <v>4.9476084211976774</v>
      </c>
      <c r="AD298">
        <v>16</v>
      </c>
      <c r="AE298">
        <v>53</v>
      </c>
      <c r="AF298">
        <v>53</v>
      </c>
      <c r="AG298">
        <v>11.31547619047619</v>
      </c>
      <c r="AH298">
        <v>5.0935876576225958</v>
      </c>
      <c r="AI298">
        <v>14</v>
      </c>
      <c r="AJ298">
        <v>37</v>
      </c>
      <c r="AK298">
        <v>37</v>
      </c>
      <c r="AL298" t="s">
        <v>292</v>
      </c>
      <c r="AM298" t="s">
        <v>74</v>
      </c>
      <c r="AN298" t="s">
        <v>964</v>
      </c>
      <c r="AO298" t="s">
        <v>1001</v>
      </c>
      <c r="AP298" t="s">
        <v>1049</v>
      </c>
      <c r="AQ298" s="9" t="s">
        <v>952</v>
      </c>
      <c r="AS298" t="s">
        <v>953</v>
      </c>
      <c r="AU298" t="s">
        <v>954</v>
      </c>
    </row>
    <row r="299" spans="1:47" ht="14.25" customHeight="1" x14ac:dyDescent="0.25">
      <c r="A299" t="s">
        <v>921</v>
      </c>
      <c r="B299" t="s">
        <v>947</v>
      </c>
      <c r="C299">
        <v>2020</v>
      </c>
      <c r="D299" t="s">
        <v>948</v>
      </c>
      <c r="F299" t="s">
        <v>949</v>
      </c>
      <c r="G299" t="s">
        <v>4</v>
      </c>
      <c r="H299" t="s">
        <v>131</v>
      </c>
      <c r="I299" t="s">
        <v>130</v>
      </c>
      <c r="J299" t="s">
        <v>561</v>
      </c>
      <c r="K299" t="s">
        <v>950</v>
      </c>
      <c r="L299" t="s">
        <v>951</v>
      </c>
      <c r="M299" t="s">
        <v>66</v>
      </c>
      <c r="N299" t="s">
        <v>68</v>
      </c>
      <c r="O299" t="s">
        <v>87</v>
      </c>
      <c r="P299">
        <f>40*200</f>
        <v>8000</v>
      </c>
      <c r="Q299">
        <v>10</v>
      </c>
      <c r="R299">
        <v>10</v>
      </c>
      <c r="S299">
        <v>2</v>
      </c>
      <c r="T299">
        <v>20.2</v>
      </c>
      <c r="U299">
        <v>26.2</v>
      </c>
      <c r="V299">
        <v>20.2</v>
      </c>
      <c r="W299" t="s">
        <v>70</v>
      </c>
      <c r="X299" t="s">
        <v>72</v>
      </c>
      <c r="Y299" t="s">
        <v>124</v>
      </c>
      <c r="Z299" t="s">
        <v>107</v>
      </c>
      <c r="AA299" t="s">
        <v>955</v>
      </c>
      <c r="AB299">
        <v>3.044971354166667</v>
      </c>
      <c r="AC299">
        <v>0.29518171299200735</v>
      </c>
      <c r="AD299">
        <v>16</v>
      </c>
      <c r="AE299">
        <v>53</v>
      </c>
      <c r="AF299">
        <v>53</v>
      </c>
      <c r="AG299">
        <v>3.1628559523809519</v>
      </c>
      <c r="AH299">
        <v>0.35078735782602682</v>
      </c>
      <c r="AI299">
        <v>14</v>
      </c>
      <c r="AJ299">
        <v>37</v>
      </c>
      <c r="AK299">
        <v>37</v>
      </c>
      <c r="AL299" t="s">
        <v>956</v>
      </c>
      <c r="AM299" t="s">
        <v>74</v>
      </c>
      <c r="AN299" t="s">
        <v>964</v>
      </c>
      <c r="AO299" t="s">
        <v>1002</v>
      </c>
      <c r="AP299" t="s">
        <v>1050</v>
      </c>
      <c r="AQ299" s="9" t="s">
        <v>952</v>
      </c>
      <c r="AS299" t="s">
        <v>953</v>
      </c>
      <c r="AU299" t="s">
        <v>954</v>
      </c>
    </row>
    <row r="300" spans="1:47" ht="14.25" customHeight="1" x14ac:dyDescent="0.25">
      <c r="A300" t="s">
        <v>921</v>
      </c>
      <c r="B300" t="s">
        <v>947</v>
      </c>
      <c r="C300">
        <v>2020</v>
      </c>
      <c r="D300" t="s">
        <v>948</v>
      </c>
      <c r="F300" t="s">
        <v>949</v>
      </c>
      <c r="G300" t="s">
        <v>4</v>
      </c>
      <c r="H300" t="s">
        <v>131</v>
      </c>
      <c r="I300" t="s">
        <v>130</v>
      </c>
      <c r="J300" t="s">
        <v>561</v>
      </c>
      <c r="K300" t="s">
        <v>950</v>
      </c>
      <c r="L300" t="s">
        <v>951</v>
      </c>
      <c r="M300" t="s">
        <v>66</v>
      </c>
      <c r="N300" t="s">
        <v>68</v>
      </c>
      <c r="O300" t="s">
        <v>87</v>
      </c>
      <c r="P300">
        <f t="shared" ref="P300:P307" si="8">40*200</f>
        <v>8000</v>
      </c>
      <c r="Q300">
        <v>10</v>
      </c>
      <c r="R300">
        <v>10</v>
      </c>
      <c r="S300">
        <v>2</v>
      </c>
      <c r="T300">
        <v>20.2</v>
      </c>
      <c r="U300">
        <v>26.2</v>
      </c>
      <c r="V300">
        <v>20.2</v>
      </c>
      <c r="W300" t="s">
        <v>70</v>
      </c>
      <c r="X300" t="s">
        <v>72</v>
      </c>
      <c r="Y300" t="s">
        <v>124</v>
      </c>
      <c r="Z300" t="s">
        <v>106</v>
      </c>
      <c r="AA300" t="s">
        <v>942</v>
      </c>
      <c r="AB300">
        <v>5.1519097222222223</v>
      </c>
      <c r="AC300">
        <v>1.5089536337054366</v>
      </c>
      <c r="AD300">
        <v>16</v>
      </c>
      <c r="AE300">
        <v>53</v>
      </c>
      <c r="AF300">
        <v>53</v>
      </c>
      <c r="AG300">
        <v>4.5785714285714283</v>
      </c>
      <c r="AH300">
        <v>2.0242908283528243</v>
      </c>
      <c r="AI300">
        <v>14</v>
      </c>
      <c r="AJ300">
        <v>37</v>
      </c>
      <c r="AK300">
        <v>37</v>
      </c>
      <c r="AL300" t="s">
        <v>292</v>
      </c>
      <c r="AM300" t="s">
        <v>74</v>
      </c>
      <c r="AN300" t="s">
        <v>964</v>
      </c>
      <c r="AO300" t="s">
        <v>1003</v>
      </c>
      <c r="AP300" t="s">
        <v>1051</v>
      </c>
      <c r="AQ300" s="9" t="s">
        <v>952</v>
      </c>
      <c r="AS300" t="s">
        <v>953</v>
      </c>
      <c r="AU300" t="s">
        <v>954</v>
      </c>
    </row>
    <row r="301" spans="1:47" ht="14.25" customHeight="1" x14ac:dyDescent="0.25">
      <c r="A301" t="s">
        <v>921</v>
      </c>
      <c r="B301" t="s">
        <v>947</v>
      </c>
      <c r="C301">
        <v>2020</v>
      </c>
      <c r="D301" t="s">
        <v>948</v>
      </c>
      <c r="F301" t="s">
        <v>949</v>
      </c>
      <c r="G301" t="s">
        <v>4</v>
      </c>
      <c r="H301" t="s">
        <v>131</v>
      </c>
      <c r="I301" t="s">
        <v>130</v>
      </c>
      <c r="J301" t="s">
        <v>561</v>
      </c>
      <c r="K301" t="s">
        <v>950</v>
      </c>
      <c r="L301" t="s">
        <v>951</v>
      </c>
      <c r="M301" t="s">
        <v>66</v>
      </c>
      <c r="N301" t="s">
        <v>68</v>
      </c>
      <c r="O301" t="s">
        <v>87</v>
      </c>
      <c r="P301">
        <f t="shared" si="8"/>
        <v>8000</v>
      </c>
      <c r="Q301">
        <v>10</v>
      </c>
      <c r="R301">
        <v>10</v>
      </c>
      <c r="S301">
        <v>2</v>
      </c>
      <c r="T301">
        <v>20.2</v>
      </c>
      <c r="U301">
        <v>26.2</v>
      </c>
      <c r="V301">
        <v>20.2</v>
      </c>
      <c r="W301" t="s">
        <v>70</v>
      </c>
      <c r="X301" t="s">
        <v>72</v>
      </c>
      <c r="Y301" t="s">
        <v>124</v>
      </c>
      <c r="Z301" t="s">
        <v>108</v>
      </c>
      <c r="AA301" t="s">
        <v>946</v>
      </c>
      <c r="AB301">
        <v>0.56005965468166752</v>
      </c>
      <c r="AC301">
        <v>0.1690964707659775</v>
      </c>
      <c r="AD301">
        <v>16</v>
      </c>
      <c r="AE301">
        <v>53</v>
      </c>
      <c r="AF301">
        <v>53</v>
      </c>
      <c r="AG301">
        <v>0.62456585713662227</v>
      </c>
      <c r="AH301">
        <v>0.17515130407454801</v>
      </c>
      <c r="AI301">
        <v>14</v>
      </c>
      <c r="AJ301">
        <v>37</v>
      </c>
      <c r="AK301">
        <v>37</v>
      </c>
      <c r="AL301" t="s">
        <v>930</v>
      </c>
      <c r="AM301" t="s">
        <v>74</v>
      </c>
      <c r="AN301" t="s">
        <v>964</v>
      </c>
      <c r="AO301" t="s">
        <v>1004</v>
      </c>
      <c r="AP301" t="s">
        <v>1052</v>
      </c>
      <c r="AQ301" s="9" t="s">
        <v>952</v>
      </c>
      <c r="AS301" t="s">
        <v>953</v>
      </c>
      <c r="AU301" t="s">
        <v>954</v>
      </c>
    </row>
    <row r="302" spans="1:47" ht="14.25" customHeight="1" x14ac:dyDescent="0.25">
      <c r="A302" t="s">
        <v>921</v>
      </c>
      <c r="B302" t="s">
        <v>947</v>
      </c>
      <c r="C302">
        <v>2020</v>
      </c>
      <c r="D302" t="s">
        <v>948</v>
      </c>
      <c r="F302" t="s">
        <v>949</v>
      </c>
      <c r="G302" t="s">
        <v>4</v>
      </c>
      <c r="H302" t="s">
        <v>131</v>
      </c>
      <c r="I302" t="s">
        <v>130</v>
      </c>
      <c r="J302" t="s">
        <v>561</v>
      </c>
      <c r="K302" t="s">
        <v>950</v>
      </c>
      <c r="L302" t="s">
        <v>951</v>
      </c>
      <c r="M302" t="s">
        <v>66</v>
      </c>
      <c r="N302" t="s">
        <v>68</v>
      </c>
      <c r="O302" t="s">
        <v>87</v>
      </c>
      <c r="P302">
        <f t="shared" si="8"/>
        <v>8000</v>
      </c>
      <c r="Q302">
        <v>10</v>
      </c>
      <c r="R302">
        <v>10</v>
      </c>
      <c r="S302">
        <v>2</v>
      </c>
      <c r="T302">
        <v>20.2</v>
      </c>
      <c r="U302">
        <v>26.2</v>
      </c>
      <c r="V302">
        <v>20.2</v>
      </c>
      <c r="W302" t="s">
        <v>70</v>
      </c>
      <c r="X302" t="s">
        <v>72</v>
      </c>
      <c r="Y302" t="s">
        <v>124</v>
      </c>
      <c r="Z302" t="s">
        <v>107</v>
      </c>
      <c r="AA302" t="s">
        <v>957</v>
      </c>
      <c r="AB302">
        <v>2.7104435763888892</v>
      </c>
      <c r="AC302">
        <v>0.14243492345441047</v>
      </c>
      <c r="AD302">
        <v>16</v>
      </c>
      <c r="AE302">
        <v>53</v>
      </c>
      <c r="AF302">
        <v>53</v>
      </c>
      <c r="AG302">
        <v>2.7282583333333332</v>
      </c>
      <c r="AH302">
        <v>0.12582914456434516</v>
      </c>
      <c r="AI302">
        <v>14</v>
      </c>
      <c r="AJ302">
        <v>37</v>
      </c>
      <c r="AK302">
        <v>37</v>
      </c>
      <c r="AL302" t="s">
        <v>135</v>
      </c>
      <c r="AM302" t="s">
        <v>74</v>
      </c>
      <c r="AN302" t="s">
        <v>964</v>
      </c>
      <c r="AO302" t="s">
        <v>1005</v>
      </c>
      <c r="AP302" t="s">
        <v>1053</v>
      </c>
      <c r="AQ302" s="9" t="s">
        <v>952</v>
      </c>
      <c r="AS302" t="s">
        <v>953</v>
      </c>
      <c r="AU302" t="s">
        <v>954</v>
      </c>
    </row>
    <row r="303" spans="1:47" ht="14.25" customHeight="1" x14ac:dyDescent="0.25">
      <c r="A303" t="s">
        <v>921</v>
      </c>
      <c r="B303" t="s">
        <v>947</v>
      </c>
      <c r="C303">
        <v>2020</v>
      </c>
      <c r="D303" t="s">
        <v>948</v>
      </c>
      <c r="F303" t="s">
        <v>949</v>
      </c>
      <c r="G303" t="s">
        <v>4</v>
      </c>
      <c r="H303" t="s">
        <v>131</v>
      </c>
      <c r="I303" t="s">
        <v>130</v>
      </c>
      <c r="J303" t="s">
        <v>561</v>
      </c>
      <c r="K303" t="s">
        <v>950</v>
      </c>
      <c r="L303" t="s">
        <v>951</v>
      </c>
      <c r="M303" t="s">
        <v>66</v>
      </c>
      <c r="N303" t="s">
        <v>68</v>
      </c>
      <c r="O303" t="s">
        <v>87</v>
      </c>
      <c r="P303">
        <f t="shared" si="8"/>
        <v>8000</v>
      </c>
      <c r="Q303">
        <v>10</v>
      </c>
      <c r="R303">
        <v>10</v>
      </c>
      <c r="S303">
        <v>2</v>
      </c>
      <c r="T303">
        <v>20.2</v>
      </c>
      <c r="U303">
        <v>26.2</v>
      </c>
      <c r="V303">
        <v>26.2</v>
      </c>
      <c r="W303" t="s">
        <v>70</v>
      </c>
      <c r="X303" t="s">
        <v>72</v>
      </c>
      <c r="Y303" t="s">
        <v>124</v>
      </c>
      <c r="Z303" t="s">
        <v>106</v>
      </c>
      <c r="AA303" t="s">
        <v>945</v>
      </c>
      <c r="AB303">
        <v>10.96674107142857</v>
      </c>
      <c r="AC303">
        <v>4.9970996967823647</v>
      </c>
      <c r="AD303">
        <v>16</v>
      </c>
      <c r="AE303">
        <v>57</v>
      </c>
      <c r="AF303">
        <v>57</v>
      </c>
      <c r="AG303">
        <v>8.9998663101604279</v>
      </c>
      <c r="AH303">
        <v>3.5181146919420812</v>
      </c>
      <c r="AI303">
        <v>16</v>
      </c>
      <c r="AJ303">
        <v>61</v>
      </c>
      <c r="AK303">
        <v>61</v>
      </c>
      <c r="AL303" t="s">
        <v>292</v>
      </c>
      <c r="AM303" t="s">
        <v>74</v>
      </c>
      <c r="AN303" t="s">
        <v>965</v>
      </c>
      <c r="AO303" t="s">
        <v>1006</v>
      </c>
      <c r="AP303" t="s">
        <v>1054</v>
      </c>
      <c r="AQ303" s="9" t="s">
        <v>952</v>
      </c>
      <c r="AS303" t="s">
        <v>953</v>
      </c>
      <c r="AU303" t="s">
        <v>954</v>
      </c>
    </row>
    <row r="304" spans="1:47" ht="14.25" customHeight="1" x14ac:dyDescent="0.25">
      <c r="A304" t="s">
        <v>921</v>
      </c>
      <c r="B304" t="s">
        <v>947</v>
      </c>
      <c r="C304">
        <v>2020</v>
      </c>
      <c r="D304" t="s">
        <v>948</v>
      </c>
      <c r="F304" t="s">
        <v>949</v>
      </c>
      <c r="G304" t="s">
        <v>4</v>
      </c>
      <c r="H304" t="s">
        <v>131</v>
      </c>
      <c r="I304" t="s">
        <v>130</v>
      </c>
      <c r="J304" t="s">
        <v>561</v>
      </c>
      <c r="K304" t="s">
        <v>950</v>
      </c>
      <c r="L304" t="s">
        <v>951</v>
      </c>
      <c r="M304" t="s">
        <v>66</v>
      </c>
      <c r="N304" t="s">
        <v>68</v>
      </c>
      <c r="O304" t="s">
        <v>87</v>
      </c>
      <c r="P304">
        <f t="shared" si="8"/>
        <v>8000</v>
      </c>
      <c r="Q304">
        <v>10</v>
      </c>
      <c r="R304">
        <v>10</v>
      </c>
      <c r="S304">
        <v>2</v>
      </c>
      <c r="T304">
        <v>20.2</v>
      </c>
      <c r="U304">
        <v>26.2</v>
      </c>
      <c r="V304">
        <v>26.2</v>
      </c>
      <c r="W304" t="s">
        <v>70</v>
      </c>
      <c r="X304" t="s">
        <v>72</v>
      </c>
      <c r="Y304" t="s">
        <v>124</v>
      </c>
      <c r="Z304" t="s">
        <v>107</v>
      </c>
      <c r="AA304" t="s">
        <v>955</v>
      </c>
      <c r="AB304">
        <v>3.2541853422619056</v>
      </c>
      <c r="AC304">
        <v>0.71121364395863929</v>
      </c>
      <c r="AD304">
        <v>16</v>
      </c>
      <c r="AE304">
        <v>57</v>
      </c>
      <c r="AF304">
        <v>57</v>
      </c>
      <c r="AG304">
        <v>3.1524745543672013</v>
      </c>
      <c r="AH304">
        <v>0.59843899374123177</v>
      </c>
      <c r="AI304">
        <v>16</v>
      </c>
      <c r="AJ304">
        <v>61</v>
      </c>
      <c r="AK304">
        <v>61</v>
      </c>
      <c r="AL304" t="s">
        <v>956</v>
      </c>
      <c r="AM304" t="s">
        <v>74</v>
      </c>
      <c r="AN304" t="s">
        <v>965</v>
      </c>
      <c r="AO304" t="s">
        <v>1007</v>
      </c>
      <c r="AP304" t="s">
        <v>1055</v>
      </c>
      <c r="AQ304" s="9" t="s">
        <v>952</v>
      </c>
      <c r="AS304" t="s">
        <v>953</v>
      </c>
      <c r="AU304" t="s">
        <v>954</v>
      </c>
    </row>
    <row r="305" spans="1:47" ht="14.25" customHeight="1" x14ac:dyDescent="0.25">
      <c r="A305" t="s">
        <v>921</v>
      </c>
      <c r="B305" t="s">
        <v>947</v>
      </c>
      <c r="C305">
        <v>2020</v>
      </c>
      <c r="D305" t="s">
        <v>948</v>
      </c>
      <c r="F305" t="s">
        <v>949</v>
      </c>
      <c r="G305" t="s">
        <v>4</v>
      </c>
      <c r="H305" t="s">
        <v>131</v>
      </c>
      <c r="I305" t="s">
        <v>130</v>
      </c>
      <c r="J305" t="s">
        <v>561</v>
      </c>
      <c r="K305" t="s">
        <v>950</v>
      </c>
      <c r="L305" t="s">
        <v>951</v>
      </c>
      <c r="M305" t="s">
        <v>66</v>
      </c>
      <c r="N305" t="s">
        <v>68</v>
      </c>
      <c r="O305" t="s">
        <v>87</v>
      </c>
      <c r="P305">
        <f t="shared" si="8"/>
        <v>8000</v>
      </c>
      <c r="Q305">
        <v>10</v>
      </c>
      <c r="R305">
        <v>10</v>
      </c>
      <c r="S305">
        <v>2</v>
      </c>
      <c r="T305">
        <v>20.2</v>
      </c>
      <c r="U305">
        <v>26.2</v>
      </c>
      <c r="V305">
        <v>26.2</v>
      </c>
      <c r="W305" t="s">
        <v>70</v>
      </c>
      <c r="X305" t="s">
        <v>72</v>
      </c>
      <c r="Y305" t="s">
        <v>124</v>
      </c>
      <c r="Z305" t="s">
        <v>106</v>
      </c>
      <c r="AA305" t="s">
        <v>942</v>
      </c>
      <c r="AB305">
        <v>4.2704613095238102</v>
      </c>
      <c r="AC305">
        <v>1.5809774344657381</v>
      </c>
      <c r="AD305">
        <v>16</v>
      </c>
      <c r="AE305">
        <v>57</v>
      </c>
      <c r="AF305">
        <v>57</v>
      </c>
      <c r="AG305">
        <v>4.0603386809269164</v>
      </c>
      <c r="AH305">
        <v>1.8023130285861528</v>
      </c>
      <c r="AI305">
        <v>16</v>
      </c>
      <c r="AJ305">
        <v>61</v>
      </c>
      <c r="AK305">
        <v>61</v>
      </c>
      <c r="AL305" t="s">
        <v>292</v>
      </c>
      <c r="AM305" t="s">
        <v>74</v>
      </c>
      <c r="AN305" t="s">
        <v>965</v>
      </c>
      <c r="AO305" t="s">
        <v>1008</v>
      </c>
      <c r="AP305" t="s">
        <v>1056</v>
      </c>
      <c r="AQ305" s="9" t="s">
        <v>952</v>
      </c>
      <c r="AS305" t="s">
        <v>953</v>
      </c>
      <c r="AU305" t="s">
        <v>954</v>
      </c>
    </row>
    <row r="306" spans="1:47" ht="14.25" customHeight="1" x14ac:dyDescent="0.25">
      <c r="A306" t="s">
        <v>921</v>
      </c>
      <c r="B306" t="s">
        <v>947</v>
      </c>
      <c r="C306">
        <v>2020</v>
      </c>
      <c r="D306" t="s">
        <v>948</v>
      </c>
      <c r="F306" t="s">
        <v>949</v>
      </c>
      <c r="G306" t="s">
        <v>4</v>
      </c>
      <c r="H306" t="s">
        <v>131</v>
      </c>
      <c r="I306" t="s">
        <v>130</v>
      </c>
      <c r="J306" t="s">
        <v>561</v>
      </c>
      <c r="K306" t="s">
        <v>950</v>
      </c>
      <c r="L306" t="s">
        <v>951</v>
      </c>
      <c r="M306" t="s">
        <v>66</v>
      </c>
      <c r="N306" t="s">
        <v>68</v>
      </c>
      <c r="O306" t="s">
        <v>87</v>
      </c>
      <c r="P306">
        <f t="shared" si="8"/>
        <v>8000</v>
      </c>
      <c r="Q306">
        <v>10</v>
      </c>
      <c r="R306">
        <v>10</v>
      </c>
      <c r="S306">
        <v>2</v>
      </c>
      <c r="T306">
        <v>20.2</v>
      </c>
      <c r="U306">
        <v>26.2</v>
      </c>
      <c r="V306">
        <v>26.2</v>
      </c>
      <c r="W306" t="s">
        <v>70</v>
      </c>
      <c r="X306" t="s">
        <v>72</v>
      </c>
      <c r="Y306" t="s">
        <v>124</v>
      </c>
      <c r="Z306" t="s">
        <v>108</v>
      </c>
      <c r="AA306" t="s">
        <v>946</v>
      </c>
      <c r="AB306">
        <v>0.50835981770964189</v>
      </c>
      <c r="AC306">
        <v>0.17919711165592161</v>
      </c>
      <c r="AD306">
        <v>16</v>
      </c>
      <c r="AE306">
        <v>57</v>
      </c>
      <c r="AF306">
        <v>57</v>
      </c>
      <c r="AG306">
        <v>0.70420906897021451</v>
      </c>
      <c r="AH306">
        <v>0.17102524229284866</v>
      </c>
      <c r="AI306">
        <v>16</v>
      </c>
      <c r="AJ306">
        <v>61</v>
      </c>
      <c r="AK306">
        <v>61</v>
      </c>
      <c r="AL306" t="s">
        <v>930</v>
      </c>
      <c r="AM306" t="s">
        <v>74</v>
      </c>
      <c r="AN306" t="s">
        <v>965</v>
      </c>
      <c r="AO306" t="s">
        <v>1009</v>
      </c>
      <c r="AP306" t="s">
        <v>1057</v>
      </c>
      <c r="AQ306" s="9" t="s">
        <v>952</v>
      </c>
      <c r="AS306" t="s">
        <v>953</v>
      </c>
      <c r="AU306" t="s">
        <v>954</v>
      </c>
    </row>
    <row r="307" spans="1:47" ht="14.25" customHeight="1" x14ac:dyDescent="0.25">
      <c r="A307" t="s">
        <v>921</v>
      </c>
      <c r="B307" t="s">
        <v>947</v>
      </c>
      <c r="C307">
        <v>2020</v>
      </c>
      <c r="D307" t="s">
        <v>948</v>
      </c>
      <c r="F307" t="s">
        <v>949</v>
      </c>
      <c r="G307" t="s">
        <v>4</v>
      </c>
      <c r="H307" t="s">
        <v>131</v>
      </c>
      <c r="I307" t="s">
        <v>130</v>
      </c>
      <c r="J307" t="s">
        <v>561</v>
      </c>
      <c r="K307" t="s">
        <v>950</v>
      </c>
      <c r="L307" t="s">
        <v>951</v>
      </c>
      <c r="M307" t="s">
        <v>66</v>
      </c>
      <c r="N307" t="s">
        <v>68</v>
      </c>
      <c r="O307" t="s">
        <v>87</v>
      </c>
      <c r="P307">
        <f t="shared" si="8"/>
        <v>8000</v>
      </c>
      <c r="Q307">
        <v>10</v>
      </c>
      <c r="R307">
        <v>10</v>
      </c>
      <c r="S307">
        <v>2</v>
      </c>
      <c r="T307">
        <v>20.2</v>
      </c>
      <c r="U307">
        <v>26.2</v>
      </c>
      <c r="V307">
        <v>26.2</v>
      </c>
      <c r="W307" t="s">
        <v>70</v>
      </c>
      <c r="X307" t="s">
        <v>72</v>
      </c>
      <c r="Y307" t="s">
        <v>124</v>
      </c>
      <c r="Z307" t="s">
        <v>107</v>
      </c>
      <c r="AA307" t="s">
        <v>957</v>
      </c>
      <c r="AB307">
        <v>2.7494003720238087</v>
      </c>
      <c r="AC307">
        <v>0.23703951164643311</v>
      </c>
      <c r="AD307">
        <v>16</v>
      </c>
      <c r="AE307">
        <v>57</v>
      </c>
      <c r="AF307">
        <v>57</v>
      </c>
      <c r="AG307">
        <v>2.7437257130124779</v>
      </c>
      <c r="AH307">
        <v>0.22141121762647784</v>
      </c>
      <c r="AI307">
        <v>16</v>
      </c>
      <c r="AJ307">
        <v>61</v>
      </c>
      <c r="AK307">
        <v>61</v>
      </c>
      <c r="AL307" t="s">
        <v>135</v>
      </c>
      <c r="AM307" t="s">
        <v>74</v>
      </c>
      <c r="AN307" t="s">
        <v>965</v>
      </c>
      <c r="AO307" t="s">
        <v>1010</v>
      </c>
      <c r="AP307" t="s">
        <v>1058</v>
      </c>
      <c r="AQ307" s="9" t="s">
        <v>952</v>
      </c>
      <c r="AS307" t="s">
        <v>953</v>
      </c>
      <c r="AU307" t="s">
        <v>954</v>
      </c>
    </row>
    <row r="308" spans="1:47" ht="14.25" customHeight="1" x14ac:dyDescent="0.25">
      <c r="A308" t="s">
        <v>832</v>
      </c>
      <c r="B308" t="s">
        <v>833</v>
      </c>
      <c r="C308">
        <v>2014</v>
      </c>
      <c r="D308" t="s">
        <v>132</v>
      </c>
      <c r="F308" t="s">
        <v>834</v>
      </c>
      <c r="G308" t="s">
        <v>4</v>
      </c>
      <c r="H308" t="s">
        <v>131</v>
      </c>
      <c r="I308" t="s">
        <v>130</v>
      </c>
      <c r="J308" t="s">
        <v>129</v>
      </c>
      <c r="K308" t="s">
        <v>151</v>
      </c>
      <c r="L308" t="s">
        <v>152</v>
      </c>
      <c r="M308" t="s">
        <v>66</v>
      </c>
      <c r="N308" t="s">
        <v>68</v>
      </c>
      <c r="O308" t="s">
        <v>87</v>
      </c>
      <c r="P308">
        <v>1500</v>
      </c>
      <c r="Q308">
        <v>2</v>
      </c>
      <c r="R308">
        <v>5</v>
      </c>
      <c r="S308">
        <v>2</v>
      </c>
      <c r="T308">
        <v>24.8</v>
      </c>
      <c r="U308">
        <v>26.3</v>
      </c>
      <c r="V308">
        <v>26.5</v>
      </c>
      <c r="W308" t="s">
        <v>70</v>
      </c>
      <c r="X308" t="s">
        <v>73</v>
      </c>
      <c r="Y308" t="s">
        <v>123</v>
      </c>
      <c r="Z308" t="s">
        <v>106</v>
      </c>
      <c r="AA308" t="s">
        <v>835</v>
      </c>
      <c r="AB308" s="16">
        <v>185.62752525252526</v>
      </c>
      <c r="AC308" s="16">
        <v>11.273285668372763</v>
      </c>
      <c r="AD308">
        <v>3</v>
      </c>
      <c r="AE308">
        <f t="shared" ref="AE308:AF310" si="9">9*3</f>
        <v>27</v>
      </c>
      <c r="AF308">
        <f t="shared" si="9"/>
        <v>27</v>
      </c>
      <c r="AG308" s="16">
        <v>163.53030303030303</v>
      </c>
      <c r="AH308" s="16">
        <v>12.610567012125385</v>
      </c>
      <c r="AI308">
        <v>3</v>
      </c>
      <c r="AJ308">
        <f t="shared" ref="AJ308:AK310" si="10">9*3</f>
        <v>27</v>
      </c>
      <c r="AK308">
        <f t="shared" si="10"/>
        <v>27</v>
      </c>
      <c r="AL308" t="s">
        <v>292</v>
      </c>
      <c r="AM308" t="s">
        <v>75</v>
      </c>
      <c r="AN308" t="s">
        <v>865</v>
      </c>
      <c r="AO308" t="s">
        <v>873</v>
      </c>
      <c r="AP308" s="17" t="s">
        <v>899</v>
      </c>
      <c r="AQ308" s="2" t="s">
        <v>836</v>
      </c>
      <c r="AU308" t="s">
        <v>837</v>
      </c>
    </row>
    <row r="309" spans="1:47" ht="14.25" customHeight="1" x14ac:dyDescent="0.25">
      <c r="A309" t="s">
        <v>832</v>
      </c>
      <c r="B309" t="s">
        <v>833</v>
      </c>
      <c r="C309">
        <v>2014</v>
      </c>
      <c r="D309" t="s">
        <v>132</v>
      </c>
      <c r="F309" t="s">
        <v>834</v>
      </c>
      <c r="G309" t="s">
        <v>4</v>
      </c>
      <c r="H309" t="s">
        <v>131</v>
      </c>
      <c r="I309" t="s">
        <v>130</v>
      </c>
      <c r="J309" t="s">
        <v>129</v>
      </c>
      <c r="K309" t="s">
        <v>151</v>
      </c>
      <c r="L309" t="s">
        <v>152</v>
      </c>
      <c r="M309" t="s">
        <v>66</v>
      </c>
      <c r="N309" t="s">
        <v>68</v>
      </c>
      <c r="O309" t="s">
        <v>87</v>
      </c>
      <c r="P309">
        <v>1500</v>
      </c>
      <c r="Q309">
        <v>2</v>
      </c>
      <c r="R309">
        <v>15</v>
      </c>
      <c r="S309">
        <v>2</v>
      </c>
      <c r="T309">
        <v>24.8</v>
      </c>
      <c r="U309">
        <v>29.3</v>
      </c>
      <c r="V309">
        <v>29.5</v>
      </c>
      <c r="W309" t="s">
        <v>70</v>
      </c>
      <c r="X309" t="s">
        <v>73</v>
      </c>
      <c r="Y309" t="s">
        <v>123</v>
      </c>
      <c r="Z309" t="s">
        <v>106</v>
      </c>
      <c r="AA309" t="s">
        <v>835</v>
      </c>
      <c r="AB309" s="16">
        <v>144.77777777777777</v>
      </c>
      <c r="AC309" s="16">
        <v>28.108681823009096</v>
      </c>
      <c r="AD309">
        <v>3</v>
      </c>
      <c r="AE309">
        <f t="shared" si="9"/>
        <v>27</v>
      </c>
      <c r="AF309">
        <f t="shared" si="9"/>
        <v>27</v>
      </c>
      <c r="AG309" s="16">
        <v>115.82575757575758</v>
      </c>
      <c r="AH309" s="16">
        <v>4.0658063527210411</v>
      </c>
      <c r="AI309">
        <v>3</v>
      </c>
      <c r="AJ309">
        <f t="shared" si="10"/>
        <v>27</v>
      </c>
      <c r="AK309">
        <f t="shared" si="10"/>
        <v>27</v>
      </c>
      <c r="AL309" t="s">
        <v>292</v>
      </c>
      <c r="AM309" t="s">
        <v>75</v>
      </c>
      <c r="AN309" t="s">
        <v>866</v>
      </c>
      <c r="AO309" t="s">
        <v>875</v>
      </c>
      <c r="AP309" s="17" t="s">
        <v>901</v>
      </c>
      <c r="AQ309" s="2" t="s">
        <v>836</v>
      </c>
      <c r="AU309" t="s">
        <v>839</v>
      </c>
    </row>
    <row r="310" spans="1:47" ht="14.25" customHeight="1" x14ac:dyDescent="0.25">
      <c r="A310" t="s">
        <v>832</v>
      </c>
      <c r="B310" t="s">
        <v>833</v>
      </c>
      <c r="C310">
        <v>2014</v>
      </c>
      <c r="D310" t="s">
        <v>132</v>
      </c>
      <c r="F310" t="s">
        <v>834</v>
      </c>
      <c r="G310" t="s">
        <v>4</v>
      </c>
      <c r="H310" t="s">
        <v>131</v>
      </c>
      <c r="I310" t="s">
        <v>130</v>
      </c>
      <c r="J310" t="s">
        <v>129</v>
      </c>
      <c r="K310" t="s">
        <v>151</v>
      </c>
      <c r="L310" t="s">
        <v>152</v>
      </c>
      <c r="M310" t="s">
        <v>66</v>
      </c>
      <c r="N310" t="s">
        <v>68</v>
      </c>
      <c r="O310" t="s">
        <v>87</v>
      </c>
      <c r="P310">
        <v>1500</v>
      </c>
      <c r="Q310">
        <v>2</v>
      </c>
      <c r="R310">
        <v>20</v>
      </c>
      <c r="S310">
        <v>2</v>
      </c>
      <c r="T310">
        <v>24.8</v>
      </c>
      <c r="U310">
        <v>30.8</v>
      </c>
      <c r="V310">
        <v>31</v>
      </c>
      <c r="W310" t="s">
        <v>70</v>
      </c>
      <c r="X310" t="s">
        <v>73</v>
      </c>
      <c r="Y310" t="s">
        <v>123</v>
      </c>
      <c r="Z310" t="s">
        <v>106</v>
      </c>
      <c r="AA310" t="s">
        <v>835</v>
      </c>
      <c r="AB310" s="16">
        <v>146.61868686868686</v>
      </c>
      <c r="AC310" s="16">
        <v>21.992800605925364</v>
      </c>
      <c r="AD310">
        <v>3</v>
      </c>
      <c r="AE310">
        <f t="shared" si="9"/>
        <v>27</v>
      </c>
      <c r="AF310">
        <f t="shared" si="9"/>
        <v>27</v>
      </c>
      <c r="AG310" s="16">
        <v>123.31666666666666</v>
      </c>
      <c r="AH310" s="16">
        <v>15.09167356892903</v>
      </c>
      <c r="AI310">
        <v>3</v>
      </c>
      <c r="AJ310">
        <f t="shared" si="10"/>
        <v>27</v>
      </c>
      <c r="AK310">
        <f t="shared" si="10"/>
        <v>27</v>
      </c>
      <c r="AL310" t="s">
        <v>292</v>
      </c>
      <c r="AM310" t="s">
        <v>75</v>
      </c>
      <c r="AN310" t="s">
        <v>867</v>
      </c>
      <c r="AO310" t="s">
        <v>877</v>
      </c>
      <c r="AP310" s="17" t="s">
        <v>903</v>
      </c>
      <c r="AQ310" s="2" t="s">
        <v>836</v>
      </c>
      <c r="AU310" t="s">
        <v>840</v>
      </c>
    </row>
    <row r="311" spans="1:47" ht="14.25" customHeight="1" x14ac:dyDescent="0.25">
      <c r="A311" t="s">
        <v>832</v>
      </c>
      <c r="B311" t="s">
        <v>833</v>
      </c>
      <c r="C311">
        <v>2014</v>
      </c>
      <c r="D311" t="s">
        <v>132</v>
      </c>
      <c r="F311" t="s">
        <v>834</v>
      </c>
      <c r="G311" t="s">
        <v>4</v>
      </c>
      <c r="H311" t="s">
        <v>131</v>
      </c>
      <c r="I311" t="s">
        <v>130</v>
      </c>
      <c r="J311" t="s">
        <v>129</v>
      </c>
      <c r="K311" t="s">
        <v>151</v>
      </c>
      <c r="L311" t="s">
        <v>152</v>
      </c>
      <c r="M311" t="s">
        <v>66</v>
      </c>
      <c r="N311" t="s">
        <v>68</v>
      </c>
      <c r="O311" t="s">
        <v>87</v>
      </c>
      <c r="P311">
        <v>1500</v>
      </c>
      <c r="Q311">
        <v>2</v>
      </c>
      <c r="R311">
        <v>5</v>
      </c>
      <c r="S311">
        <v>2</v>
      </c>
      <c r="T311">
        <v>24.8</v>
      </c>
      <c r="U311">
        <v>26.3</v>
      </c>
      <c r="V311">
        <v>26.5</v>
      </c>
      <c r="W311" t="s">
        <v>70</v>
      </c>
      <c r="X311" t="s">
        <v>73</v>
      </c>
      <c r="Y311" t="s">
        <v>124</v>
      </c>
      <c r="Z311" t="s">
        <v>108</v>
      </c>
      <c r="AA311" t="s">
        <v>838</v>
      </c>
      <c r="AB311" s="16">
        <v>0.83888888888888891</v>
      </c>
      <c r="AC311" s="16">
        <v>2.3908260879277807E-2</v>
      </c>
      <c r="AD311">
        <v>3</v>
      </c>
      <c r="AE311">
        <f>16*3</f>
        <v>48</v>
      </c>
      <c r="AF311">
        <f>16*3</f>
        <v>48</v>
      </c>
      <c r="AG311" s="16">
        <v>0.71730158730158722</v>
      </c>
      <c r="AH311" s="16">
        <v>0.13093948950494894</v>
      </c>
      <c r="AI311">
        <v>3</v>
      </c>
      <c r="AJ311">
        <f>16*3</f>
        <v>48</v>
      </c>
      <c r="AK311">
        <f>16*3</f>
        <v>48</v>
      </c>
      <c r="AL311" t="s">
        <v>774</v>
      </c>
      <c r="AM311" t="s">
        <v>75</v>
      </c>
      <c r="AN311" t="s">
        <v>865</v>
      </c>
      <c r="AO311" t="s">
        <v>874</v>
      </c>
      <c r="AP311" s="17" t="s">
        <v>900</v>
      </c>
      <c r="AQ311" s="2" t="s">
        <v>836</v>
      </c>
      <c r="AU311" t="s">
        <v>837</v>
      </c>
    </row>
    <row r="312" spans="1:47" ht="14.25" customHeight="1" x14ac:dyDescent="0.25">
      <c r="A312" t="s">
        <v>832</v>
      </c>
      <c r="B312" t="s">
        <v>833</v>
      </c>
      <c r="C312">
        <v>2014</v>
      </c>
      <c r="D312" t="s">
        <v>132</v>
      </c>
      <c r="F312" t="s">
        <v>834</v>
      </c>
      <c r="G312" t="s">
        <v>4</v>
      </c>
      <c r="H312" t="s">
        <v>131</v>
      </c>
      <c r="I312" t="s">
        <v>130</v>
      </c>
      <c r="J312" t="s">
        <v>129</v>
      </c>
      <c r="K312" t="s">
        <v>151</v>
      </c>
      <c r="L312" t="s">
        <v>152</v>
      </c>
      <c r="M312" t="s">
        <v>66</v>
      </c>
      <c r="N312" t="s">
        <v>68</v>
      </c>
      <c r="O312" t="s">
        <v>87</v>
      </c>
      <c r="P312">
        <v>1500</v>
      </c>
      <c r="Q312">
        <v>2</v>
      </c>
      <c r="R312">
        <v>15</v>
      </c>
      <c r="S312">
        <v>2</v>
      </c>
      <c r="T312">
        <v>24.8</v>
      </c>
      <c r="U312">
        <v>29.3</v>
      </c>
      <c r="V312">
        <v>29.5</v>
      </c>
      <c r="W312" t="s">
        <v>70</v>
      </c>
      <c r="X312" t="s">
        <v>73</v>
      </c>
      <c r="Y312" t="s">
        <v>124</v>
      </c>
      <c r="Z312" t="s">
        <v>108</v>
      </c>
      <c r="AA312" t="s">
        <v>838</v>
      </c>
      <c r="AB312" s="16">
        <v>0.89416666666666655</v>
      </c>
      <c r="AC312" s="16">
        <v>1.4813657362192671E-2</v>
      </c>
      <c r="AD312">
        <v>3</v>
      </c>
      <c r="AE312">
        <f>20*3</f>
        <v>60</v>
      </c>
      <c r="AF312">
        <f>20*3</f>
        <v>60</v>
      </c>
      <c r="AG312" s="16">
        <v>0.87486842105263152</v>
      </c>
      <c r="AH312" s="16">
        <v>2.7613089051763344E-2</v>
      </c>
      <c r="AI312">
        <v>3</v>
      </c>
      <c r="AJ312">
        <f>20*3</f>
        <v>60</v>
      </c>
      <c r="AK312">
        <f>20*3</f>
        <v>60</v>
      </c>
      <c r="AL312" t="s">
        <v>774</v>
      </c>
      <c r="AM312" t="s">
        <v>75</v>
      </c>
      <c r="AN312" t="s">
        <v>866</v>
      </c>
      <c r="AO312" t="s">
        <v>876</v>
      </c>
      <c r="AP312" s="17" t="s">
        <v>902</v>
      </c>
      <c r="AQ312" s="2" t="s">
        <v>836</v>
      </c>
      <c r="AU312" t="s">
        <v>839</v>
      </c>
    </row>
    <row r="313" spans="1:47" ht="14.25" customHeight="1" x14ac:dyDescent="0.25">
      <c r="A313" t="s">
        <v>832</v>
      </c>
      <c r="B313" t="s">
        <v>833</v>
      </c>
      <c r="C313">
        <v>2014</v>
      </c>
      <c r="D313" t="s">
        <v>132</v>
      </c>
      <c r="F313" t="s">
        <v>834</v>
      </c>
      <c r="G313" t="s">
        <v>4</v>
      </c>
      <c r="H313" t="s">
        <v>131</v>
      </c>
      <c r="I313" t="s">
        <v>130</v>
      </c>
      <c r="J313" t="s">
        <v>129</v>
      </c>
      <c r="K313" t="s">
        <v>151</v>
      </c>
      <c r="L313" t="s">
        <v>152</v>
      </c>
      <c r="M313" t="s">
        <v>66</v>
      </c>
      <c r="N313" t="s">
        <v>68</v>
      </c>
      <c r="O313" t="s">
        <v>87</v>
      </c>
      <c r="P313">
        <v>1500</v>
      </c>
      <c r="Q313">
        <v>2</v>
      </c>
      <c r="R313">
        <v>20</v>
      </c>
      <c r="S313">
        <v>2</v>
      </c>
      <c r="T313">
        <v>24.8</v>
      </c>
      <c r="U313">
        <v>30.8</v>
      </c>
      <c r="V313">
        <v>31</v>
      </c>
      <c r="W313" t="s">
        <v>70</v>
      </c>
      <c r="X313" t="s">
        <v>73</v>
      </c>
      <c r="Y313" t="s">
        <v>124</v>
      </c>
      <c r="Z313" t="s">
        <v>108</v>
      </c>
      <c r="AA313" t="s">
        <v>838</v>
      </c>
      <c r="AB313" s="16">
        <v>0.8716666666666667</v>
      </c>
      <c r="AC313" s="16">
        <v>2.9059326290271185E-2</v>
      </c>
      <c r="AD313">
        <v>3</v>
      </c>
      <c r="AE313">
        <f>20*3</f>
        <v>60</v>
      </c>
      <c r="AF313">
        <f>20*3</f>
        <v>60</v>
      </c>
      <c r="AG313" s="16">
        <v>0.88749999999999984</v>
      </c>
      <c r="AH313" s="16">
        <v>3.0550504633038905E-2</v>
      </c>
      <c r="AI313">
        <v>3</v>
      </c>
      <c r="AJ313">
        <f>20*3</f>
        <v>60</v>
      </c>
      <c r="AK313">
        <f>20*3</f>
        <v>60</v>
      </c>
      <c r="AL313" t="s">
        <v>774</v>
      </c>
      <c r="AM313" t="s">
        <v>75</v>
      </c>
      <c r="AN313" t="s">
        <v>867</v>
      </c>
      <c r="AO313" t="s">
        <v>878</v>
      </c>
      <c r="AP313" s="17" t="s">
        <v>904</v>
      </c>
      <c r="AQ313" s="2" t="s">
        <v>836</v>
      </c>
      <c r="AU313" t="s">
        <v>840</v>
      </c>
    </row>
    <row r="314" spans="1:47" ht="14.25" customHeight="1" x14ac:dyDescent="0.25">
      <c r="A314" s="17" t="s">
        <v>759</v>
      </c>
      <c r="B314" s="17" t="s">
        <v>760</v>
      </c>
      <c r="C314" s="17">
        <v>2016</v>
      </c>
      <c r="D314" s="17" t="s">
        <v>761</v>
      </c>
      <c r="E314" s="17"/>
      <c r="F314" t="s">
        <v>762</v>
      </c>
      <c r="G314" s="17" t="s">
        <v>4</v>
      </c>
      <c r="H314" s="17" t="s">
        <v>131</v>
      </c>
      <c r="I314" s="17" t="s">
        <v>650</v>
      </c>
      <c r="J314" s="17" t="s">
        <v>763</v>
      </c>
      <c r="K314" s="17" t="s">
        <v>764</v>
      </c>
      <c r="L314" s="17" t="s">
        <v>765</v>
      </c>
      <c r="M314" s="17" t="s">
        <v>65</v>
      </c>
      <c r="N314" s="17" t="s">
        <v>68</v>
      </c>
      <c r="O314" s="17" t="s">
        <v>87</v>
      </c>
      <c r="P314" s="17">
        <v>40</v>
      </c>
      <c r="Q314" s="17">
        <v>2</v>
      </c>
      <c r="R314" s="17">
        <v>18</v>
      </c>
      <c r="S314" s="17">
        <v>1</v>
      </c>
      <c r="T314" s="17">
        <v>7</v>
      </c>
      <c r="U314" s="17">
        <v>20</v>
      </c>
      <c r="V314" s="17">
        <v>24</v>
      </c>
      <c r="W314" s="17" t="s">
        <v>70</v>
      </c>
      <c r="X314" s="17" t="s">
        <v>72</v>
      </c>
      <c r="Y314" s="17" t="s">
        <v>123</v>
      </c>
      <c r="Z314" s="17" t="s">
        <v>107</v>
      </c>
      <c r="AA314" s="17" t="s">
        <v>766</v>
      </c>
      <c r="AB314">
        <v>821.47874306839196</v>
      </c>
      <c r="AC314">
        <v>33.271719038816997</v>
      </c>
      <c r="AD314" s="17">
        <v>1</v>
      </c>
      <c r="AE314" s="17">
        <v>30</v>
      </c>
      <c r="AF314" s="17">
        <v>30</v>
      </c>
      <c r="AG314">
        <v>849.20517560073904</v>
      </c>
      <c r="AH314">
        <v>24.029574861367799</v>
      </c>
      <c r="AI314" s="17">
        <v>1</v>
      </c>
      <c r="AJ314" s="17">
        <v>30</v>
      </c>
      <c r="AK314" s="17">
        <v>30</v>
      </c>
      <c r="AL314" s="17" t="s">
        <v>767</v>
      </c>
      <c r="AM314" s="17" t="s">
        <v>74</v>
      </c>
      <c r="AN314" s="17" t="s">
        <v>791</v>
      </c>
      <c r="AO314" t="s">
        <v>793</v>
      </c>
      <c r="AP314" t="s">
        <v>813</v>
      </c>
      <c r="AQ314" s="17" t="s">
        <v>768</v>
      </c>
      <c r="AR314" s="17"/>
      <c r="AS314" s="17" t="s">
        <v>769</v>
      </c>
      <c r="AT314" s="17" t="s">
        <v>1477</v>
      </c>
      <c r="AU314" s="17" t="s">
        <v>770</v>
      </c>
    </row>
    <row r="315" spans="1:47" ht="14.25" customHeight="1" x14ac:dyDescent="0.25">
      <c r="A315" s="17" t="s">
        <v>759</v>
      </c>
      <c r="B315" s="17" t="s">
        <v>760</v>
      </c>
      <c r="C315" s="17">
        <v>2016</v>
      </c>
      <c r="D315" s="17" t="s">
        <v>761</v>
      </c>
      <c r="E315" s="17"/>
      <c r="F315" t="s">
        <v>762</v>
      </c>
      <c r="G315" s="17" t="s">
        <v>4</v>
      </c>
      <c r="H315" s="17" t="s">
        <v>131</v>
      </c>
      <c r="I315" s="17" t="s">
        <v>650</v>
      </c>
      <c r="J315" s="17" t="s">
        <v>763</v>
      </c>
      <c r="K315" s="17" t="s">
        <v>764</v>
      </c>
      <c r="L315" s="17" t="s">
        <v>765</v>
      </c>
      <c r="M315" s="17" t="s">
        <v>65</v>
      </c>
      <c r="N315" s="17" t="s">
        <v>68</v>
      </c>
      <c r="O315" s="17" t="s">
        <v>87</v>
      </c>
      <c r="P315">
        <v>40</v>
      </c>
      <c r="Q315" s="17">
        <v>2</v>
      </c>
      <c r="R315" s="17">
        <v>18</v>
      </c>
      <c r="S315" s="17">
        <v>2</v>
      </c>
      <c r="T315" s="17">
        <v>7</v>
      </c>
      <c r="U315" s="17">
        <v>20</v>
      </c>
      <c r="V315" s="17">
        <v>24</v>
      </c>
      <c r="W315" s="17" t="s">
        <v>70</v>
      </c>
      <c r="X315" s="17" t="s">
        <v>72</v>
      </c>
      <c r="Y315" s="17" t="s">
        <v>123</v>
      </c>
      <c r="Z315" s="17" t="s">
        <v>107</v>
      </c>
      <c r="AA315" s="17" t="s">
        <v>766</v>
      </c>
      <c r="AB315">
        <v>883.95563770794797</v>
      </c>
      <c r="AC315">
        <v>32.5323475046212</v>
      </c>
      <c r="AD315" s="17">
        <v>1</v>
      </c>
      <c r="AE315" s="17">
        <v>30</v>
      </c>
      <c r="AF315" s="17">
        <v>30</v>
      </c>
      <c r="AG315">
        <v>878.41035120147899</v>
      </c>
      <c r="AH315">
        <v>29.759704251386299</v>
      </c>
      <c r="AI315" s="17">
        <v>1</v>
      </c>
      <c r="AJ315" s="17">
        <v>30</v>
      </c>
      <c r="AK315" s="17">
        <v>30</v>
      </c>
      <c r="AL315" s="17" t="s">
        <v>767</v>
      </c>
      <c r="AM315" s="17" t="s">
        <v>74</v>
      </c>
      <c r="AN315" s="17" t="s">
        <v>791</v>
      </c>
      <c r="AO315" t="s">
        <v>794</v>
      </c>
      <c r="AP315" t="s">
        <v>814</v>
      </c>
      <c r="AQ315" s="17" t="s">
        <v>768</v>
      </c>
      <c r="AR315" s="17"/>
      <c r="AS315" s="17" t="s">
        <v>769</v>
      </c>
      <c r="AT315" s="17" t="s">
        <v>1477</v>
      </c>
      <c r="AU315" s="17" t="s">
        <v>770</v>
      </c>
    </row>
    <row r="316" spans="1:47" ht="14.25" customHeight="1" x14ac:dyDescent="0.25">
      <c r="A316" s="17" t="s">
        <v>759</v>
      </c>
      <c r="B316" s="17" t="s">
        <v>760</v>
      </c>
      <c r="C316" s="17">
        <v>2016</v>
      </c>
      <c r="D316" s="17" t="s">
        <v>761</v>
      </c>
      <c r="E316" s="17"/>
      <c r="F316" t="s">
        <v>762</v>
      </c>
      <c r="G316" s="17" t="s">
        <v>4</v>
      </c>
      <c r="H316" s="17" t="s">
        <v>131</v>
      </c>
      <c r="I316" s="17" t="s">
        <v>650</v>
      </c>
      <c r="J316" s="17" t="s">
        <v>763</v>
      </c>
      <c r="K316" s="17" t="s">
        <v>764</v>
      </c>
      <c r="L316" s="17" t="s">
        <v>765</v>
      </c>
      <c r="M316" s="17" t="s">
        <v>65</v>
      </c>
      <c r="N316" s="17" t="s">
        <v>68</v>
      </c>
      <c r="O316" s="17" t="s">
        <v>87</v>
      </c>
      <c r="P316" s="17">
        <v>40</v>
      </c>
      <c r="Q316" s="17">
        <v>2</v>
      </c>
      <c r="R316" s="17">
        <v>18</v>
      </c>
      <c r="S316" s="17">
        <v>3</v>
      </c>
      <c r="T316" s="17">
        <v>7</v>
      </c>
      <c r="U316" s="17">
        <v>20</v>
      </c>
      <c r="V316" s="17">
        <v>24</v>
      </c>
      <c r="W316" s="17" t="s">
        <v>70</v>
      </c>
      <c r="X316" s="17" t="s">
        <v>72</v>
      </c>
      <c r="Y316" s="17" t="s">
        <v>123</v>
      </c>
      <c r="Z316" s="17" t="s">
        <v>107</v>
      </c>
      <c r="AA316" s="17" t="s">
        <v>766</v>
      </c>
      <c r="AB316">
        <v>854.38077634011097</v>
      </c>
      <c r="AC316">
        <v>46.580406654343797</v>
      </c>
      <c r="AD316" s="17">
        <v>1</v>
      </c>
      <c r="AE316" s="17">
        <v>30</v>
      </c>
      <c r="AF316" s="17">
        <v>30</v>
      </c>
      <c r="AG316">
        <v>846.80221811460297</v>
      </c>
      <c r="AH316">
        <v>31.7929759704251</v>
      </c>
      <c r="AI316" s="17">
        <v>1</v>
      </c>
      <c r="AJ316" s="17">
        <v>30</v>
      </c>
      <c r="AK316" s="17">
        <v>30</v>
      </c>
      <c r="AL316" s="17" t="s">
        <v>767</v>
      </c>
      <c r="AM316" s="17" t="s">
        <v>74</v>
      </c>
      <c r="AN316" s="17" t="s">
        <v>791</v>
      </c>
      <c r="AO316" t="s">
        <v>795</v>
      </c>
      <c r="AP316" t="s">
        <v>815</v>
      </c>
      <c r="AQ316" s="17" t="s">
        <v>768</v>
      </c>
      <c r="AR316" s="17"/>
      <c r="AS316" s="17" t="s">
        <v>769</v>
      </c>
      <c r="AT316" s="17" t="s">
        <v>1477</v>
      </c>
      <c r="AU316" s="17" t="s">
        <v>770</v>
      </c>
    </row>
    <row r="317" spans="1:47" ht="14.25" customHeight="1" x14ac:dyDescent="0.25">
      <c r="A317" s="17" t="s">
        <v>759</v>
      </c>
      <c r="B317" s="17" t="s">
        <v>760</v>
      </c>
      <c r="C317" s="17">
        <v>2016</v>
      </c>
      <c r="D317" s="17" t="s">
        <v>761</v>
      </c>
      <c r="E317" s="17"/>
      <c r="F317" t="s">
        <v>762</v>
      </c>
      <c r="G317" s="17" t="s">
        <v>4</v>
      </c>
      <c r="H317" s="17" t="s">
        <v>131</v>
      </c>
      <c r="I317" s="17" t="s">
        <v>650</v>
      </c>
      <c r="J317" s="17" t="s">
        <v>763</v>
      </c>
      <c r="K317" s="17" t="s">
        <v>764</v>
      </c>
      <c r="L317" s="17" t="s">
        <v>765</v>
      </c>
      <c r="M317" s="17" t="s">
        <v>65</v>
      </c>
      <c r="N317" s="17" t="s">
        <v>68</v>
      </c>
      <c r="O317" s="17" t="s">
        <v>87</v>
      </c>
      <c r="P317">
        <v>40</v>
      </c>
      <c r="Q317" s="17">
        <v>2</v>
      </c>
      <c r="R317" s="17">
        <v>18</v>
      </c>
      <c r="S317" s="17">
        <v>4</v>
      </c>
      <c r="T317" s="17">
        <v>7</v>
      </c>
      <c r="U317" s="17">
        <v>20</v>
      </c>
      <c r="V317" s="17">
        <v>24</v>
      </c>
      <c r="W317" s="17" t="s">
        <v>70</v>
      </c>
      <c r="X317" s="17" t="s">
        <v>72</v>
      </c>
      <c r="Y317" s="17" t="s">
        <v>123</v>
      </c>
      <c r="Z317" s="17" t="s">
        <v>107</v>
      </c>
      <c r="AA317" s="17" t="s">
        <v>766</v>
      </c>
      <c r="AB317">
        <v>877.48613678373397</v>
      </c>
      <c r="AC317">
        <v>37.8927911275415</v>
      </c>
      <c r="AD317" s="17">
        <v>1</v>
      </c>
      <c r="AE317" s="17">
        <v>30</v>
      </c>
      <c r="AF317" s="17">
        <v>30</v>
      </c>
      <c r="AG317">
        <v>868.24399260628502</v>
      </c>
      <c r="AH317">
        <v>25.323475046210699</v>
      </c>
      <c r="AI317" s="17">
        <v>1</v>
      </c>
      <c r="AJ317" s="17">
        <v>30</v>
      </c>
      <c r="AK317" s="17">
        <v>30</v>
      </c>
      <c r="AL317" s="17" t="s">
        <v>767</v>
      </c>
      <c r="AM317" s="17" t="s">
        <v>74</v>
      </c>
      <c r="AN317" s="17" t="s">
        <v>791</v>
      </c>
      <c r="AO317" t="s">
        <v>796</v>
      </c>
      <c r="AP317" t="s">
        <v>816</v>
      </c>
      <c r="AQ317" s="17" t="s">
        <v>768</v>
      </c>
      <c r="AR317" s="17"/>
      <c r="AS317" s="17" t="s">
        <v>769</v>
      </c>
      <c r="AT317" s="17" t="s">
        <v>1477</v>
      </c>
      <c r="AU317" s="17" t="s">
        <v>770</v>
      </c>
    </row>
    <row r="318" spans="1:47" ht="14.25" customHeight="1" x14ac:dyDescent="0.25">
      <c r="A318" s="17" t="s">
        <v>759</v>
      </c>
      <c r="B318" s="17" t="s">
        <v>760</v>
      </c>
      <c r="C318" s="17">
        <v>2016</v>
      </c>
      <c r="D318" s="17" t="s">
        <v>761</v>
      </c>
      <c r="E318" s="17"/>
      <c r="F318" t="s">
        <v>762</v>
      </c>
      <c r="G318" s="17" t="s">
        <v>4</v>
      </c>
      <c r="H318" s="17" t="s">
        <v>131</v>
      </c>
      <c r="I318" s="17" t="s">
        <v>650</v>
      </c>
      <c r="J318" s="17" t="s">
        <v>763</v>
      </c>
      <c r="K318" s="17" t="s">
        <v>764</v>
      </c>
      <c r="L318" s="17" t="s">
        <v>765</v>
      </c>
      <c r="M318" s="17" t="s">
        <v>65</v>
      </c>
      <c r="N318" s="17" t="s">
        <v>68</v>
      </c>
      <c r="O318" s="17" t="s">
        <v>87</v>
      </c>
      <c r="P318" s="17">
        <v>40</v>
      </c>
      <c r="Q318" s="17">
        <v>2</v>
      </c>
      <c r="R318" s="17">
        <v>18</v>
      </c>
      <c r="S318" s="17">
        <v>5</v>
      </c>
      <c r="T318" s="17">
        <v>7</v>
      </c>
      <c r="U318" s="17">
        <v>20</v>
      </c>
      <c r="V318" s="17">
        <v>24</v>
      </c>
      <c r="W318" s="17" t="s">
        <v>70</v>
      </c>
      <c r="X318" s="17" t="s">
        <v>72</v>
      </c>
      <c r="Y318" s="17" t="s">
        <v>123</v>
      </c>
      <c r="Z318" s="17" t="s">
        <v>107</v>
      </c>
      <c r="AA318" s="17" t="s">
        <v>766</v>
      </c>
      <c r="AB318">
        <v>906.32162661737505</v>
      </c>
      <c r="AC318">
        <v>26.432532347504502</v>
      </c>
      <c r="AD318" s="17">
        <v>1</v>
      </c>
      <c r="AE318" s="17">
        <v>30</v>
      </c>
      <c r="AF318" s="17">
        <v>30</v>
      </c>
      <c r="AG318">
        <v>858.26247689463901</v>
      </c>
      <c r="AH318">
        <v>33.086876155268001</v>
      </c>
      <c r="AI318" s="17">
        <v>1</v>
      </c>
      <c r="AJ318" s="17">
        <v>30</v>
      </c>
      <c r="AK318" s="17">
        <v>30</v>
      </c>
      <c r="AL318" s="17" t="s">
        <v>767</v>
      </c>
      <c r="AM318" s="17" t="s">
        <v>74</v>
      </c>
      <c r="AN318" s="17" t="s">
        <v>791</v>
      </c>
      <c r="AO318" t="s">
        <v>797</v>
      </c>
      <c r="AP318" t="s">
        <v>817</v>
      </c>
      <c r="AQ318" s="17" t="s">
        <v>768</v>
      </c>
      <c r="AR318" s="17"/>
      <c r="AS318" s="17" t="s">
        <v>769</v>
      </c>
      <c r="AT318" s="17" t="s">
        <v>1477</v>
      </c>
      <c r="AU318" s="17" t="s">
        <v>770</v>
      </c>
    </row>
    <row r="319" spans="1:47" ht="14.25" customHeight="1" x14ac:dyDescent="0.25">
      <c r="A319" s="17" t="s">
        <v>759</v>
      </c>
      <c r="B319" s="17" t="s">
        <v>760</v>
      </c>
      <c r="C319" s="17">
        <v>2016</v>
      </c>
      <c r="D319" s="17" t="s">
        <v>761</v>
      </c>
      <c r="E319" s="17"/>
      <c r="F319" t="s">
        <v>762</v>
      </c>
      <c r="G319" s="17" t="s">
        <v>4</v>
      </c>
      <c r="H319" s="17" t="s">
        <v>131</v>
      </c>
      <c r="I319" s="17" t="s">
        <v>650</v>
      </c>
      <c r="J319" s="17" t="s">
        <v>763</v>
      </c>
      <c r="K319" s="17" t="s">
        <v>764</v>
      </c>
      <c r="L319" s="17" t="s">
        <v>765</v>
      </c>
      <c r="M319" s="17" t="s">
        <v>65</v>
      </c>
      <c r="N319" s="17" t="s">
        <v>68</v>
      </c>
      <c r="O319" s="17" t="s">
        <v>87</v>
      </c>
      <c r="P319">
        <v>40</v>
      </c>
      <c r="Q319" s="17">
        <v>2</v>
      </c>
      <c r="R319" s="17">
        <v>18</v>
      </c>
      <c r="S319" s="17">
        <v>1</v>
      </c>
      <c r="T319" s="17">
        <v>7</v>
      </c>
      <c r="U319" s="17">
        <v>20</v>
      </c>
      <c r="V319" s="17">
        <v>24</v>
      </c>
      <c r="W319" s="17" t="s">
        <v>70</v>
      </c>
      <c r="X319" s="17" t="s">
        <v>72</v>
      </c>
      <c r="Y319" s="17" t="s">
        <v>123</v>
      </c>
      <c r="Z319" s="17" t="s">
        <v>106</v>
      </c>
      <c r="AA319" s="17" t="s">
        <v>771</v>
      </c>
      <c r="AB319">
        <v>18.047722342733199</v>
      </c>
      <c r="AC319">
        <v>4.5878524945769996</v>
      </c>
      <c r="AD319" s="17">
        <v>1</v>
      </c>
      <c r="AE319" s="17">
        <v>30</v>
      </c>
      <c r="AF319" s="17">
        <v>30</v>
      </c>
      <c r="AG319">
        <v>26.7353579175705</v>
      </c>
      <c r="AH319">
        <v>8.4273318872017295</v>
      </c>
      <c r="AI319" s="17">
        <v>1</v>
      </c>
      <c r="AJ319" s="17">
        <v>30</v>
      </c>
      <c r="AK319" s="17">
        <v>30</v>
      </c>
      <c r="AL319" s="17" t="s">
        <v>292</v>
      </c>
      <c r="AM319" s="17" t="s">
        <v>74</v>
      </c>
      <c r="AN319" s="17" t="s">
        <v>791</v>
      </c>
      <c r="AO319" t="s">
        <v>798</v>
      </c>
      <c r="AP319" t="s">
        <v>818</v>
      </c>
      <c r="AQ319" s="17" t="s">
        <v>772</v>
      </c>
      <c r="AR319" s="17"/>
      <c r="AS319" s="17" t="s">
        <v>769</v>
      </c>
      <c r="AT319" s="17" t="s">
        <v>1477</v>
      </c>
      <c r="AU319" s="17" t="s">
        <v>770</v>
      </c>
    </row>
    <row r="320" spans="1:47" ht="14.25" customHeight="1" x14ac:dyDescent="0.25">
      <c r="A320" s="17" t="s">
        <v>759</v>
      </c>
      <c r="B320" s="17" t="s">
        <v>760</v>
      </c>
      <c r="C320" s="17">
        <v>2016</v>
      </c>
      <c r="D320" s="17" t="s">
        <v>761</v>
      </c>
      <c r="E320" s="17"/>
      <c r="F320" t="s">
        <v>762</v>
      </c>
      <c r="G320" s="17" t="s">
        <v>4</v>
      </c>
      <c r="H320" s="17" t="s">
        <v>131</v>
      </c>
      <c r="I320" s="17" t="s">
        <v>650</v>
      </c>
      <c r="J320" s="17" t="s">
        <v>763</v>
      </c>
      <c r="K320" s="17" t="s">
        <v>764</v>
      </c>
      <c r="L320" s="17" t="s">
        <v>765</v>
      </c>
      <c r="M320" s="17" t="s">
        <v>65</v>
      </c>
      <c r="N320" s="17" t="s">
        <v>68</v>
      </c>
      <c r="O320" s="17" t="s">
        <v>87</v>
      </c>
      <c r="P320" s="17">
        <v>40</v>
      </c>
      <c r="Q320" s="17">
        <v>2</v>
      </c>
      <c r="R320" s="17">
        <v>18</v>
      </c>
      <c r="S320" s="17">
        <v>2</v>
      </c>
      <c r="T320" s="17">
        <v>7</v>
      </c>
      <c r="U320" s="17">
        <v>20</v>
      </c>
      <c r="V320" s="17">
        <v>24</v>
      </c>
      <c r="W320" s="17" t="s">
        <v>70</v>
      </c>
      <c r="X320" s="17" t="s">
        <v>72</v>
      </c>
      <c r="Y320" s="17" t="s">
        <v>123</v>
      </c>
      <c r="Z320" s="17" t="s">
        <v>106</v>
      </c>
      <c r="AA320" s="17" t="s">
        <v>771</v>
      </c>
      <c r="AB320">
        <v>23.318872017353598</v>
      </c>
      <c r="AC320">
        <v>5.59652928416486</v>
      </c>
      <c r="AD320" s="17">
        <v>1</v>
      </c>
      <c r="AE320" s="17">
        <v>30</v>
      </c>
      <c r="AF320" s="17">
        <v>30</v>
      </c>
      <c r="AG320">
        <v>25.726681127982602</v>
      </c>
      <c r="AH320">
        <v>7.8091106290672503</v>
      </c>
      <c r="AI320" s="17">
        <v>1</v>
      </c>
      <c r="AJ320" s="17">
        <v>30</v>
      </c>
      <c r="AK320" s="17">
        <v>30</v>
      </c>
      <c r="AL320" s="17" t="s">
        <v>292</v>
      </c>
      <c r="AM320" s="17" t="s">
        <v>74</v>
      </c>
      <c r="AN320" s="17" t="s">
        <v>791</v>
      </c>
      <c r="AO320" t="s">
        <v>799</v>
      </c>
      <c r="AP320" t="s">
        <v>819</v>
      </c>
      <c r="AQ320" s="17" t="s">
        <v>772</v>
      </c>
      <c r="AR320" s="17"/>
      <c r="AS320" s="17" t="s">
        <v>769</v>
      </c>
      <c r="AT320" s="17" t="s">
        <v>1477</v>
      </c>
      <c r="AU320" s="17" t="s">
        <v>770</v>
      </c>
    </row>
    <row r="321" spans="1:47" ht="14.25" customHeight="1" x14ac:dyDescent="0.25">
      <c r="A321" s="17" t="s">
        <v>759</v>
      </c>
      <c r="B321" s="17" t="s">
        <v>760</v>
      </c>
      <c r="C321" s="17">
        <v>2016</v>
      </c>
      <c r="D321" s="17" t="s">
        <v>761</v>
      </c>
      <c r="E321" s="17"/>
      <c r="F321" t="s">
        <v>762</v>
      </c>
      <c r="G321" s="17" t="s">
        <v>4</v>
      </c>
      <c r="H321" s="17" t="s">
        <v>131</v>
      </c>
      <c r="I321" s="17" t="s">
        <v>650</v>
      </c>
      <c r="J321" s="17" t="s">
        <v>763</v>
      </c>
      <c r="K321" s="17" t="s">
        <v>764</v>
      </c>
      <c r="L321" s="17" t="s">
        <v>765</v>
      </c>
      <c r="M321" s="17" t="s">
        <v>65</v>
      </c>
      <c r="N321" s="17" t="s">
        <v>68</v>
      </c>
      <c r="O321" s="17" t="s">
        <v>87</v>
      </c>
      <c r="P321">
        <v>40</v>
      </c>
      <c r="Q321" s="17">
        <v>2</v>
      </c>
      <c r="R321" s="17">
        <v>18</v>
      </c>
      <c r="S321" s="17">
        <v>3</v>
      </c>
      <c r="T321" s="17">
        <v>7</v>
      </c>
      <c r="U321" s="17">
        <v>20</v>
      </c>
      <c r="V321" s="17">
        <v>24</v>
      </c>
      <c r="W321" s="17" t="s">
        <v>70</v>
      </c>
      <c r="X321" s="17" t="s">
        <v>72</v>
      </c>
      <c r="Y321" s="17" t="s">
        <v>123</v>
      </c>
      <c r="Z321" s="17" t="s">
        <v>106</v>
      </c>
      <c r="AA321" s="17" t="s">
        <v>771</v>
      </c>
      <c r="AB321">
        <v>22.017353579175701</v>
      </c>
      <c r="AC321">
        <v>7.8741865509761402</v>
      </c>
      <c r="AD321" s="17">
        <v>1</v>
      </c>
      <c r="AE321" s="17">
        <v>30</v>
      </c>
      <c r="AF321" s="17">
        <v>30</v>
      </c>
      <c r="AG321">
        <v>22.635574837310202</v>
      </c>
      <c r="AH321">
        <v>5.5314533622559701</v>
      </c>
      <c r="AI321" s="17">
        <v>1</v>
      </c>
      <c r="AJ321" s="17">
        <v>30</v>
      </c>
      <c r="AK321" s="17">
        <v>30</v>
      </c>
      <c r="AL321" s="17" t="s">
        <v>292</v>
      </c>
      <c r="AM321" s="17" t="s">
        <v>74</v>
      </c>
      <c r="AN321" s="17" t="s">
        <v>791</v>
      </c>
      <c r="AO321" t="s">
        <v>800</v>
      </c>
      <c r="AP321" t="s">
        <v>820</v>
      </c>
      <c r="AQ321" s="17" t="s">
        <v>772</v>
      </c>
      <c r="AR321" s="17"/>
      <c r="AS321" s="17" t="s">
        <v>769</v>
      </c>
      <c r="AT321" s="17" t="s">
        <v>1477</v>
      </c>
      <c r="AU321" s="17" t="s">
        <v>770</v>
      </c>
    </row>
    <row r="322" spans="1:47" ht="14.25" customHeight="1" x14ac:dyDescent="0.25">
      <c r="A322" s="17" t="s">
        <v>759</v>
      </c>
      <c r="B322" s="17" t="s">
        <v>760</v>
      </c>
      <c r="C322" s="17">
        <v>2016</v>
      </c>
      <c r="D322" s="17" t="s">
        <v>761</v>
      </c>
      <c r="E322" s="17"/>
      <c r="F322" t="s">
        <v>762</v>
      </c>
      <c r="G322" s="17" t="s">
        <v>4</v>
      </c>
      <c r="H322" s="17" t="s">
        <v>131</v>
      </c>
      <c r="I322" s="17" t="s">
        <v>650</v>
      </c>
      <c r="J322" s="17" t="s">
        <v>763</v>
      </c>
      <c r="K322" s="17" t="s">
        <v>764</v>
      </c>
      <c r="L322" s="17" t="s">
        <v>765</v>
      </c>
      <c r="M322" s="17" t="s">
        <v>65</v>
      </c>
      <c r="N322" s="17" t="s">
        <v>68</v>
      </c>
      <c r="O322" s="17" t="s">
        <v>87</v>
      </c>
      <c r="P322" s="17">
        <v>40</v>
      </c>
      <c r="Q322" s="17">
        <v>2</v>
      </c>
      <c r="R322" s="17">
        <v>18</v>
      </c>
      <c r="S322" s="17">
        <v>4</v>
      </c>
      <c r="T322" s="17">
        <v>7</v>
      </c>
      <c r="U322" s="17">
        <v>20</v>
      </c>
      <c r="V322" s="17">
        <v>24</v>
      </c>
      <c r="W322" s="17" t="s">
        <v>70</v>
      </c>
      <c r="X322" s="17" t="s">
        <v>72</v>
      </c>
      <c r="Y322" s="17" t="s">
        <v>123</v>
      </c>
      <c r="Z322" s="17" t="s">
        <v>106</v>
      </c>
      <c r="AA322" s="17" t="s">
        <v>771</v>
      </c>
      <c r="AB322">
        <v>23.514099783080301</v>
      </c>
      <c r="AC322">
        <v>3.64425162689805</v>
      </c>
      <c r="AD322" s="17">
        <v>1</v>
      </c>
      <c r="AE322" s="17">
        <v>30</v>
      </c>
      <c r="AF322" s="17">
        <v>30</v>
      </c>
      <c r="AG322">
        <v>23.7093275488069</v>
      </c>
      <c r="AH322">
        <v>5.0108459869848199</v>
      </c>
      <c r="AI322" s="17">
        <v>1</v>
      </c>
      <c r="AJ322" s="17">
        <v>30</v>
      </c>
      <c r="AK322" s="17">
        <v>30</v>
      </c>
      <c r="AL322" s="17" t="s">
        <v>292</v>
      </c>
      <c r="AM322" s="17" t="s">
        <v>74</v>
      </c>
      <c r="AN322" s="17" t="s">
        <v>791</v>
      </c>
      <c r="AO322" t="s">
        <v>801</v>
      </c>
      <c r="AP322" t="s">
        <v>821</v>
      </c>
      <c r="AQ322" s="17" t="s">
        <v>772</v>
      </c>
      <c r="AR322" s="17"/>
      <c r="AS322" s="17" t="s">
        <v>769</v>
      </c>
      <c r="AT322" s="17" t="s">
        <v>1477</v>
      </c>
      <c r="AU322" s="17" t="s">
        <v>770</v>
      </c>
    </row>
    <row r="323" spans="1:47" ht="14.25" customHeight="1" x14ac:dyDescent="0.25">
      <c r="A323" s="17" t="s">
        <v>759</v>
      </c>
      <c r="B323" s="17" t="s">
        <v>760</v>
      </c>
      <c r="C323" s="17">
        <v>2016</v>
      </c>
      <c r="D323" s="17" t="s">
        <v>761</v>
      </c>
      <c r="E323" s="17"/>
      <c r="F323" t="s">
        <v>762</v>
      </c>
      <c r="G323" s="17" t="s">
        <v>4</v>
      </c>
      <c r="H323" s="17" t="s">
        <v>131</v>
      </c>
      <c r="I323" s="17" t="s">
        <v>650</v>
      </c>
      <c r="J323" s="17" t="s">
        <v>763</v>
      </c>
      <c r="K323" s="17" t="s">
        <v>764</v>
      </c>
      <c r="L323" s="17" t="s">
        <v>765</v>
      </c>
      <c r="M323" s="17" t="s">
        <v>65</v>
      </c>
      <c r="N323" s="17" t="s">
        <v>68</v>
      </c>
      <c r="O323" s="17" t="s">
        <v>87</v>
      </c>
      <c r="P323">
        <v>40</v>
      </c>
      <c r="Q323" s="17">
        <v>2</v>
      </c>
      <c r="R323" s="17">
        <v>18</v>
      </c>
      <c r="S323" s="17">
        <v>5</v>
      </c>
      <c r="T323" s="17">
        <v>7</v>
      </c>
      <c r="U323" s="17">
        <v>20</v>
      </c>
      <c r="V323" s="17">
        <v>24</v>
      </c>
      <c r="W323" s="17" t="s">
        <v>70</v>
      </c>
      <c r="X323" s="17" t="s">
        <v>72</v>
      </c>
      <c r="Y323" s="17" t="s">
        <v>123</v>
      </c>
      <c r="Z323" s="17" t="s">
        <v>106</v>
      </c>
      <c r="AA323" s="17" t="s">
        <v>771</v>
      </c>
      <c r="AB323">
        <v>26.8004338394794</v>
      </c>
      <c r="AC323">
        <v>8.7527114967461994</v>
      </c>
      <c r="AD323" s="17">
        <v>1</v>
      </c>
      <c r="AE323" s="17">
        <v>30</v>
      </c>
      <c r="AF323" s="17">
        <v>30</v>
      </c>
      <c r="AG323">
        <v>32.754880694143203</v>
      </c>
      <c r="AH323">
        <v>6.8329718004338398</v>
      </c>
      <c r="AI323" s="17">
        <v>1</v>
      </c>
      <c r="AJ323" s="17">
        <v>30</v>
      </c>
      <c r="AK323" s="17">
        <v>30</v>
      </c>
      <c r="AL323" s="17" t="s">
        <v>292</v>
      </c>
      <c r="AM323" s="17" t="s">
        <v>74</v>
      </c>
      <c r="AN323" s="17" t="s">
        <v>791</v>
      </c>
      <c r="AO323" t="s">
        <v>802</v>
      </c>
      <c r="AP323" t="s">
        <v>822</v>
      </c>
      <c r="AQ323" s="17" t="s">
        <v>772</v>
      </c>
      <c r="AR323" s="17"/>
      <c r="AS323" s="17" t="s">
        <v>769</v>
      </c>
      <c r="AT323" s="17" t="s">
        <v>1477</v>
      </c>
      <c r="AU323" s="17" t="s">
        <v>770</v>
      </c>
    </row>
    <row r="324" spans="1:47" ht="14.25" customHeight="1" x14ac:dyDescent="0.25">
      <c r="A324" s="17" t="s">
        <v>759</v>
      </c>
      <c r="B324" s="17" t="s">
        <v>760</v>
      </c>
      <c r="C324" s="17">
        <v>2016</v>
      </c>
      <c r="D324" s="17" t="s">
        <v>761</v>
      </c>
      <c r="E324" s="17"/>
      <c r="F324" t="s">
        <v>762</v>
      </c>
      <c r="G324" s="17" t="s">
        <v>4</v>
      </c>
      <c r="H324" s="17" t="s">
        <v>131</v>
      </c>
      <c r="I324" s="17" t="s">
        <v>650</v>
      </c>
      <c r="J324" s="17" t="s">
        <v>763</v>
      </c>
      <c r="K324" s="17" t="s">
        <v>764</v>
      </c>
      <c r="L324" s="17" t="s">
        <v>765</v>
      </c>
      <c r="M324" s="17" t="s">
        <v>65</v>
      </c>
      <c r="N324" s="17" t="s">
        <v>68</v>
      </c>
      <c r="O324" s="17" t="s">
        <v>87</v>
      </c>
      <c r="P324" s="17">
        <v>40</v>
      </c>
      <c r="Q324" s="17">
        <v>2</v>
      </c>
      <c r="R324" s="17">
        <v>18</v>
      </c>
      <c r="S324" s="17">
        <v>1</v>
      </c>
      <c r="T324" s="17">
        <v>7</v>
      </c>
      <c r="U324" s="17">
        <v>20</v>
      </c>
      <c r="V324" s="17">
        <v>24</v>
      </c>
      <c r="W324" s="17" t="s">
        <v>70</v>
      </c>
      <c r="X324" s="17" t="s">
        <v>72</v>
      </c>
      <c r="Y324" s="17" t="s">
        <v>123</v>
      </c>
      <c r="Z324" s="17" t="s">
        <v>108</v>
      </c>
      <c r="AA324" s="17" t="s">
        <v>773</v>
      </c>
      <c r="AB324">
        <v>74.921465968586404</v>
      </c>
      <c r="AC324" s="17"/>
      <c r="AD324" s="17">
        <v>1</v>
      </c>
      <c r="AE324" s="17">
        <v>30</v>
      </c>
      <c r="AF324" s="17">
        <v>30</v>
      </c>
      <c r="AG324">
        <v>28.1151832460733</v>
      </c>
      <c r="AI324" s="17">
        <v>1</v>
      </c>
      <c r="AJ324" s="17">
        <v>30</v>
      </c>
      <c r="AK324" s="17">
        <v>30</v>
      </c>
      <c r="AL324" s="17" t="s">
        <v>774</v>
      </c>
      <c r="AM324" s="17"/>
      <c r="AN324" s="17" t="s">
        <v>791</v>
      </c>
      <c r="AO324" t="s">
        <v>803</v>
      </c>
      <c r="AP324" t="s">
        <v>823</v>
      </c>
      <c r="AQ324" s="17" t="s">
        <v>775</v>
      </c>
      <c r="AR324" s="17"/>
      <c r="AS324" s="17" t="s">
        <v>769</v>
      </c>
      <c r="AT324" s="17" t="s">
        <v>1477</v>
      </c>
      <c r="AU324" s="17" t="s">
        <v>770</v>
      </c>
    </row>
    <row r="325" spans="1:47" ht="14.25" customHeight="1" x14ac:dyDescent="0.25">
      <c r="A325" s="17" t="s">
        <v>759</v>
      </c>
      <c r="B325" s="17" t="s">
        <v>760</v>
      </c>
      <c r="C325" s="17">
        <v>2016</v>
      </c>
      <c r="D325" s="17" t="s">
        <v>761</v>
      </c>
      <c r="E325" s="17"/>
      <c r="F325" t="s">
        <v>762</v>
      </c>
      <c r="G325" s="17" t="s">
        <v>4</v>
      </c>
      <c r="H325" s="17" t="s">
        <v>131</v>
      </c>
      <c r="I325" s="17" t="s">
        <v>650</v>
      </c>
      <c r="J325" s="17" t="s">
        <v>763</v>
      </c>
      <c r="K325" s="17" t="s">
        <v>764</v>
      </c>
      <c r="L325" s="17" t="s">
        <v>765</v>
      </c>
      <c r="M325" s="17" t="s">
        <v>65</v>
      </c>
      <c r="N325" s="17" t="s">
        <v>68</v>
      </c>
      <c r="O325" s="17" t="s">
        <v>87</v>
      </c>
      <c r="P325">
        <v>40</v>
      </c>
      <c r="Q325" s="17">
        <v>2</v>
      </c>
      <c r="R325" s="17">
        <v>18</v>
      </c>
      <c r="S325" s="17">
        <v>2</v>
      </c>
      <c r="T325" s="17">
        <v>7</v>
      </c>
      <c r="U325" s="17">
        <v>20</v>
      </c>
      <c r="V325" s="17">
        <v>24</v>
      </c>
      <c r="W325" s="17" t="s">
        <v>70</v>
      </c>
      <c r="X325" s="17" t="s">
        <v>72</v>
      </c>
      <c r="Y325" s="17" t="s">
        <v>123</v>
      </c>
      <c r="Z325" s="17" t="s">
        <v>108</v>
      </c>
      <c r="AA325" s="17" t="s">
        <v>773</v>
      </c>
      <c r="AB325">
        <v>73.769633507853399</v>
      </c>
      <c r="AC325" s="17"/>
      <c r="AD325" s="17">
        <v>1</v>
      </c>
      <c r="AE325" s="17">
        <v>30</v>
      </c>
      <c r="AF325" s="17">
        <v>30</v>
      </c>
      <c r="AG325">
        <v>53.455497382198899</v>
      </c>
      <c r="AI325" s="17">
        <v>1</v>
      </c>
      <c r="AJ325" s="17">
        <v>30</v>
      </c>
      <c r="AK325" s="17">
        <v>30</v>
      </c>
      <c r="AL325" s="17" t="s">
        <v>774</v>
      </c>
      <c r="AM325" s="17"/>
      <c r="AN325" s="17" t="s">
        <v>791</v>
      </c>
      <c r="AO325" t="s">
        <v>804</v>
      </c>
      <c r="AP325" t="s">
        <v>824</v>
      </c>
      <c r="AQ325" s="17" t="s">
        <v>775</v>
      </c>
      <c r="AR325" s="17"/>
      <c r="AS325" s="17" t="s">
        <v>769</v>
      </c>
      <c r="AT325" s="17" t="s">
        <v>1477</v>
      </c>
      <c r="AU325" s="17" t="s">
        <v>770</v>
      </c>
    </row>
    <row r="326" spans="1:47" ht="14.25" customHeight="1" x14ac:dyDescent="0.25">
      <c r="A326" s="17" t="s">
        <v>759</v>
      </c>
      <c r="B326" s="17" t="s">
        <v>760</v>
      </c>
      <c r="C326" s="17">
        <v>2016</v>
      </c>
      <c r="D326" s="17" t="s">
        <v>761</v>
      </c>
      <c r="E326" s="17"/>
      <c r="F326" t="s">
        <v>762</v>
      </c>
      <c r="G326" s="17" t="s">
        <v>4</v>
      </c>
      <c r="H326" s="17" t="s">
        <v>131</v>
      </c>
      <c r="I326" s="17" t="s">
        <v>650</v>
      </c>
      <c r="J326" s="17" t="s">
        <v>763</v>
      </c>
      <c r="K326" s="17" t="s">
        <v>764</v>
      </c>
      <c r="L326" s="17" t="s">
        <v>765</v>
      </c>
      <c r="M326" s="17" t="s">
        <v>65</v>
      </c>
      <c r="N326" s="17" t="s">
        <v>68</v>
      </c>
      <c r="O326" s="17" t="s">
        <v>87</v>
      </c>
      <c r="P326" s="17">
        <v>40</v>
      </c>
      <c r="Q326" s="17">
        <v>2</v>
      </c>
      <c r="R326" s="17">
        <v>18</v>
      </c>
      <c r="S326" s="17">
        <v>3</v>
      </c>
      <c r="T326" s="17">
        <v>7</v>
      </c>
      <c r="U326" s="17">
        <v>20</v>
      </c>
      <c r="V326" s="17">
        <v>24</v>
      </c>
      <c r="W326" s="17" t="s">
        <v>70</v>
      </c>
      <c r="X326" s="17" t="s">
        <v>72</v>
      </c>
      <c r="Y326" s="17" t="s">
        <v>123</v>
      </c>
      <c r="Z326" s="17" t="s">
        <v>108</v>
      </c>
      <c r="AA326" s="17" t="s">
        <v>773</v>
      </c>
      <c r="AB326">
        <v>30.3141361256544</v>
      </c>
      <c r="AC326" s="17"/>
      <c r="AD326" s="17">
        <v>1</v>
      </c>
      <c r="AE326" s="17">
        <v>30</v>
      </c>
      <c r="AF326" s="17">
        <v>30</v>
      </c>
      <c r="AG326">
        <v>42.251308900523597</v>
      </c>
      <c r="AI326" s="17">
        <v>1</v>
      </c>
      <c r="AJ326" s="17">
        <v>30</v>
      </c>
      <c r="AK326" s="17">
        <v>30</v>
      </c>
      <c r="AL326" s="17" t="s">
        <v>774</v>
      </c>
      <c r="AM326" s="17"/>
      <c r="AN326" s="17" t="s">
        <v>791</v>
      </c>
      <c r="AO326" t="s">
        <v>805</v>
      </c>
      <c r="AP326" t="s">
        <v>825</v>
      </c>
      <c r="AQ326" s="17" t="s">
        <v>775</v>
      </c>
      <c r="AR326" s="17"/>
      <c r="AS326" s="17" t="s">
        <v>769</v>
      </c>
      <c r="AT326" s="17" t="s">
        <v>1477</v>
      </c>
      <c r="AU326" s="17" t="s">
        <v>770</v>
      </c>
    </row>
    <row r="327" spans="1:47" ht="14.25" customHeight="1" x14ac:dyDescent="0.25">
      <c r="A327" s="17" t="s">
        <v>759</v>
      </c>
      <c r="B327" s="17" t="s">
        <v>760</v>
      </c>
      <c r="C327" s="17">
        <v>2016</v>
      </c>
      <c r="D327" s="17" t="s">
        <v>761</v>
      </c>
      <c r="E327" s="17"/>
      <c r="F327" t="s">
        <v>762</v>
      </c>
      <c r="G327" s="17" t="s">
        <v>4</v>
      </c>
      <c r="H327" s="17" t="s">
        <v>131</v>
      </c>
      <c r="I327" s="17" t="s">
        <v>650</v>
      </c>
      <c r="J327" s="17" t="s">
        <v>763</v>
      </c>
      <c r="K327" s="17" t="s">
        <v>764</v>
      </c>
      <c r="L327" s="17" t="s">
        <v>765</v>
      </c>
      <c r="M327" s="17" t="s">
        <v>65</v>
      </c>
      <c r="N327" s="17" t="s">
        <v>68</v>
      </c>
      <c r="O327" s="17" t="s">
        <v>87</v>
      </c>
      <c r="P327">
        <v>40</v>
      </c>
      <c r="Q327" s="17">
        <v>2</v>
      </c>
      <c r="R327" s="17">
        <v>18</v>
      </c>
      <c r="S327" s="17">
        <v>4</v>
      </c>
      <c r="T327" s="17">
        <v>7</v>
      </c>
      <c r="U327" s="17">
        <v>20</v>
      </c>
      <c r="V327" s="17">
        <v>24</v>
      </c>
      <c r="W327" s="17" t="s">
        <v>70</v>
      </c>
      <c r="X327" s="17" t="s">
        <v>72</v>
      </c>
      <c r="Y327" s="17" t="s">
        <v>123</v>
      </c>
      <c r="Z327" s="17" t="s">
        <v>108</v>
      </c>
      <c r="AA327" s="17" t="s">
        <v>773</v>
      </c>
      <c r="AB327">
        <v>12.722513089005201</v>
      </c>
      <c r="AC327" s="17"/>
      <c r="AD327" s="17">
        <v>1</v>
      </c>
      <c r="AE327" s="17">
        <v>30</v>
      </c>
      <c r="AF327" s="17">
        <v>30</v>
      </c>
      <c r="AG327">
        <v>62.460732984293202</v>
      </c>
      <c r="AI327" s="17">
        <v>1</v>
      </c>
      <c r="AJ327" s="17">
        <v>30</v>
      </c>
      <c r="AK327" s="17">
        <v>30</v>
      </c>
      <c r="AL327" s="17" t="s">
        <v>774</v>
      </c>
      <c r="AM327" s="17"/>
      <c r="AN327" s="17" t="s">
        <v>791</v>
      </c>
      <c r="AO327" t="s">
        <v>806</v>
      </c>
      <c r="AP327" t="s">
        <v>826</v>
      </c>
      <c r="AQ327" s="17" t="s">
        <v>775</v>
      </c>
      <c r="AR327" s="17"/>
      <c r="AS327" s="17" t="s">
        <v>769</v>
      </c>
      <c r="AT327" s="17" t="s">
        <v>1477</v>
      </c>
      <c r="AU327" s="17" t="s">
        <v>770</v>
      </c>
    </row>
    <row r="328" spans="1:47" ht="14.25" customHeight="1" x14ac:dyDescent="0.25">
      <c r="A328" s="17" t="s">
        <v>759</v>
      </c>
      <c r="B328" s="17" t="s">
        <v>760</v>
      </c>
      <c r="C328" s="17">
        <v>2016</v>
      </c>
      <c r="D328" s="17" t="s">
        <v>761</v>
      </c>
      <c r="E328" s="17"/>
      <c r="F328" t="s">
        <v>762</v>
      </c>
      <c r="G328" s="17" t="s">
        <v>4</v>
      </c>
      <c r="H328" s="17" t="s">
        <v>131</v>
      </c>
      <c r="I328" s="17" t="s">
        <v>650</v>
      </c>
      <c r="J328" s="17" t="s">
        <v>763</v>
      </c>
      <c r="K328" s="17" t="s">
        <v>764</v>
      </c>
      <c r="L328" s="17" t="s">
        <v>765</v>
      </c>
      <c r="M328" s="17" t="s">
        <v>65</v>
      </c>
      <c r="N328" s="17" t="s">
        <v>68</v>
      </c>
      <c r="O328" s="17" t="s">
        <v>87</v>
      </c>
      <c r="P328" s="17">
        <v>40</v>
      </c>
      <c r="Q328" s="17">
        <v>2</v>
      </c>
      <c r="R328" s="17">
        <v>18</v>
      </c>
      <c r="S328" s="17">
        <v>5</v>
      </c>
      <c r="T328" s="17">
        <v>7</v>
      </c>
      <c r="U328" s="17">
        <v>20</v>
      </c>
      <c r="V328" s="17">
        <v>24</v>
      </c>
      <c r="W328" s="17" t="s">
        <v>70</v>
      </c>
      <c r="X328" s="17" t="s">
        <v>72</v>
      </c>
      <c r="Y328" s="17" t="s">
        <v>123</v>
      </c>
      <c r="Z328" s="17" t="s">
        <v>108</v>
      </c>
      <c r="AA328" s="17" t="s">
        <v>773</v>
      </c>
      <c r="AB328">
        <v>25.0785340314136</v>
      </c>
      <c r="AC328" s="17"/>
      <c r="AD328" s="17">
        <v>1</v>
      </c>
      <c r="AE328" s="17">
        <v>30</v>
      </c>
      <c r="AF328" s="17">
        <v>30</v>
      </c>
      <c r="AG328">
        <v>65.392670157068096</v>
      </c>
      <c r="AI328" s="17">
        <v>1</v>
      </c>
      <c r="AJ328" s="17">
        <v>30</v>
      </c>
      <c r="AK328" s="17">
        <v>30</v>
      </c>
      <c r="AL328" s="17" t="s">
        <v>774</v>
      </c>
      <c r="AM328" s="17"/>
      <c r="AN328" s="17" t="s">
        <v>791</v>
      </c>
      <c r="AO328" t="s">
        <v>807</v>
      </c>
      <c r="AP328" t="s">
        <v>827</v>
      </c>
      <c r="AQ328" s="17" t="s">
        <v>775</v>
      </c>
      <c r="AR328" s="17"/>
      <c r="AS328" s="17" t="s">
        <v>769</v>
      </c>
      <c r="AT328" s="17" t="s">
        <v>1477</v>
      </c>
      <c r="AU328" s="17" t="s">
        <v>770</v>
      </c>
    </row>
    <row r="329" spans="1:47" ht="14.25" customHeight="1" x14ac:dyDescent="0.25">
      <c r="A329" s="17" t="s">
        <v>759</v>
      </c>
      <c r="B329" s="17" t="s">
        <v>776</v>
      </c>
      <c r="C329" s="17">
        <v>2021</v>
      </c>
      <c r="D329" s="17" t="s">
        <v>399</v>
      </c>
      <c r="E329" s="17"/>
      <c r="F329" s="2" t="s">
        <v>777</v>
      </c>
      <c r="G329" s="17" t="s">
        <v>4</v>
      </c>
      <c r="H329" s="17" t="s">
        <v>131</v>
      </c>
      <c r="I329" s="17" t="s">
        <v>650</v>
      </c>
      <c r="J329" s="17" t="s">
        <v>763</v>
      </c>
      <c r="K329" s="17" t="s">
        <v>764</v>
      </c>
      <c r="L329" s="17" t="s">
        <v>765</v>
      </c>
      <c r="M329" s="17" t="s">
        <v>65</v>
      </c>
      <c r="N329" s="17" t="s">
        <v>68</v>
      </c>
      <c r="O329" s="17" t="s">
        <v>87</v>
      </c>
      <c r="P329">
        <v>40</v>
      </c>
      <c r="Q329" s="17">
        <v>2</v>
      </c>
      <c r="R329" s="17">
        <f>10+7</f>
        <v>17</v>
      </c>
      <c r="S329" s="17">
        <v>5</v>
      </c>
      <c r="T329" s="17">
        <v>7</v>
      </c>
      <c r="U329" s="17">
        <v>20</v>
      </c>
      <c r="V329" s="17">
        <v>24</v>
      </c>
      <c r="W329" s="17" t="s">
        <v>70</v>
      </c>
      <c r="X329" s="17" t="s">
        <v>72</v>
      </c>
      <c r="Y329" s="17" t="s">
        <v>123</v>
      </c>
      <c r="Z329" s="17" t="s">
        <v>107</v>
      </c>
      <c r="AA329" s="17" t="s">
        <v>766</v>
      </c>
      <c r="AB329">
        <v>867.87439613526601</v>
      </c>
      <c r="AC329">
        <v>36.7149758454105</v>
      </c>
      <c r="AD329" s="17">
        <v>1</v>
      </c>
      <c r="AE329" s="17">
        <v>30</v>
      </c>
      <c r="AF329" s="17">
        <v>30</v>
      </c>
      <c r="AG329">
        <v>861.11111111111097</v>
      </c>
      <c r="AH329">
        <v>13.0434782608696</v>
      </c>
      <c r="AI329" s="17">
        <v>1</v>
      </c>
      <c r="AJ329" s="17">
        <v>30</v>
      </c>
      <c r="AK329" s="17">
        <v>30</v>
      </c>
      <c r="AL329" s="17" t="s">
        <v>767</v>
      </c>
      <c r="AM329" s="17" t="s">
        <v>74</v>
      </c>
      <c r="AN329" s="17" t="s">
        <v>791</v>
      </c>
      <c r="AO329" t="s">
        <v>808</v>
      </c>
      <c r="AP329" s="17" t="s">
        <v>828</v>
      </c>
      <c r="AQ329" s="17" t="s">
        <v>778</v>
      </c>
      <c r="AR329" s="17"/>
      <c r="AS329" s="17"/>
      <c r="AT329" s="17" t="s">
        <v>1477</v>
      </c>
      <c r="AU329" s="17" t="s">
        <v>779</v>
      </c>
    </row>
    <row r="330" spans="1:47" ht="14.25" customHeight="1" x14ac:dyDescent="0.25">
      <c r="A330" s="17" t="s">
        <v>759</v>
      </c>
      <c r="B330" s="17" t="s">
        <v>776</v>
      </c>
      <c r="C330" s="17">
        <v>2021</v>
      </c>
      <c r="D330" s="17" t="s">
        <v>399</v>
      </c>
      <c r="E330" s="17"/>
      <c r="F330" s="2" t="s">
        <v>777</v>
      </c>
      <c r="G330" s="17" t="s">
        <v>4</v>
      </c>
      <c r="H330" s="17" t="s">
        <v>131</v>
      </c>
      <c r="I330" s="17" t="s">
        <v>650</v>
      </c>
      <c r="J330" s="17" t="s">
        <v>763</v>
      </c>
      <c r="K330" s="17" t="s">
        <v>764</v>
      </c>
      <c r="L330" s="17" t="s">
        <v>765</v>
      </c>
      <c r="M330" s="17" t="s">
        <v>65</v>
      </c>
      <c r="N330" s="17" t="s">
        <v>68</v>
      </c>
      <c r="O330" s="17" t="s">
        <v>87</v>
      </c>
      <c r="P330" s="17">
        <v>40</v>
      </c>
      <c r="Q330" s="17">
        <v>2</v>
      </c>
      <c r="R330" s="17">
        <f>10+7</f>
        <v>17</v>
      </c>
      <c r="S330" s="17">
        <v>5</v>
      </c>
      <c r="T330" s="17">
        <v>7</v>
      </c>
      <c r="U330" s="17">
        <v>20</v>
      </c>
      <c r="V330" s="17">
        <v>24</v>
      </c>
      <c r="W330" s="17" t="s">
        <v>70</v>
      </c>
      <c r="X330" s="17" t="s">
        <v>72</v>
      </c>
      <c r="Y330" s="17" t="s">
        <v>123</v>
      </c>
      <c r="Z330" s="17" t="s">
        <v>107</v>
      </c>
      <c r="AA330" s="17" t="s">
        <v>780</v>
      </c>
      <c r="AB330">
        <v>98.974637681159393</v>
      </c>
      <c r="AC330">
        <v>3.64130434782609</v>
      </c>
      <c r="AD330" s="17">
        <v>1</v>
      </c>
      <c r="AE330" s="17">
        <v>30</v>
      </c>
      <c r="AF330" s="17">
        <v>30</v>
      </c>
      <c r="AG330">
        <v>95.079710144927503</v>
      </c>
      <c r="AH330">
        <v>1.6666666666666601</v>
      </c>
      <c r="AI330" s="17">
        <v>1</v>
      </c>
      <c r="AJ330" s="17">
        <v>30</v>
      </c>
      <c r="AK330" s="17">
        <v>30</v>
      </c>
      <c r="AL330" s="17" t="s">
        <v>767</v>
      </c>
      <c r="AM330" s="17" t="s">
        <v>74</v>
      </c>
      <c r="AN330" s="17" t="s">
        <v>791</v>
      </c>
      <c r="AO330" t="s">
        <v>809</v>
      </c>
      <c r="AP330" s="17" t="s">
        <v>828</v>
      </c>
      <c r="AQ330" s="17" t="s">
        <v>781</v>
      </c>
      <c r="AR330" s="17"/>
      <c r="AS330" s="17"/>
      <c r="AT330" s="17" t="s">
        <v>1477</v>
      </c>
      <c r="AU330" s="17" t="s">
        <v>779</v>
      </c>
    </row>
    <row r="331" spans="1:47" ht="14.25" customHeight="1" x14ac:dyDescent="0.25">
      <c r="A331" s="17" t="s">
        <v>759</v>
      </c>
      <c r="B331" s="17" t="s">
        <v>776</v>
      </c>
      <c r="C331" s="17">
        <v>2021</v>
      </c>
      <c r="D331" s="17" t="s">
        <v>399</v>
      </c>
      <c r="E331" s="17"/>
      <c r="F331" s="2" t="s">
        <v>777</v>
      </c>
      <c r="G331" s="17" t="s">
        <v>4</v>
      </c>
      <c r="H331" s="17" t="s">
        <v>131</v>
      </c>
      <c r="I331" s="17" t="s">
        <v>650</v>
      </c>
      <c r="J331" s="17" t="s">
        <v>763</v>
      </c>
      <c r="K331" s="17" t="s">
        <v>764</v>
      </c>
      <c r="L331" s="17" t="s">
        <v>765</v>
      </c>
      <c r="M331" s="17" t="s">
        <v>65</v>
      </c>
      <c r="N331" s="17" t="s">
        <v>68</v>
      </c>
      <c r="O331" s="17" t="s">
        <v>87</v>
      </c>
      <c r="P331">
        <v>40</v>
      </c>
      <c r="Q331" s="17">
        <v>2</v>
      </c>
      <c r="R331" s="17">
        <f>10+7</f>
        <v>17</v>
      </c>
      <c r="S331" s="17">
        <v>5</v>
      </c>
      <c r="T331" s="17">
        <v>7</v>
      </c>
      <c r="U331" s="17">
        <v>20</v>
      </c>
      <c r="V331" s="17">
        <v>24</v>
      </c>
      <c r="W331" s="17" t="s">
        <v>70</v>
      </c>
      <c r="X331" s="17" t="s">
        <v>72</v>
      </c>
      <c r="Y331" s="17" t="s">
        <v>123</v>
      </c>
      <c r="Z331" s="17" t="s">
        <v>106</v>
      </c>
      <c r="AA331" s="17" t="s">
        <v>771</v>
      </c>
      <c r="AB331">
        <v>21.7524115755627</v>
      </c>
      <c r="AC331">
        <v>4.0514469453376201</v>
      </c>
      <c r="AD331" s="17">
        <v>1</v>
      </c>
      <c r="AE331" s="17">
        <v>30</v>
      </c>
      <c r="AF331" s="17">
        <v>30</v>
      </c>
      <c r="AG331">
        <v>26.237942122186499</v>
      </c>
      <c r="AH331">
        <v>4.0032154340836001</v>
      </c>
      <c r="AI331" s="17">
        <v>1</v>
      </c>
      <c r="AJ331" s="17">
        <v>30</v>
      </c>
      <c r="AK331" s="17">
        <v>30</v>
      </c>
      <c r="AL331" s="17" t="s">
        <v>292</v>
      </c>
      <c r="AM331" s="17" t="s">
        <v>74</v>
      </c>
      <c r="AN331" s="17" t="s">
        <v>791</v>
      </c>
      <c r="AO331" t="s">
        <v>810</v>
      </c>
      <c r="AP331" s="17" t="s">
        <v>830</v>
      </c>
      <c r="AQ331" s="17" t="s">
        <v>782</v>
      </c>
      <c r="AR331" s="17"/>
      <c r="AS331" s="17"/>
      <c r="AT331" s="17" t="s">
        <v>1477</v>
      </c>
      <c r="AU331" s="17" t="s">
        <v>779</v>
      </c>
    </row>
    <row r="332" spans="1:47" ht="14.25" customHeight="1" x14ac:dyDescent="0.25">
      <c r="A332" t="s">
        <v>832</v>
      </c>
      <c r="B332" t="s">
        <v>841</v>
      </c>
      <c r="C332">
        <v>2021</v>
      </c>
      <c r="D332" t="s">
        <v>842</v>
      </c>
      <c r="F332" t="s">
        <v>843</v>
      </c>
      <c r="G332" t="s">
        <v>4</v>
      </c>
      <c r="H332" t="s">
        <v>131</v>
      </c>
      <c r="I332" t="s">
        <v>130</v>
      </c>
      <c r="J332" t="s">
        <v>129</v>
      </c>
      <c r="K332" t="s">
        <v>151</v>
      </c>
      <c r="L332" t="s">
        <v>844</v>
      </c>
      <c r="M332" t="s">
        <v>66</v>
      </c>
      <c r="N332" t="s">
        <v>68</v>
      </c>
      <c r="O332" t="s">
        <v>87</v>
      </c>
      <c r="P332">
        <f>80*2*4</f>
        <v>640</v>
      </c>
      <c r="Q332">
        <v>16</v>
      </c>
      <c r="R332">
        <v>15</v>
      </c>
      <c r="S332">
        <v>5</v>
      </c>
      <c r="T332">
        <v>25</v>
      </c>
      <c r="U332">
        <v>33</v>
      </c>
      <c r="V332">
        <v>25</v>
      </c>
      <c r="W332" t="s">
        <v>70</v>
      </c>
      <c r="X332" t="s">
        <v>72</v>
      </c>
      <c r="Y332" t="s">
        <v>123</v>
      </c>
      <c r="Z332" t="s">
        <v>106</v>
      </c>
      <c r="AA332" t="s">
        <v>849</v>
      </c>
      <c r="AB332">
        <v>271.33</v>
      </c>
      <c r="AC332">
        <v>97.83</v>
      </c>
      <c r="AD332">
        <v>3</v>
      </c>
      <c r="AE332">
        <f t="shared" ref="AE332:AF335" si="11">15*3</f>
        <v>45</v>
      </c>
      <c r="AF332">
        <f t="shared" si="11"/>
        <v>45</v>
      </c>
      <c r="AG332">
        <v>281.16000000000003</v>
      </c>
      <c r="AH332">
        <v>99.05</v>
      </c>
      <c r="AI332">
        <v>3</v>
      </c>
      <c r="AJ332">
        <f t="shared" ref="AJ332:AK335" si="12">15*3</f>
        <v>45</v>
      </c>
      <c r="AK332">
        <f t="shared" si="12"/>
        <v>45</v>
      </c>
      <c r="AL332" t="s">
        <v>292</v>
      </c>
      <c r="AM332" t="s">
        <v>74</v>
      </c>
      <c r="AN332" t="s">
        <v>868</v>
      </c>
      <c r="AO332" t="s">
        <v>885</v>
      </c>
      <c r="AP332" t="s">
        <v>911</v>
      </c>
      <c r="AQ332" t="s">
        <v>546</v>
      </c>
      <c r="AU332" t="s">
        <v>850</v>
      </c>
    </row>
    <row r="333" spans="1:47" ht="14.25" customHeight="1" x14ac:dyDescent="0.25">
      <c r="A333" t="s">
        <v>832</v>
      </c>
      <c r="B333" t="s">
        <v>841</v>
      </c>
      <c r="C333">
        <v>2021</v>
      </c>
      <c r="D333" t="s">
        <v>842</v>
      </c>
      <c r="F333" t="s">
        <v>843</v>
      </c>
      <c r="G333" t="s">
        <v>4</v>
      </c>
      <c r="H333" t="s">
        <v>131</v>
      </c>
      <c r="I333" t="s">
        <v>130</v>
      </c>
      <c r="J333" t="s">
        <v>129</v>
      </c>
      <c r="K333" t="s">
        <v>151</v>
      </c>
      <c r="L333" t="s">
        <v>844</v>
      </c>
      <c r="M333" t="s">
        <v>66</v>
      </c>
      <c r="N333" t="s">
        <v>68</v>
      </c>
      <c r="O333" t="s">
        <v>87</v>
      </c>
      <c r="P333">
        <f>80*2*4</f>
        <v>640</v>
      </c>
      <c r="Q333">
        <v>16</v>
      </c>
      <c r="R333">
        <v>15</v>
      </c>
      <c r="S333">
        <v>5</v>
      </c>
      <c r="T333">
        <v>25</v>
      </c>
      <c r="U333">
        <v>33</v>
      </c>
      <c r="V333">
        <v>30</v>
      </c>
      <c r="W333" t="s">
        <v>70</v>
      </c>
      <c r="X333" t="s">
        <v>72</v>
      </c>
      <c r="Y333" t="s">
        <v>123</v>
      </c>
      <c r="Z333" t="s">
        <v>106</v>
      </c>
      <c r="AA333" t="s">
        <v>849</v>
      </c>
      <c r="AB333">
        <v>126.79</v>
      </c>
      <c r="AC333">
        <v>70.2</v>
      </c>
      <c r="AD333">
        <v>3</v>
      </c>
      <c r="AE333">
        <f t="shared" si="11"/>
        <v>45</v>
      </c>
      <c r="AF333">
        <f t="shared" si="11"/>
        <v>45</v>
      </c>
      <c r="AG333">
        <v>179.99</v>
      </c>
      <c r="AH333">
        <v>82.4</v>
      </c>
      <c r="AI333">
        <v>3</v>
      </c>
      <c r="AJ333">
        <f t="shared" si="12"/>
        <v>45</v>
      </c>
      <c r="AK333">
        <f t="shared" si="12"/>
        <v>45</v>
      </c>
      <c r="AL333" t="s">
        <v>292</v>
      </c>
      <c r="AM333" t="s">
        <v>74</v>
      </c>
      <c r="AN333" t="s">
        <v>869</v>
      </c>
      <c r="AO333" t="s">
        <v>886</v>
      </c>
      <c r="AP333" t="s">
        <v>912</v>
      </c>
      <c r="AQ333" t="s">
        <v>546</v>
      </c>
      <c r="AU333" t="s">
        <v>851</v>
      </c>
    </row>
    <row r="334" spans="1:47" ht="14.25" customHeight="1" x14ac:dyDescent="0.25">
      <c r="A334" t="s">
        <v>832</v>
      </c>
      <c r="B334" t="s">
        <v>841</v>
      </c>
      <c r="C334">
        <v>2021</v>
      </c>
      <c r="D334" t="s">
        <v>842</v>
      </c>
      <c r="F334" t="s">
        <v>843</v>
      </c>
      <c r="G334" t="s">
        <v>4</v>
      </c>
      <c r="H334" t="s">
        <v>131</v>
      </c>
      <c r="I334" t="s">
        <v>130</v>
      </c>
      <c r="J334" t="s">
        <v>129</v>
      </c>
      <c r="K334" t="s">
        <v>151</v>
      </c>
      <c r="L334" t="s">
        <v>844</v>
      </c>
      <c r="M334" t="s">
        <v>66</v>
      </c>
      <c r="N334" t="s">
        <v>68</v>
      </c>
      <c r="O334" t="s">
        <v>87</v>
      </c>
      <c r="P334">
        <f t="shared" ref="P334:P341" si="13">80*2*4</f>
        <v>640</v>
      </c>
      <c r="Q334">
        <v>16</v>
      </c>
      <c r="R334">
        <v>15</v>
      </c>
      <c r="S334">
        <v>5</v>
      </c>
      <c r="T334">
        <v>25</v>
      </c>
      <c r="U334">
        <v>33</v>
      </c>
      <c r="V334">
        <v>25</v>
      </c>
      <c r="W334" t="s">
        <v>70</v>
      </c>
      <c r="X334" t="s">
        <v>72</v>
      </c>
      <c r="Y334" t="s">
        <v>123</v>
      </c>
      <c r="Z334" t="s">
        <v>106</v>
      </c>
      <c r="AA334" t="s">
        <v>852</v>
      </c>
      <c r="AB334">
        <v>318.57</v>
      </c>
      <c r="AC334">
        <v>129.38</v>
      </c>
      <c r="AD334">
        <v>3</v>
      </c>
      <c r="AE334">
        <f t="shared" si="11"/>
        <v>45</v>
      </c>
      <c r="AF334">
        <f t="shared" si="11"/>
        <v>45</v>
      </c>
      <c r="AG334">
        <v>332.31</v>
      </c>
      <c r="AH334">
        <v>145.74</v>
      </c>
      <c r="AI334">
        <v>3</v>
      </c>
      <c r="AJ334">
        <f t="shared" si="12"/>
        <v>45</v>
      </c>
      <c r="AK334">
        <f t="shared" si="12"/>
        <v>45</v>
      </c>
      <c r="AL334" t="s">
        <v>292</v>
      </c>
      <c r="AM334" t="s">
        <v>74</v>
      </c>
      <c r="AN334" t="s">
        <v>870</v>
      </c>
      <c r="AO334" t="s">
        <v>887</v>
      </c>
      <c r="AP334" t="s">
        <v>911</v>
      </c>
      <c r="AQ334" t="s">
        <v>546</v>
      </c>
      <c r="AU334" t="s">
        <v>850</v>
      </c>
    </row>
    <row r="335" spans="1:47" ht="14.25" customHeight="1" x14ac:dyDescent="0.25">
      <c r="A335" t="s">
        <v>832</v>
      </c>
      <c r="B335" t="s">
        <v>841</v>
      </c>
      <c r="C335">
        <v>2021</v>
      </c>
      <c r="D335" t="s">
        <v>842</v>
      </c>
      <c r="F335" t="s">
        <v>843</v>
      </c>
      <c r="G335" t="s">
        <v>4</v>
      </c>
      <c r="H335" t="s">
        <v>131</v>
      </c>
      <c r="I335" t="s">
        <v>130</v>
      </c>
      <c r="J335" t="s">
        <v>129</v>
      </c>
      <c r="K335" t="s">
        <v>151</v>
      </c>
      <c r="L335" t="s">
        <v>844</v>
      </c>
      <c r="M335" t="s">
        <v>66</v>
      </c>
      <c r="N335" t="s">
        <v>68</v>
      </c>
      <c r="O335" t="s">
        <v>87</v>
      </c>
      <c r="P335">
        <f t="shared" si="13"/>
        <v>640</v>
      </c>
      <c r="Q335">
        <v>16</v>
      </c>
      <c r="R335">
        <v>15</v>
      </c>
      <c r="S335">
        <v>5</v>
      </c>
      <c r="T335">
        <v>25</v>
      </c>
      <c r="U335">
        <v>33</v>
      </c>
      <c r="V335">
        <v>30</v>
      </c>
      <c r="W335" t="s">
        <v>70</v>
      </c>
      <c r="X335" t="s">
        <v>72</v>
      </c>
      <c r="Y335" t="s">
        <v>123</v>
      </c>
      <c r="Z335" t="s">
        <v>106</v>
      </c>
      <c r="AA335" t="s">
        <v>852</v>
      </c>
      <c r="AB335">
        <v>139.84</v>
      </c>
      <c r="AC335">
        <v>83.96</v>
      </c>
      <c r="AD335">
        <v>3</v>
      </c>
      <c r="AE335">
        <f t="shared" si="11"/>
        <v>45</v>
      </c>
      <c r="AF335">
        <f t="shared" si="11"/>
        <v>45</v>
      </c>
      <c r="AG335">
        <v>193.57</v>
      </c>
      <c r="AH335">
        <v>97.52</v>
      </c>
      <c r="AI335">
        <v>3</v>
      </c>
      <c r="AJ335">
        <f t="shared" si="12"/>
        <v>45</v>
      </c>
      <c r="AK335">
        <f t="shared" si="12"/>
        <v>45</v>
      </c>
      <c r="AL335" t="s">
        <v>292</v>
      </c>
      <c r="AM335" t="s">
        <v>74</v>
      </c>
      <c r="AN335" t="s">
        <v>869</v>
      </c>
      <c r="AO335" t="s">
        <v>888</v>
      </c>
      <c r="AP335" t="s">
        <v>912</v>
      </c>
      <c r="AQ335" t="s">
        <v>546</v>
      </c>
      <c r="AU335" t="s">
        <v>851</v>
      </c>
    </row>
    <row r="336" spans="1:47" ht="14.25" customHeight="1" x14ac:dyDescent="0.25">
      <c r="A336" t="s">
        <v>832</v>
      </c>
      <c r="B336" t="s">
        <v>841</v>
      </c>
      <c r="C336">
        <v>2021</v>
      </c>
      <c r="D336" t="s">
        <v>842</v>
      </c>
      <c r="F336" t="s">
        <v>843</v>
      </c>
      <c r="G336" t="s">
        <v>4</v>
      </c>
      <c r="H336" t="s">
        <v>131</v>
      </c>
      <c r="I336" t="s">
        <v>130</v>
      </c>
      <c r="J336" t="s">
        <v>129</v>
      </c>
      <c r="K336" t="s">
        <v>151</v>
      </c>
      <c r="L336" t="s">
        <v>844</v>
      </c>
      <c r="M336" t="s">
        <v>66</v>
      </c>
      <c r="N336" t="s">
        <v>68</v>
      </c>
      <c r="O336" t="s">
        <v>87</v>
      </c>
      <c r="P336">
        <f t="shared" si="13"/>
        <v>640</v>
      </c>
      <c r="Q336">
        <v>16</v>
      </c>
      <c r="R336">
        <v>15</v>
      </c>
      <c r="S336">
        <v>5</v>
      </c>
      <c r="T336">
        <v>25</v>
      </c>
      <c r="U336">
        <v>33</v>
      </c>
      <c r="V336">
        <v>25</v>
      </c>
      <c r="W336" t="s">
        <v>70</v>
      </c>
      <c r="X336" t="s">
        <v>72</v>
      </c>
      <c r="Y336" t="s">
        <v>122</v>
      </c>
      <c r="Z336" t="s">
        <v>108</v>
      </c>
      <c r="AA336" t="s">
        <v>542</v>
      </c>
      <c r="AB336">
        <v>36.6</v>
      </c>
      <c r="AC336">
        <v>14.59</v>
      </c>
      <c r="AD336">
        <v>3</v>
      </c>
      <c r="AE336">
        <f t="shared" ref="AE336:AF341" si="14">10*10*3</f>
        <v>300</v>
      </c>
      <c r="AF336">
        <f t="shared" si="14"/>
        <v>300</v>
      </c>
      <c r="AG336">
        <v>33.78</v>
      </c>
      <c r="AH336">
        <v>15.87</v>
      </c>
      <c r="AI336">
        <v>3</v>
      </c>
      <c r="AJ336">
        <f t="shared" ref="AJ336:AK341" si="15">10*10*3</f>
        <v>300</v>
      </c>
      <c r="AK336">
        <f t="shared" si="15"/>
        <v>300</v>
      </c>
      <c r="AL336" t="s">
        <v>845</v>
      </c>
      <c r="AM336" t="s">
        <v>74</v>
      </c>
      <c r="AN336" t="s">
        <v>868</v>
      </c>
      <c r="AO336" t="s">
        <v>879</v>
      </c>
      <c r="AP336" s="17" t="s">
        <v>905</v>
      </c>
      <c r="AQ336" t="s">
        <v>407</v>
      </c>
      <c r="AU336" t="s">
        <v>846</v>
      </c>
    </row>
    <row r="337" spans="1:47" ht="14.25" customHeight="1" x14ac:dyDescent="0.25">
      <c r="A337" t="s">
        <v>832</v>
      </c>
      <c r="B337" t="s">
        <v>841</v>
      </c>
      <c r="C337">
        <v>2021</v>
      </c>
      <c r="D337" t="s">
        <v>842</v>
      </c>
      <c r="F337" t="s">
        <v>843</v>
      </c>
      <c r="G337" t="s">
        <v>4</v>
      </c>
      <c r="H337" t="s">
        <v>131</v>
      </c>
      <c r="I337" t="s">
        <v>130</v>
      </c>
      <c r="J337" t="s">
        <v>129</v>
      </c>
      <c r="K337" t="s">
        <v>151</v>
      </c>
      <c r="L337" t="s">
        <v>844</v>
      </c>
      <c r="M337" t="s">
        <v>66</v>
      </c>
      <c r="N337" t="s">
        <v>68</v>
      </c>
      <c r="O337" t="s">
        <v>87</v>
      </c>
      <c r="P337">
        <f t="shared" si="13"/>
        <v>640</v>
      </c>
      <c r="Q337">
        <v>16</v>
      </c>
      <c r="R337">
        <v>15</v>
      </c>
      <c r="S337">
        <v>5</v>
      </c>
      <c r="T337">
        <v>25</v>
      </c>
      <c r="U337">
        <v>33</v>
      </c>
      <c r="V337">
        <v>30</v>
      </c>
      <c r="W337" t="s">
        <v>70</v>
      </c>
      <c r="X337" t="s">
        <v>72</v>
      </c>
      <c r="Y337" t="s">
        <v>122</v>
      </c>
      <c r="Z337" t="s">
        <v>108</v>
      </c>
      <c r="AA337" t="s">
        <v>542</v>
      </c>
      <c r="AB337">
        <v>19.100000000000001</v>
      </c>
      <c r="AC337">
        <v>12.51</v>
      </c>
      <c r="AD337">
        <v>3</v>
      </c>
      <c r="AE337">
        <f t="shared" si="14"/>
        <v>300</v>
      </c>
      <c r="AF337">
        <f t="shared" si="14"/>
        <v>300</v>
      </c>
      <c r="AG337">
        <v>16.66</v>
      </c>
      <c r="AH337">
        <v>11.03</v>
      </c>
      <c r="AI337">
        <v>3</v>
      </c>
      <c r="AJ337">
        <f t="shared" si="15"/>
        <v>300</v>
      </c>
      <c r="AK337">
        <f t="shared" si="15"/>
        <v>300</v>
      </c>
      <c r="AL337" t="s">
        <v>845</v>
      </c>
      <c r="AM337" t="s">
        <v>74</v>
      </c>
      <c r="AN337" t="s">
        <v>869</v>
      </c>
      <c r="AO337" t="s">
        <v>880</v>
      </c>
      <c r="AP337" s="17" t="s">
        <v>906</v>
      </c>
      <c r="AQ337" t="s">
        <v>407</v>
      </c>
      <c r="AU337" t="s">
        <v>847</v>
      </c>
    </row>
    <row r="338" spans="1:47" ht="14.25" customHeight="1" x14ac:dyDescent="0.25">
      <c r="A338" t="s">
        <v>832</v>
      </c>
      <c r="B338" t="s">
        <v>841</v>
      </c>
      <c r="C338">
        <v>2021</v>
      </c>
      <c r="D338" t="s">
        <v>842</v>
      </c>
      <c r="F338" t="s">
        <v>843</v>
      </c>
      <c r="G338" t="s">
        <v>4</v>
      </c>
      <c r="H338" t="s">
        <v>131</v>
      </c>
      <c r="I338" t="s">
        <v>130</v>
      </c>
      <c r="J338" t="s">
        <v>129</v>
      </c>
      <c r="K338" t="s">
        <v>151</v>
      </c>
      <c r="L338" t="s">
        <v>844</v>
      </c>
      <c r="M338" t="s">
        <v>66</v>
      </c>
      <c r="N338" t="s">
        <v>68</v>
      </c>
      <c r="O338" t="s">
        <v>87</v>
      </c>
      <c r="P338">
        <f t="shared" si="13"/>
        <v>640</v>
      </c>
      <c r="Q338">
        <v>16</v>
      </c>
      <c r="R338">
        <v>15</v>
      </c>
      <c r="S338">
        <v>5</v>
      </c>
      <c r="T338">
        <v>25</v>
      </c>
      <c r="U338">
        <v>33</v>
      </c>
      <c r="V338">
        <v>23.5</v>
      </c>
      <c r="W338" t="s">
        <v>70</v>
      </c>
      <c r="X338" t="s">
        <v>72</v>
      </c>
      <c r="Y338" t="s">
        <v>122</v>
      </c>
      <c r="Z338" t="s">
        <v>108</v>
      </c>
      <c r="AA338" t="s">
        <v>542</v>
      </c>
      <c r="AB338">
        <v>20.56</v>
      </c>
      <c r="AC338">
        <v>15.96</v>
      </c>
      <c r="AD338">
        <v>3</v>
      </c>
      <c r="AE338">
        <f t="shared" si="14"/>
        <v>300</v>
      </c>
      <c r="AF338">
        <f t="shared" si="14"/>
        <v>300</v>
      </c>
      <c r="AG338">
        <v>24.49</v>
      </c>
      <c r="AH338">
        <v>11.14</v>
      </c>
      <c r="AI338">
        <v>3</v>
      </c>
      <c r="AJ338">
        <f t="shared" si="15"/>
        <v>300</v>
      </c>
      <c r="AK338">
        <f t="shared" si="15"/>
        <v>300</v>
      </c>
      <c r="AL338" t="s">
        <v>845</v>
      </c>
      <c r="AM338" t="s">
        <v>74</v>
      </c>
      <c r="AN338" t="s">
        <v>870</v>
      </c>
      <c r="AO338" t="s">
        <v>881</v>
      </c>
      <c r="AP338" s="17" t="s">
        <v>907</v>
      </c>
      <c r="AQ338" t="s">
        <v>407</v>
      </c>
      <c r="AU338" t="s">
        <v>848</v>
      </c>
    </row>
    <row r="339" spans="1:47" ht="14.25" customHeight="1" x14ac:dyDescent="0.25">
      <c r="A339" t="s">
        <v>832</v>
      </c>
      <c r="B339" t="s">
        <v>841</v>
      </c>
      <c r="C339">
        <v>2021</v>
      </c>
      <c r="D339" t="s">
        <v>842</v>
      </c>
      <c r="F339" t="s">
        <v>843</v>
      </c>
      <c r="G339" t="s">
        <v>4</v>
      </c>
      <c r="H339" t="s">
        <v>131</v>
      </c>
      <c r="I339" t="s">
        <v>130</v>
      </c>
      <c r="J339" t="s">
        <v>129</v>
      </c>
      <c r="K339" t="s">
        <v>151</v>
      </c>
      <c r="L339" t="s">
        <v>844</v>
      </c>
      <c r="M339" t="s">
        <v>66</v>
      </c>
      <c r="N339" t="s">
        <v>68</v>
      </c>
      <c r="O339" t="s">
        <v>87</v>
      </c>
      <c r="P339">
        <f t="shared" si="13"/>
        <v>640</v>
      </c>
      <c r="Q339">
        <v>16</v>
      </c>
      <c r="R339">
        <v>15</v>
      </c>
      <c r="S339">
        <v>5</v>
      </c>
      <c r="T339">
        <v>25</v>
      </c>
      <c r="U339">
        <v>33</v>
      </c>
      <c r="V339">
        <v>25</v>
      </c>
      <c r="W339" t="s">
        <v>70</v>
      </c>
      <c r="X339" t="s">
        <v>72</v>
      </c>
      <c r="Y339" t="s">
        <v>123</v>
      </c>
      <c r="Z339" t="s">
        <v>108</v>
      </c>
      <c r="AA339" t="s">
        <v>542</v>
      </c>
      <c r="AB339">
        <v>39.43</v>
      </c>
      <c r="AC339">
        <v>14.55</v>
      </c>
      <c r="AD339">
        <v>3</v>
      </c>
      <c r="AE339">
        <f t="shared" si="14"/>
        <v>300</v>
      </c>
      <c r="AF339">
        <f t="shared" si="14"/>
        <v>300</v>
      </c>
      <c r="AG339">
        <v>37.35</v>
      </c>
      <c r="AH339">
        <v>13.23</v>
      </c>
      <c r="AI339">
        <v>3</v>
      </c>
      <c r="AJ339">
        <f t="shared" si="15"/>
        <v>300</v>
      </c>
      <c r="AK339">
        <f t="shared" si="15"/>
        <v>300</v>
      </c>
      <c r="AL339" t="s">
        <v>845</v>
      </c>
      <c r="AM339" t="s">
        <v>74</v>
      </c>
      <c r="AN339" t="s">
        <v>868</v>
      </c>
      <c r="AO339" t="s">
        <v>882</v>
      </c>
      <c r="AP339" s="17" t="s">
        <v>908</v>
      </c>
      <c r="AQ339" t="s">
        <v>407</v>
      </c>
      <c r="AU339" t="s">
        <v>846</v>
      </c>
    </row>
    <row r="340" spans="1:47" ht="14.25" customHeight="1" x14ac:dyDescent="0.25">
      <c r="A340" t="s">
        <v>832</v>
      </c>
      <c r="B340" t="s">
        <v>841</v>
      </c>
      <c r="C340">
        <v>2021</v>
      </c>
      <c r="D340" t="s">
        <v>842</v>
      </c>
      <c r="F340" t="s">
        <v>843</v>
      </c>
      <c r="G340" t="s">
        <v>4</v>
      </c>
      <c r="H340" t="s">
        <v>131</v>
      </c>
      <c r="I340" t="s">
        <v>130</v>
      </c>
      <c r="J340" t="s">
        <v>129</v>
      </c>
      <c r="K340" t="s">
        <v>151</v>
      </c>
      <c r="L340" t="s">
        <v>844</v>
      </c>
      <c r="M340" t="s">
        <v>66</v>
      </c>
      <c r="N340" t="s">
        <v>68</v>
      </c>
      <c r="O340" t="s">
        <v>87</v>
      </c>
      <c r="P340">
        <f t="shared" si="13"/>
        <v>640</v>
      </c>
      <c r="Q340">
        <v>16</v>
      </c>
      <c r="R340">
        <v>15</v>
      </c>
      <c r="S340">
        <v>5</v>
      </c>
      <c r="T340">
        <v>25</v>
      </c>
      <c r="U340">
        <v>33</v>
      </c>
      <c r="V340">
        <v>30</v>
      </c>
      <c r="W340" t="s">
        <v>70</v>
      </c>
      <c r="X340" t="s">
        <v>72</v>
      </c>
      <c r="Y340" t="s">
        <v>123</v>
      </c>
      <c r="Z340" t="s">
        <v>108</v>
      </c>
      <c r="AA340" t="s">
        <v>542</v>
      </c>
      <c r="AB340">
        <v>26.68</v>
      </c>
      <c r="AC340">
        <v>10.14</v>
      </c>
      <c r="AD340">
        <v>3</v>
      </c>
      <c r="AE340">
        <f t="shared" si="14"/>
        <v>300</v>
      </c>
      <c r="AF340">
        <f t="shared" si="14"/>
        <v>300</v>
      </c>
      <c r="AG340">
        <v>27.25</v>
      </c>
      <c r="AH340">
        <v>9.74</v>
      </c>
      <c r="AI340">
        <v>3</v>
      </c>
      <c r="AJ340">
        <f t="shared" si="15"/>
        <v>300</v>
      </c>
      <c r="AK340">
        <f t="shared" si="15"/>
        <v>300</v>
      </c>
      <c r="AL340" t="s">
        <v>845</v>
      </c>
      <c r="AM340" t="s">
        <v>74</v>
      </c>
      <c r="AN340" t="s">
        <v>869</v>
      </c>
      <c r="AO340" t="s">
        <v>883</v>
      </c>
      <c r="AP340" s="17" t="s">
        <v>909</v>
      </c>
      <c r="AQ340" t="s">
        <v>407</v>
      </c>
      <c r="AU340" t="s">
        <v>847</v>
      </c>
    </row>
    <row r="341" spans="1:47" ht="14.25" customHeight="1" x14ac:dyDescent="0.25">
      <c r="A341" t="s">
        <v>832</v>
      </c>
      <c r="B341" t="s">
        <v>841</v>
      </c>
      <c r="C341">
        <v>2021</v>
      </c>
      <c r="D341" t="s">
        <v>842</v>
      </c>
      <c r="F341" t="s">
        <v>843</v>
      </c>
      <c r="G341" t="s">
        <v>4</v>
      </c>
      <c r="H341" t="s">
        <v>131</v>
      </c>
      <c r="I341" t="s">
        <v>130</v>
      </c>
      <c r="J341" t="s">
        <v>129</v>
      </c>
      <c r="K341" t="s">
        <v>151</v>
      </c>
      <c r="L341" t="s">
        <v>844</v>
      </c>
      <c r="M341" t="s">
        <v>66</v>
      </c>
      <c r="N341" t="s">
        <v>68</v>
      </c>
      <c r="O341" t="s">
        <v>87</v>
      </c>
      <c r="P341">
        <f t="shared" si="13"/>
        <v>640</v>
      </c>
      <c r="Q341">
        <v>16</v>
      </c>
      <c r="R341">
        <v>15</v>
      </c>
      <c r="S341">
        <v>5</v>
      </c>
      <c r="T341">
        <v>25</v>
      </c>
      <c r="U341">
        <v>33</v>
      </c>
      <c r="V341">
        <v>23.5</v>
      </c>
      <c r="W341" t="s">
        <v>70</v>
      </c>
      <c r="X341" t="s">
        <v>72</v>
      </c>
      <c r="Y341" t="s">
        <v>123</v>
      </c>
      <c r="Z341" t="s">
        <v>108</v>
      </c>
      <c r="AA341" t="s">
        <v>542</v>
      </c>
      <c r="AB341">
        <v>45.77</v>
      </c>
      <c r="AC341">
        <v>22.79</v>
      </c>
      <c r="AD341">
        <v>3</v>
      </c>
      <c r="AE341">
        <f t="shared" si="14"/>
        <v>300</v>
      </c>
      <c r="AF341">
        <f t="shared" si="14"/>
        <v>300</v>
      </c>
      <c r="AG341">
        <v>47.16</v>
      </c>
      <c r="AH341">
        <v>22.2</v>
      </c>
      <c r="AI341">
        <v>3</v>
      </c>
      <c r="AJ341">
        <f t="shared" si="15"/>
        <v>300</v>
      </c>
      <c r="AK341">
        <f t="shared" si="15"/>
        <v>300</v>
      </c>
      <c r="AL341" t="s">
        <v>845</v>
      </c>
      <c r="AM341" t="s">
        <v>74</v>
      </c>
      <c r="AN341" t="s">
        <v>870</v>
      </c>
      <c r="AO341" t="s">
        <v>884</v>
      </c>
      <c r="AP341" s="17" t="s">
        <v>910</v>
      </c>
      <c r="AQ341" t="s">
        <v>407</v>
      </c>
      <c r="AU341" t="s">
        <v>848</v>
      </c>
    </row>
    <row r="342" spans="1:47" ht="14.25" customHeight="1" x14ac:dyDescent="0.25">
      <c r="A342" t="s">
        <v>832</v>
      </c>
      <c r="B342" t="s">
        <v>853</v>
      </c>
      <c r="C342">
        <v>2019</v>
      </c>
      <c r="D342" t="s">
        <v>854</v>
      </c>
      <c r="F342" t="s">
        <v>855</v>
      </c>
      <c r="G342" t="s">
        <v>4</v>
      </c>
      <c r="H342" t="s">
        <v>131</v>
      </c>
      <c r="I342" t="s">
        <v>130</v>
      </c>
      <c r="J342" t="s">
        <v>561</v>
      </c>
      <c r="K342" t="s">
        <v>856</v>
      </c>
      <c r="L342" t="s">
        <v>857</v>
      </c>
      <c r="M342" t="s">
        <v>66</v>
      </c>
      <c r="N342" t="s">
        <v>68</v>
      </c>
      <c r="O342" t="s">
        <v>87</v>
      </c>
      <c r="P342">
        <f>40*3</f>
        <v>120</v>
      </c>
      <c r="Q342">
        <v>66</v>
      </c>
      <c r="R342">
        <v>19</v>
      </c>
      <c r="S342">
        <v>1</v>
      </c>
      <c r="T342">
        <v>24</v>
      </c>
      <c r="U342">
        <v>32</v>
      </c>
      <c r="V342">
        <v>25</v>
      </c>
      <c r="W342" t="s">
        <v>70</v>
      </c>
      <c r="X342" t="s">
        <v>72</v>
      </c>
      <c r="Y342" t="s">
        <v>122</v>
      </c>
      <c r="Z342" t="s">
        <v>107</v>
      </c>
      <c r="AA342" t="s">
        <v>862</v>
      </c>
      <c r="AB342" s="16">
        <v>1.7230508474576272</v>
      </c>
      <c r="AC342" s="16">
        <v>1.2018504251546642E-2</v>
      </c>
      <c r="AD342">
        <v>3</v>
      </c>
      <c r="AE342">
        <v>59</v>
      </c>
      <c r="AF342">
        <v>3</v>
      </c>
      <c r="AG342" s="16">
        <v>1.7166666666666666</v>
      </c>
      <c r="AH342" s="16">
        <v>1.2018504251546642E-2</v>
      </c>
      <c r="AI342">
        <v>3</v>
      </c>
      <c r="AJ342">
        <v>60</v>
      </c>
      <c r="AK342">
        <v>3</v>
      </c>
      <c r="AL342" t="s">
        <v>135</v>
      </c>
      <c r="AM342" t="s">
        <v>75</v>
      </c>
      <c r="AN342" t="s">
        <v>871</v>
      </c>
      <c r="AO342" t="s">
        <v>892</v>
      </c>
      <c r="AP342" t="s">
        <v>915</v>
      </c>
      <c r="AQ342" t="s">
        <v>863</v>
      </c>
      <c r="AU342" t="s">
        <v>860</v>
      </c>
    </row>
    <row r="343" spans="1:47" ht="14.25" customHeight="1" x14ac:dyDescent="0.25">
      <c r="A343" t="s">
        <v>832</v>
      </c>
      <c r="B343" t="s">
        <v>853</v>
      </c>
      <c r="C343">
        <v>2019</v>
      </c>
      <c r="D343" t="s">
        <v>854</v>
      </c>
      <c r="F343" t="s">
        <v>855</v>
      </c>
      <c r="G343" t="s">
        <v>4</v>
      </c>
      <c r="H343" t="s">
        <v>131</v>
      </c>
      <c r="I343" t="s">
        <v>130</v>
      </c>
      <c r="J343" t="s">
        <v>561</v>
      </c>
      <c r="K343" t="s">
        <v>856</v>
      </c>
      <c r="L343" t="s">
        <v>857</v>
      </c>
      <c r="M343" t="s">
        <v>66</v>
      </c>
      <c r="N343" t="s">
        <v>68</v>
      </c>
      <c r="O343" t="s">
        <v>87</v>
      </c>
      <c r="P343">
        <f>40*3</f>
        <v>120</v>
      </c>
      <c r="Q343">
        <v>66</v>
      </c>
      <c r="R343">
        <v>19</v>
      </c>
      <c r="S343">
        <v>1</v>
      </c>
      <c r="T343">
        <v>24</v>
      </c>
      <c r="U343">
        <v>32</v>
      </c>
      <c r="V343">
        <v>25</v>
      </c>
      <c r="W343" t="s">
        <v>70</v>
      </c>
      <c r="X343" t="s">
        <v>72</v>
      </c>
      <c r="Y343" t="s">
        <v>123</v>
      </c>
      <c r="Z343" t="s">
        <v>107</v>
      </c>
      <c r="AA343" t="s">
        <v>862</v>
      </c>
      <c r="AB343" s="16">
        <v>1.8799999999999997</v>
      </c>
      <c r="AC343" s="16">
        <v>0</v>
      </c>
      <c r="AD343">
        <v>3</v>
      </c>
      <c r="AE343">
        <v>60</v>
      </c>
      <c r="AF343">
        <v>3</v>
      </c>
      <c r="AG343" s="16">
        <v>1.8833333333333333</v>
      </c>
      <c r="AH343" s="16">
        <v>1.8559214542766683E-2</v>
      </c>
      <c r="AI343">
        <v>3</v>
      </c>
      <c r="AJ343">
        <v>60</v>
      </c>
      <c r="AK343">
        <v>3</v>
      </c>
      <c r="AL343" t="s">
        <v>135</v>
      </c>
      <c r="AM343" t="s">
        <v>75</v>
      </c>
      <c r="AN343" t="s">
        <v>871</v>
      </c>
      <c r="AO343" t="s">
        <v>893</v>
      </c>
      <c r="AP343" t="s">
        <v>916</v>
      </c>
      <c r="AQ343" t="s">
        <v>863</v>
      </c>
      <c r="AU343" t="s">
        <v>860</v>
      </c>
    </row>
    <row r="344" spans="1:47" ht="14.25" customHeight="1" x14ac:dyDescent="0.25">
      <c r="A344" t="s">
        <v>832</v>
      </c>
      <c r="B344" t="s">
        <v>853</v>
      </c>
      <c r="C344">
        <v>2019</v>
      </c>
      <c r="D344" t="s">
        <v>854</v>
      </c>
      <c r="F344" t="s">
        <v>855</v>
      </c>
      <c r="G344" t="s">
        <v>4</v>
      </c>
      <c r="H344" t="s">
        <v>131</v>
      </c>
      <c r="I344" t="s">
        <v>130</v>
      </c>
      <c r="J344" t="s">
        <v>561</v>
      </c>
      <c r="K344" t="s">
        <v>856</v>
      </c>
      <c r="L344" t="s">
        <v>857</v>
      </c>
      <c r="M344" t="s">
        <v>66</v>
      </c>
      <c r="N344" t="s">
        <v>68</v>
      </c>
      <c r="O344" t="s">
        <v>87</v>
      </c>
      <c r="P344">
        <f t="shared" ref="P344:P351" si="16">40*3</f>
        <v>120</v>
      </c>
      <c r="Q344">
        <v>66</v>
      </c>
      <c r="R344">
        <v>19</v>
      </c>
      <c r="S344">
        <v>1</v>
      </c>
      <c r="T344">
        <v>24</v>
      </c>
      <c r="U344">
        <v>32</v>
      </c>
      <c r="V344">
        <v>33</v>
      </c>
      <c r="W344" t="s">
        <v>70</v>
      </c>
      <c r="X344" t="s">
        <v>72</v>
      </c>
      <c r="Y344" t="s">
        <v>122</v>
      </c>
      <c r="Z344" t="s">
        <v>107</v>
      </c>
      <c r="AA344" t="s">
        <v>862</v>
      </c>
      <c r="AB344" s="16">
        <v>1.7133333333333332</v>
      </c>
      <c r="AC344" s="16">
        <v>1.2018504251546644E-2</v>
      </c>
      <c r="AD344">
        <v>3</v>
      </c>
      <c r="AE344">
        <v>60</v>
      </c>
      <c r="AF344">
        <v>3</v>
      </c>
      <c r="AG344" s="16">
        <v>1.75</v>
      </c>
      <c r="AH344" s="16">
        <v>2.3094010767585053E-2</v>
      </c>
      <c r="AI344">
        <v>3</v>
      </c>
      <c r="AJ344">
        <v>59</v>
      </c>
      <c r="AK344">
        <v>3</v>
      </c>
      <c r="AL344" t="s">
        <v>135</v>
      </c>
      <c r="AM344" t="s">
        <v>75</v>
      </c>
      <c r="AN344" t="s">
        <v>872</v>
      </c>
      <c r="AO344" t="s">
        <v>897</v>
      </c>
      <c r="AP344" t="s">
        <v>919</v>
      </c>
      <c r="AQ344" t="s">
        <v>863</v>
      </c>
      <c r="AU344" t="s">
        <v>860</v>
      </c>
    </row>
    <row r="345" spans="1:47" ht="14.25" customHeight="1" x14ac:dyDescent="0.25">
      <c r="A345" t="s">
        <v>832</v>
      </c>
      <c r="B345" t="s">
        <v>853</v>
      </c>
      <c r="C345">
        <v>2019</v>
      </c>
      <c r="D345" t="s">
        <v>854</v>
      </c>
      <c r="F345" t="s">
        <v>855</v>
      </c>
      <c r="G345" t="s">
        <v>4</v>
      </c>
      <c r="H345" t="s">
        <v>131</v>
      </c>
      <c r="I345" t="s">
        <v>130</v>
      </c>
      <c r="J345" t="s">
        <v>561</v>
      </c>
      <c r="K345" t="s">
        <v>856</v>
      </c>
      <c r="L345" t="s">
        <v>857</v>
      </c>
      <c r="M345" t="s">
        <v>66</v>
      </c>
      <c r="N345" t="s">
        <v>68</v>
      </c>
      <c r="O345" t="s">
        <v>87</v>
      </c>
      <c r="P345">
        <f t="shared" si="16"/>
        <v>120</v>
      </c>
      <c r="Q345">
        <v>66</v>
      </c>
      <c r="R345">
        <v>19</v>
      </c>
      <c r="S345">
        <v>1</v>
      </c>
      <c r="T345">
        <v>24</v>
      </c>
      <c r="U345">
        <v>32</v>
      </c>
      <c r="V345">
        <v>33</v>
      </c>
      <c r="W345" t="s">
        <v>70</v>
      </c>
      <c r="X345" t="s">
        <v>72</v>
      </c>
      <c r="Y345" t="s">
        <v>123</v>
      </c>
      <c r="Z345" t="s">
        <v>107</v>
      </c>
      <c r="AA345" t="s">
        <v>862</v>
      </c>
      <c r="AB345" s="16">
        <v>1.8633333333333333</v>
      </c>
      <c r="AC345" s="16">
        <v>1.4529663145135525E-2</v>
      </c>
      <c r="AD345">
        <v>3</v>
      </c>
      <c r="AE345">
        <v>60</v>
      </c>
      <c r="AF345">
        <v>3</v>
      </c>
      <c r="AG345" s="16">
        <v>1.9033333333333331</v>
      </c>
      <c r="AH345" s="16">
        <v>2.7284509239574789E-2</v>
      </c>
      <c r="AI345">
        <v>3</v>
      </c>
      <c r="AJ345">
        <v>60</v>
      </c>
      <c r="AK345">
        <v>3</v>
      </c>
      <c r="AL345" t="s">
        <v>135</v>
      </c>
      <c r="AM345" t="s">
        <v>75</v>
      </c>
      <c r="AN345" t="s">
        <v>872</v>
      </c>
      <c r="AO345" t="s">
        <v>898</v>
      </c>
      <c r="AP345" t="s">
        <v>920</v>
      </c>
      <c r="AQ345" t="s">
        <v>863</v>
      </c>
      <c r="AU345" t="s">
        <v>860</v>
      </c>
    </row>
    <row r="346" spans="1:47" ht="14.25" customHeight="1" x14ac:dyDescent="0.25">
      <c r="A346" t="s">
        <v>832</v>
      </c>
      <c r="B346" t="s">
        <v>853</v>
      </c>
      <c r="C346">
        <v>2019</v>
      </c>
      <c r="D346" t="s">
        <v>854</v>
      </c>
      <c r="F346" t="s">
        <v>855</v>
      </c>
      <c r="G346" t="s">
        <v>4</v>
      </c>
      <c r="H346" t="s">
        <v>131</v>
      </c>
      <c r="I346" t="s">
        <v>130</v>
      </c>
      <c r="J346" t="s">
        <v>561</v>
      </c>
      <c r="K346" t="s">
        <v>856</v>
      </c>
      <c r="L346" t="s">
        <v>857</v>
      </c>
      <c r="M346" t="s">
        <v>66</v>
      </c>
      <c r="N346" t="s">
        <v>68</v>
      </c>
      <c r="O346" t="s">
        <v>87</v>
      </c>
      <c r="P346">
        <f t="shared" si="16"/>
        <v>120</v>
      </c>
      <c r="Q346">
        <v>66</v>
      </c>
      <c r="R346">
        <v>19</v>
      </c>
      <c r="S346">
        <v>1</v>
      </c>
      <c r="T346">
        <v>24</v>
      </c>
      <c r="U346">
        <v>32</v>
      </c>
      <c r="V346">
        <v>25</v>
      </c>
      <c r="W346" t="s">
        <v>70</v>
      </c>
      <c r="X346" t="s">
        <v>72</v>
      </c>
      <c r="Y346" t="s">
        <v>123</v>
      </c>
      <c r="Z346" t="s">
        <v>106</v>
      </c>
      <c r="AA346" t="s">
        <v>858</v>
      </c>
      <c r="AB346" s="16">
        <v>62.610749999999996</v>
      </c>
      <c r="AC346" s="16">
        <v>2.41718844941804</v>
      </c>
      <c r="AD346">
        <v>3</v>
      </c>
      <c r="AE346">
        <v>80</v>
      </c>
      <c r="AF346">
        <v>3</v>
      </c>
      <c r="AG346" s="16">
        <v>70.154761904761898</v>
      </c>
      <c r="AH346" s="16">
        <v>0.85364577613381809</v>
      </c>
      <c r="AI346">
        <v>3</v>
      </c>
      <c r="AJ346">
        <v>84</v>
      </c>
      <c r="AK346">
        <v>3</v>
      </c>
      <c r="AL346" t="s">
        <v>292</v>
      </c>
      <c r="AM346" t="s">
        <v>75</v>
      </c>
      <c r="AN346" t="s">
        <v>871</v>
      </c>
      <c r="AO346" t="s">
        <v>889</v>
      </c>
      <c r="AP346" t="s">
        <v>913</v>
      </c>
      <c r="AQ346" t="s">
        <v>859</v>
      </c>
      <c r="AU346" t="s">
        <v>860</v>
      </c>
    </row>
    <row r="347" spans="1:47" ht="14.25" customHeight="1" x14ac:dyDescent="0.25">
      <c r="A347" t="s">
        <v>832</v>
      </c>
      <c r="B347" t="s">
        <v>853</v>
      </c>
      <c r="C347">
        <v>2019</v>
      </c>
      <c r="D347" t="s">
        <v>854</v>
      </c>
      <c r="F347" t="s">
        <v>855</v>
      </c>
      <c r="G347" t="s">
        <v>4</v>
      </c>
      <c r="H347" t="s">
        <v>131</v>
      </c>
      <c r="I347" t="s">
        <v>130</v>
      </c>
      <c r="J347" t="s">
        <v>561</v>
      </c>
      <c r="K347" t="s">
        <v>856</v>
      </c>
      <c r="L347" t="s">
        <v>857</v>
      </c>
      <c r="M347" t="s">
        <v>66</v>
      </c>
      <c r="N347" t="s">
        <v>68</v>
      </c>
      <c r="O347" t="s">
        <v>87</v>
      </c>
      <c r="P347">
        <f t="shared" si="16"/>
        <v>120</v>
      </c>
      <c r="Q347">
        <v>66</v>
      </c>
      <c r="R347">
        <v>19</v>
      </c>
      <c r="S347">
        <v>1</v>
      </c>
      <c r="T347">
        <v>24</v>
      </c>
      <c r="U347">
        <v>32</v>
      </c>
      <c r="V347">
        <v>33</v>
      </c>
      <c r="W347" t="s">
        <v>70</v>
      </c>
      <c r="X347" t="s">
        <v>72</v>
      </c>
      <c r="Y347" t="s">
        <v>123</v>
      </c>
      <c r="Z347" t="s">
        <v>106</v>
      </c>
      <c r="AA347" t="s">
        <v>864</v>
      </c>
      <c r="AB347" s="16">
        <v>56.489625000000004</v>
      </c>
      <c r="AC347" s="16">
        <v>4.1279144586313556</v>
      </c>
      <c r="AD347">
        <v>3</v>
      </c>
      <c r="AE347">
        <v>80</v>
      </c>
      <c r="AF347">
        <v>3</v>
      </c>
      <c r="AG347" s="16">
        <v>66.47012345679012</v>
      </c>
      <c r="AH347" s="16">
        <v>7.1868684263577682</v>
      </c>
      <c r="AI347">
        <v>3</v>
      </c>
      <c r="AJ347">
        <v>81</v>
      </c>
      <c r="AK347">
        <v>3</v>
      </c>
      <c r="AL347" t="s">
        <v>292</v>
      </c>
      <c r="AM347" t="s">
        <v>75</v>
      </c>
      <c r="AN347" t="s">
        <v>872</v>
      </c>
      <c r="AO347" t="s">
        <v>894</v>
      </c>
      <c r="AP347" t="s">
        <v>917</v>
      </c>
      <c r="AQ347" t="s">
        <v>859</v>
      </c>
      <c r="AU347" t="s">
        <v>860</v>
      </c>
    </row>
    <row r="348" spans="1:47" ht="14.25" customHeight="1" x14ac:dyDescent="0.25">
      <c r="A348" t="s">
        <v>832</v>
      </c>
      <c r="B348" t="s">
        <v>853</v>
      </c>
      <c r="C348">
        <v>2019</v>
      </c>
      <c r="D348" t="s">
        <v>854</v>
      </c>
      <c r="F348" t="s">
        <v>855</v>
      </c>
      <c r="G348" t="s">
        <v>4</v>
      </c>
      <c r="H348" t="s">
        <v>131</v>
      </c>
      <c r="I348" t="s">
        <v>130</v>
      </c>
      <c r="J348" t="s">
        <v>561</v>
      </c>
      <c r="K348" t="s">
        <v>856</v>
      </c>
      <c r="L348" t="s">
        <v>857</v>
      </c>
      <c r="M348" t="s">
        <v>66</v>
      </c>
      <c r="N348" t="s">
        <v>68</v>
      </c>
      <c r="O348" t="s">
        <v>87</v>
      </c>
      <c r="P348">
        <f t="shared" si="16"/>
        <v>120</v>
      </c>
      <c r="Q348">
        <v>66</v>
      </c>
      <c r="R348">
        <v>19</v>
      </c>
      <c r="S348">
        <v>1</v>
      </c>
      <c r="T348">
        <v>24</v>
      </c>
      <c r="U348">
        <v>32</v>
      </c>
      <c r="V348">
        <v>33</v>
      </c>
      <c r="W348" t="s">
        <v>70</v>
      </c>
      <c r="X348" t="s">
        <v>72</v>
      </c>
      <c r="Y348" t="s">
        <v>124</v>
      </c>
      <c r="Z348" t="s">
        <v>108</v>
      </c>
      <c r="AA348" t="s">
        <v>861</v>
      </c>
      <c r="AB348" s="16">
        <v>81.692671460674163</v>
      </c>
      <c r="AC348" s="16">
        <v>1.3125555260381656</v>
      </c>
      <c r="AD348">
        <v>3</v>
      </c>
      <c r="AE348">
        <v>89</v>
      </c>
      <c r="AF348">
        <v>3</v>
      </c>
      <c r="AG348" s="16">
        <v>88.572031249999995</v>
      </c>
      <c r="AH348" s="16">
        <v>1.4045135643465101</v>
      </c>
      <c r="AI348">
        <v>3</v>
      </c>
      <c r="AJ348">
        <v>88</v>
      </c>
      <c r="AK348">
        <v>3</v>
      </c>
      <c r="AL348" t="s">
        <v>774</v>
      </c>
      <c r="AM348" t="s">
        <v>75</v>
      </c>
      <c r="AN348" t="s">
        <v>872</v>
      </c>
      <c r="AO348" t="s">
        <v>895</v>
      </c>
      <c r="AP348" t="s">
        <v>918</v>
      </c>
      <c r="AQ348" t="s">
        <v>146</v>
      </c>
      <c r="AU348" t="s">
        <v>860</v>
      </c>
    </row>
    <row r="349" spans="1:47" ht="14.25" customHeight="1" x14ac:dyDescent="0.25">
      <c r="A349" t="s">
        <v>832</v>
      </c>
      <c r="B349" t="s">
        <v>853</v>
      </c>
      <c r="C349">
        <v>2019</v>
      </c>
      <c r="D349" t="s">
        <v>854</v>
      </c>
      <c r="F349" t="s">
        <v>855</v>
      </c>
      <c r="G349" t="s">
        <v>4</v>
      </c>
      <c r="H349" t="s">
        <v>131</v>
      </c>
      <c r="I349" t="s">
        <v>130</v>
      </c>
      <c r="J349" t="s">
        <v>561</v>
      </c>
      <c r="K349" t="s">
        <v>856</v>
      </c>
      <c r="L349" t="s">
        <v>857</v>
      </c>
      <c r="M349" t="s">
        <v>66</v>
      </c>
      <c r="N349" t="s">
        <v>68</v>
      </c>
      <c r="O349" t="s">
        <v>87</v>
      </c>
      <c r="P349">
        <f t="shared" si="16"/>
        <v>120</v>
      </c>
      <c r="Q349">
        <v>66</v>
      </c>
      <c r="R349">
        <v>19</v>
      </c>
      <c r="S349">
        <v>1</v>
      </c>
      <c r="T349">
        <v>24</v>
      </c>
      <c r="U349">
        <v>32</v>
      </c>
      <c r="V349">
        <v>33</v>
      </c>
      <c r="W349" t="s">
        <v>70</v>
      </c>
      <c r="X349" t="s">
        <v>72</v>
      </c>
      <c r="Y349" t="s">
        <v>124</v>
      </c>
      <c r="Z349" t="s">
        <v>108</v>
      </c>
      <c r="AA349" t="s">
        <v>247</v>
      </c>
      <c r="AB349" s="16">
        <v>89.220377640449442</v>
      </c>
      <c r="AC349" s="16">
        <v>1.2646782027764136</v>
      </c>
      <c r="AD349">
        <v>3</v>
      </c>
      <c r="AE349">
        <v>89</v>
      </c>
      <c r="AF349">
        <v>3</v>
      </c>
      <c r="AG349" s="16">
        <v>92.676270909090917</v>
      </c>
      <c r="AH349" s="16">
        <v>6.3991462190930617E-2</v>
      </c>
      <c r="AI349">
        <v>3</v>
      </c>
      <c r="AJ349">
        <v>88</v>
      </c>
      <c r="AK349">
        <v>3</v>
      </c>
      <c r="AL349" t="s">
        <v>774</v>
      </c>
      <c r="AM349" t="s">
        <v>75</v>
      </c>
      <c r="AN349" t="s">
        <v>872</v>
      </c>
      <c r="AO349" t="s">
        <v>896</v>
      </c>
      <c r="AP349" t="s">
        <v>918</v>
      </c>
      <c r="AQ349" t="s">
        <v>146</v>
      </c>
      <c r="AU349" t="s">
        <v>860</v>
      </c>
    </row>
    <row r="350" spans="1:47" ht="14.25" customHeight="1" x14ac:dyDescent="0.25">
      <c r="A350" t="s">
        <v>832</v>
      </c>
      <c r="B350" t="s">
        <v>853</v>
      </c>
      <c r="C350">
        <v>2019</v>
      </c>
      <c r="D350" t="s">
        <v>854</v>
      </c>
      <c r="F350" t="s">
        <v>855</v>
      </c>
      <c r="G350" t="s">
        <v>4</v>
      </c>
      <c r="H350" t="s">
        <v>131</v>
      </c>
      <c r="I350" t="s">
        <v>130</v>
      </c>
      <c r="J350" t="s">
        <v>561</v>
      </c>
      <c r="K350" t="s">
        <v>856</v>
      </c>
      <c r="L350" t="s">
        <v>857</v>
      </c>
      <c r="M350" t="s">
        <v>66</v>
      </c>
      <c r="N350" t="s">
        <v>68</v>
      </c>
      <c r="O350" t="s">
        <v>87</v>
      </c>
      <c r="P350">
        <f t="shared" si="16"/>
        <v>120</v>
      </c>
      <c r="Q350">
        <v>66</v>
      </c>
      <c r="R350">
        <v>19</v>
      </c>
      <c r="S350">
        <v>1</v>
      </c>
      <c r="T350">
        <v>24</v>
      </c>
      <c r="U350">
        <v>32</v>
      </c>
      <c r="V350">
        <v>25</v>
      </c>
      <c r="W350" t="s">
        <v>70</v>
      </c>
      <c r="X350" t="s">
        <v>72</v>
      </c>
      <c r="Y350" t="s">
        <v>124</v>
      </c>
      <c r="Z350" t="s">
        <v>108</v>
      </c>
      <c r="AA350" t="s">
        <v>861</v>
      </c>
      <c r="AB350" s="16">
        <v>88.20411</v>
      </c>
      <c r="AC350" s="16">
        <v>0.7941299016113994</v>
      </c>
      <c r="AD350">
        <v>3</v>
      </c>
      <c r="AE350">
        <v>90</v>
      </c>
      <c r="AF350">
        <v>3</v>
      </c>
      <c r="AG350" s="16">
        <v>88.878074597701158</v>
      </c>
      <c r="AH350" s="16">
        <v>2.6119382027550198</v>
      </c>
      <c r="AI350">
        <v>3</v>
      </c>
      <c r="AJ350">
        <v>87</v>
      </c>
      <c r="AK350">
        <v>3</v>
      </c>
      <c r="AL350" t="s">
        <v>774</v>
      </c>
      <c r="AM350" t="s">
        <v>75</v>
      </c>
      <c r="AN350" t="s">
        <v>871</v>
      </c>
      <c r="AO350" t="s">
        <v>890</v>
      </c>
      <c r="AP350" t="s">
        <v>914</v>
      </c>
      <c r="AQ350" t="s">
        <v>146</v>
      </c>
      <c r="AU350" t="s">
        <v>860</v>
      </c>
    </row>
    <row r="351" spans="1:47" ht="14.25" customHeight="1" x14ac:dyDescent="0.25">
      <c r="A351" t="s">
        <v>832</v>
      </c>
      <c r="B351" t="s">
        <v>853</v>
      </c>
      <c r="C351">
        <v>2019</v>
      </c>
      <c r="D351" t="s">
        <v>854</v>
      </c>
      <c r="F351" t="s">
        <v>855</v>
      </c>
      <c r="G351" t="s">
        <v>4</v>
      </c>
      <c r="H351" t="s">
        <v>131</v>
      </c>
      <c r="I351" t="s">
        <v>130</v>
      </c>
      <c r="J351" t="s">
        <v>561</v>
      </c>
      <c r="K351" t="s">
        <v>856</v>
      </c>
      <c r="L351" t="s">
        <v>857</v>
      </c>
      <c r="M351" t="s">
        <v>66</v>
      </c>
      <c r="N351" t="s">
        <v>68</v>
      </c>
      <c r="O351" t="s">
        <v>87</v>
      </c>
      <c r="P351">
        <f t="shared" si="16"/>
        <v>120</v>
      </c>
      <c r="Q351">
        <v>66</v>
      </c>
      <c r="R351">
        <v>19</v>
      </c>
      <c r="S351">
        <v>1</v>
      </c>
      <c r="T351">
        <v>24</v>
      </c>
      <c r="U351">
        <v>32</v>
      </c>
      <c r="V351">
        <v>25</v>
      </c>
      <c r="W351" t="s">
        <v>70</v>
      </c>
      <c r="X351" t="s">
        <v>72</v>
      </c>
      <c r="Y351" t="s">
        <v>124</v>
      </c>
      <c r="Z351" t="s">
        <v>108</v>
      </c>
      <c r="AA351" t="s">
        <v>247</v>
      </c>
      <c r="AB351" s="16">
        <v>96.698043333333331</v>
      </c>
      <c r="AC351" s="16">
        <v>1.0552493723023229</v>
      </c>
      <c r="AD351">
        <v>3</v>
      </c>
      <c r="AE351">
        <v>90</v>
      </c>
      <c r="AF351">
        <v>3</v>
      </c>
      <c r="AG351" s="16">
        <v>95.573864712643683</v>
      </c>
      <c r="AH351" s="16">
        <v>0.71266919446854571</v>
      </c>
      <c r="AI351">
        <v>3</v>
      </c>
      <c r="AJ351">
        <v>87</v>
      </c>
      <c r="AK351">
        <v>3</v>
      </c>
      <c r="AL351" t="s">
        <v>774</v>
      </c>
      <c r="AM351" t="s">
        <v>75</v>
      </c>
      <c r="AN351" t="s">
        <v>871</v>
      </c>
      <c r="AO351" t="s">
        <v>891</v>
      </c>
      <c r="AP351" t="s">
        <v>914</v>
      </c>
      <c r="AQ351" t="s">
        <v>146</v>
      </c>
      <c r="AU351" t="s">
        <v>860</v>
      </c>
    </row>
    <row r="352" spans="1:47" ht="14.25" customHeight="1" x14ac:dyDescent="0.25">
      <c r="A352" s="17" t="s">
        <v>1059</v>
      </c>
      <c r="B352" s="17" t="s">
        <v>1060</v>
      </c>
      <c r="C352" s="17">
        <v>2015</v>
      </c>
      <c r="D352" s="17" t="s">
        <v>273</v>
      </c>
      <c r="E352" s="17"/>
      <c r="F352" t="s">
        <v>1061</v>
      </c>
      <c r="G352" s="17" t="s">
        <v>4</v>
      </c>
      <c r="H352" s="17" t="s">
        <v>131</v>
      </c>
      <c r="I352" s="17" t="s">
        <v>130</v>
      </c>
      <c r="J352" s="17" t="s">
        <v>129</v>
      </c>
      <c r="K352" s="17" t="s">
        <v>151</v>
      </c>
      <c r="L352" s="17" t="s">
        <v>152</v>
      </c>
      <c r="M352" s="17" t="s">
        <v>66</v>
      </c>
      <c r="N352" s="17" t="s">
        <v>68</v>
      </c>
      <c r="O352" s="17" t="s">
        <v>87</v>
      </c>
      <c r="P352">
        <v>5000</v>
      </c>
      <c r="Q352" s="17">
        <v>5</v>
      </c>
      <c r="R352" s="17">
        <v>34</v>
      </c>
      <c r="S352" s="17">
        <v>2</v>
      </c>
      <c r="T352" s="17">
        <v>18</v>
      </c>
      <c r="U352" s="17">
        <v>15</v>
      </c>
      <c r="V352" s="17">
        <v>15</v>
      </c>
      <c r="W352" s="17" t="s">
        <v>71</v>
      </c>
      <c r="X352" s="17" t="s">
        <v>72</v>
      </c>
      <c r="Y352" s="17" t="s">
        <v>122</v>
      </c>
      <c r="Z352" s="17" t="s">
        <v>107</v>
      </c>
      <c r="AA352" s="17" t="s">
        <v>1062</v>
      </c>
      <c r="AB352" s="17">
        <v>0.70240000000000002</v>
      </c>
      <c r="AC352" s="17">
        <v>2.1700000000000001E-2</v>
      </c>
      <c r="AD352" s="17">
        <v>5</v>
      </c>
      <c r="AE352" s="17">
        <v>150</v>
      </c>
      <c r="AF352" s="17">
        <v>150</v>
      </c>
      <c r="AG352" s="17">
        <v>0.67679999999999996</v>
      </c>
      <c r="AH352" s="17">
        <v>0.01</v>
      </c>
      <c r="AI352" s="17">
        <v>5</v>
      </c>
      <c r="AJ352" s="17">
        <v>150</v>
      </c>
      <c r="AK352" s="17">
        <v>150</v>
      </c>
      <c r="AL352" s="17" t="s">
        <v>1063</v>
      </c>
      <c r="AM352" s="17" t="s">
        <v>74</v>
      </c>
      <c r="AN352" s="17" t="s">
        <v>1103</v>
      </c>
      <c r="AO352" t="s">
        <v>1111</v>
      </c>
      <c r="AP352" t="s">
        <v>1172</v>
      </c>
      <c r="AQ352" s="17" t="s">
        <v>1064</v>
      </c>
      <c r="AR352" s="17"/>
      <c r="AS352" s="17" t="s">
        <v>1065</v>
      </c>
      <c r="AT352" s="17"/>
      <c r="AU352" s="17" t="s">
        <v>1066</v>
      </c>
    </row>
    <row r="353" spans="1:47" ht="14.25" customHeight="1" x14ac:dyDescent="0.25">
      <c r="A353" s="17" t="s">
        <v>1059</v>
      </c>
      <c r="B353" s="17" t="s">
        <v>1060</v>
      </c>
      <c r="C353" s="17">
        <v>2015</v>
      </c>
      <c r="D353" s="17" t="s">
        <v>273</v>
      </c>
      <c r="E353" s="17"/>
      <c r="F353" t="s">
        <v>1061</v>
      </c>
      <c r="G353" s="17" t="s">
        <v>4</v>
      </c>
      <c r="H353" s="17" t="s">
        <v>131</v>
      </c>
      <c r="I353" s="17" t="s">
        <v>130</v>
      </c>
      <c r="J353" s="17" t="s">
        <v>129</v>
      </c>
      <c r="K353" s="17" t="s">
        <v>151</v>
      </c>
      <c r="L353" s="17" t="s">
        <v>152</v>
      </c>
      <c r="M353" s="17" t="s">
        <v>66</v>
      </c>
      <c r="N353" s="17" t="s">
        <v>68</v>
      </c>
      <c r="O353" s="17" t="s">
        <v>87</v>
      </c>
      <c r="P353">
        <v>5000</v>
      </c>
      <c r="Q353" s="17">
        <v>5</v>
      </c>
      <c r="R353" s="17">
        <v>34</v>
      </c>
      <c r="S353" s="17">
        <v>2</v>
      </c>
      <c r="T353" s="17">
        <v>18</v>
      </c>
      <c r="U353" s="17">
        <v>15</v>
      </c>
      <c r="V353" s="17">
        <v>15</v>
      </c>
      <c r="W353" s="17" t="s">
        <v>71</v>
      </c>
      <c r="X353" s="17" t="s">
        <v>72</v>
      </c>
      <c r="Y353" s="17" t="s">
        <v>122</v>
      </c>
      <c r="Z353" s="17" t="s">
        <v>107</v>
      </c>
      <c r="AA353" s="17" t="s">
        <v>572</v>
      </c>
      <c r="AB353" s="17">
        <v>1.3957999999999999</v>
      </c>
      <c r="AC353" s="17">
        <v>0.10489999999999999</v>
      </c>
      <c r="AD353" s="17">
        <v>5</v>
      </c>
      <c r="AE353" s="17">
        <v>150</v>
      </c>
      <c r="AF353" s="17">
        <v>150</v>
      </c>
      <c r="AG353" s="17">
        <v>1.3298000000000001</v>
      </c>
      <c r="AH353" s="17">
        <v>3.15E-2</v>
      </c>
      <c r="AI353" s="17">
        <v>5</v>
      </c>
      <c r="AJ353" s="17">
        <v>150</v>
      </c>
      <c r="AK353" s="17">
        <v>150</v>
      </c>
      <c r="AL353" s="17" t="s">
        <v>1067</v>
      </c>
      <c r="AM353" s="17" t="s">
        <v>74</v>
      </c>
      <c r="AN353" s="17" t="s">
        <v>1103</v>
      </c>
      <c r="AO353" t="s">
        <v>1112</v>
      </c>
      <c r="AP353" t="s">
        <v>1172</v>
      </c>
      <c r="AQ353" s="17" t="s">
        <v>1064</v>
      </c>
      <c r="AR353" s="17"/>
      <c r="AS353" s="17" t="s">
        <v>1065</v>
      </c>
      <c r="AT353" s="17"/>
      <c r="AU353" s="17" t="s">
        <v>1066</v>
      </c>
    </row>
    <row r="354" spans="1:47" ht="14.25" customHeight="1" x14ac:dyDescent="0.25">
      <c r="A354" s="17" t="s">
        <v>1059</v>
      </c>
      <c r="B354" s="17" t="s">
        <v>1060</v>
      </c>
      <c r="C354" s="17">
        <v>2015</v>
      </c>
      <c r="D354" s="17" t="s">
        <v>273</v>
      </c>
      <c r="E354" s="17"/>
      <c r="F354" t="s">
        <v>1061</v>
      </c>
      <c r="G354" s="17" t="s">
        <v>4</v>
      </c>
      <c r="H354" s="17" t="s">
        <v>131</v>
      </c>
      <c r="I354" s="17" t="s">
        <v>130</v>
      </c>
      <c r="J354" s="17" t="s">
        <v>129</v>
      </c>
      <c r="K354" s="17" t="s">
        <v>151</v>
      </c>
      <c r="L354" s="17" t="s">
        <v>152</v>
      </c>
      <c r="M354" s="17" t="s">
        <v>66</v>
      </c>
      <c r="N354" s="17" t="s">
        <v>68</v>
      </c>
      <c r="O354" s="17" t="s">
        <v>87</v>
      </c>
      <c r="P354">
        <v>5000</v>
      </c>
      <c r="Q354" s="17">
        <v>5</v>
      </c>
      <c r="R354" s="17">
        <v>34</v>
      </c>
      <c r="S354" s="17">
        <v>2</v>
      </c>
      <c r="T354" s="17">
        <v>18</v>
      </c>
      <c r="U354" s="17">
        <v>15</v>
      </c>
      <c r="V354" s="17">
        <v>23</v>
      </c>
      <c r="W354" s="17" t="s">
        <v>71</v>
      </c>
      <c r="X354" s="17" t="s">
        <v>72</v>
      </c>
      <c r="Y354" s="17" t="s">
        <v>122</v>
      </c>
      <c r="Z354" s="17" t="s">
        <v>107</v>
      </c>
      <c r="AA354" s="17" t="s">
        <v>1062</v>
      </c>
      <c r="AB354" s="17">
        <v>0.66279999999999994</v>
      </c>
      <c r="AC354" s="17">
        <v>7.9000000000000008E-3</v>
      </c>
      <c r="AD354" s="17">
        <v>5</v>
      </c>
      <c r="AE354" s="17">
        <v>150</v>
      </c>
      <c r="AF354" s="17">
        <v>150</v>
      </c>
      <c r="AG354" s="17">
        <v>0.68</v>
      </c>
      <c r="AH354" s="17">
        <v>5.7999999999999996E-3</v>
      </c>
      <c r="AI354" s="17">
        <v>5</v>
      </c>
      <c r="AJ354" s="17">
        <v>150</v>
      </c>
      <c r="AK354" s="17">
        <v>150</v>
      </c>
      <c r="AL354" s="17" t="s">
        <v>1063</v>
      </c>
      <c r="AM354" s="17" t="s">
        <v>74</v>
      </c>
      <c r="AN354" s="17" t="s">
        <v>1104</v>
      </c>
      <c r="AO354" t="s">
        <v>1113</v>
      </c>
      <c r="AP354" s="17" t="s">
        <v>1173</v>
      </c>
      <c r="AQ354" s="17" t="s">
        <v>1064</v>
      </c>
      <c r="AR354" s="17"/>
      <c r="AS354" s="17" t="s">
        <v>1065</v>
      </c>
      <c r="AT354" s="17"/>
      <c r="AU354" s="17" t="s">
        <v>1066</v>
      </c>
    </row>
    <row r="355" spans="1:47" ht="14.25" customHeight="1" x14ac:dyDescent="0.25">
      <c r="A355" s="17" t="s">
        <v>1059</v>
      </c>
      <c r="B355" s="17" t="s">
        <v>1060</v>
      </c>
      <c r="C355" s="17">
        <v>2015</v>
      </c>
      <c r="D355" s="17" t="s">
        <v>273</v>
      </c>
      <c r="E355" s="17"/>
      <c r="F355" t="s">
        <v>1061</v>
      </c>
      <c r="G355" s="17" t="s">
        <v>4</v>
      </c>
      <c r="H355" s="17" t="s">
        <v>131</v>
      </c>
      <c r="I355" s="17" t="s">
        <v>130</v>
      </c>
      <c r="J355" s="17" t="s">
        <v>129</v>
      </c>
      <c r="K355" s="17" t="s">
        <v>151</v>
      </c>
      <c r="L355" s="17" t="s">
        <v>152</v>
      </c>
      <c r="M355" s="17" t="s">
        <v>66</v>
      </c>
      <c r="N355" s="17" t="s">
        <v>68</v>
      </c>
      <c r="O355" s="17" t="s">
        <v>87</v>
      </c>
      <c r="P355">
        <v>5000</v>
      </c>
      <c r="Q355" s="17">
        <v>5</v>
      </c>
      <c r="R355" s="17">
        <v>34</v>
      </c>
      <c r="S355" s="17">
        <v>2</v>
      </c>
      <c r="T355" s="17">
        <v>18</v>
      </c>
      <c r="U355" s="17">
        <v>15</v>
      </c>
      <c r="V355" s="17">
        <v>23</v>
      </c>
      <c r="W355" s="17" t="s">
        <v>71</v>
      </c>
      <c r="X355" s="17" t="s">
        <v>72</v>
      </c>
      <c r="Y355" s="17" t="s">
        <v>122</v>
      </c>
      <c r="Z355" s="17" t="s">
        <v>107</v>
      </c>
      <c r="AA355" s="17" t="s">
        <v>572</v>
      </c>
      <c r="AB355" s="17">
        <v>1.0972</v>
      </c>
      <c r="AC355" s="17">
        <v>1.8499999999999999E-2</v>
      </c>
      <c r="AD355" s="17">
        <v>5</v>
      </c>
      <c r="AE355" s="17">
        <v>150</v>
      </c>
      <c r="AF355" s="17">
        <v>150</v>
      </c>
      <c r="AG355" s="17">
        <v>1.1356999999999999</v>
      </c>
      <c r="AH355" s="17">
        <v>2.1299999999999999E-2</v>
      </c>
      <c r="AI355" s="17">
        <v>5</v>
      </c>
      <c r="AJ355" s="17">
        <v>150</v>
      </c>
      <c r="AK355" s="17">
        <v>150</v>
      </c>
      <c r="AL355" s="17" t="s">
        <v>1067</v>
      </c>
      <c r="AM355" s="17" t="s">
        <v>74</v>
      </c>
      <c r="AN355" s="17" t="s">
        <v>1104</v>
      </c>
      <c r="AO355" t="s">
        <v>1114</v>
      </c>
      <c r="AP355" s="17" t="s">
        <v>1173</v>
      </c>
      <c r="AQ355" s="17" t="s">
        <v>1064</v>
      </c>
      <c r="AR355" s="17"/>
      <c r="AS355" s="17" t="s">
        <v>1065</v>
      </c>
      <c r="AT355" s="17"/>
      <c r="AU355" s="17" t="s">
        <v>1066</v>
      </c>
    </row>
    <row r="356" spans="1:47" ht="14.25" customHeight="1" x14ac:dyDescent="0.25">
      <c r="A356" s="17" t="s">
        <v>1059</v>
      </c>
      <c r="B356" s="17" t="s">
        <v>1060</v>
      </c>
      <c r="C356" s="17">
        <v>2015</v>
      </c>
      <c r="D356" s="17" t="s">
        <v>273</v>
      </c>
      <c r="E356" s="17"/>
      <c r="F356" t="s">
        <v>1061</v>
      </c>
      <c r="G356" s="17" t="s">
        <v>4</v>
      </c>
      <c r="H356" s="17" t="s">
        <v>131</v>
      </c>
      <c r="I356" s="17" t="s">
        <v>130</v>
      </c>
      <c r="J356" s="17" t="s">
        <v>129</v>
      </c>
      <c r="K356" s="17" t="s">
        <v>151</v>
      </c>
      <c r="L356" s="17" t="s">
        <v>152</v>
      </c>
      <c r="M356" s="17" t="s">
        <v>66</v>
      </c>
      <c r="N356" s="17" t="s">
        <v>68</v>
      </c>
      <c r="O356" s="17" t="s">
        <v>87</v>
      </c>
      <c r="P356">
        <v>5000</v>
      </c>
      <c r="Q356" s="17">
        <v>5</v>
      </c>
      <c r="R356" s="17">
        <v>59</v>
      </c>
      <c r="S356" s="17">
        <v>2</v>
      </c>
      <c r="T356" s="17">
        <v>18</v>
      </c>
      <c r="U356" s="17">
        <v>23</v>
      </c>
      <c r="V356" s="17">
        <v>15</v>
      </c>
      <c r="W356" s="17" t="s">
        <v>70</v>
      </c>
      <c r="X356" s="17" t="s">
        <v>72</v>
      </c>
      <c r="Y356" s="17" t="s">
        <v>122</v>
      </c>
      <c r="Z356" s="17" t="s">
        <v>107</v>
      </c>
      <c r="AA356" s="17" t="s">
        <v>1062</v>
      </c>
      <c r="AB356" s="17">
        <v>0.70240000000000002</v>
      </c>
      <c r="AC356" s="17">
        <v>2.1700000000000001E-2</v>
      </c>
      <c r="AD356" s="17">
        <v>5</v>
      </c>
      <c r="AE356" s="17">
        <v>150</v>
      </c>
      <c r="AF356" s="17">
        <v>150</v>
      </c>
      <c r="AG356" s="17">
        <v>0.66339999999999999</v>
      </c>
      <c r="AH356" s="17">
        <v>9.4999999999999998E-3</v>
      </c>
      <c r="AI356" s="17">
        <v>5</v>
      </c>
      <c r="AJ356" s="17">
        <v>150</v>
      </c>
      <c r="AK356" s="17">
        <v>150</v>
      </c>
      <c r="AL356" s="17" t="s">
        <v>1063</v>
      </c>
      <c r="AM356" s="17" t="s">
        <v>74</v>
      </c>
      <c r="AN356" s="17" t="s">
        <v>1103</v>
      </c>
      <c r="AO356" t="s">
        <v>1111</v>
      </c>
      <c r="AP356" s="17" t="s">
        <v>1174</v>
      </c>
      <c r="AQ356" s="17" t="s">
        <v>1064</v>
      </c>
      <c r="AR356" s="17"/>
      <c r="AS356" s="17" t="s">
        <v>1065</v>
      </c>
      <c r="AT356" s="17"/>
      <c r="AU356" s="17" t="s">
        <v>1066</v>
      </c>
    </row>
    <row r="357" spans="1:47" ht="14.25" customHeight="1" x14ac:dyDescent="0.25">
      <c r="A357" s="17" t="s">
        <v>1059</v>
      </c>
      <c r="B357" s="17" t="s">
        <v>1060</v>
      </c>
      <c r="C357" s="17">
        <v>2015</v>
      </c>
      <c r="D357" s="17" t="s">
        <v>273</v>
      </c>
      <c r="E357" s="17"/>
      <c r="F357" t="s">
        <v>1061</v>
      </c>
      <c r="G357" s="17" t="s">
        <v>4</v>
      </c>
      <c r="H357" s="17" t="s">
        <v>131</v>
      </c>
      <c r="I357" s="17" t="s">
        <v>130</v>
      </c>
      <c r="J357" s="17" t="s">
        <v>129</v>
      </c>
      <c r="K357" s="17" t="s">
        <v>151</v>
      </c>
      <c r="L357" s="17" t="s">
        <v>152</v>
      </c>
      <c r="M357" s="17" t="s">
        <v>66</v>
      </c>
      <c r="N357" s="17" t="s">
        <v>68</v>
      </c>
      <c r="O357" s="17" t="s">
        <v>87</v>
      </c>
      <c r="P357">
        <v>5000</v>
      </c>
      <c r="Q357" s="17">
        <v>5</v>
      </c>
      <c r="R357" s="17">
        <v>59</v>
      </c>
      <c r="S357" s="17">
        <v>2</v>
      </c>
      <c r="T357" s="17">
        <v>18</v>
      </c>
      <c r="U357" s="17">
        <v>23</v>
      </c>
      <c r="V357" s="17">
        <v>15</v>
      </c>
      <c r="W357" s="17" t="s">
        <v>70</v>
      </c>
      <c r="X357" s="17" t="s">
        <v>72</v>
      </c>
      <c r="Y357" s="17" t="s">
        <v>122</v>
      </c>
      <c r="Z357" s="17" t="s">
        <v>107</v>
      </c>
      <c r="AA357" s="17" t="s">
        <v>572</v>
      </c>
      <c r="AB357" s="17">
        <v>1.3957999999999999</v>
      </c>
      <c r="AC357" s="17">
        <v>0.10489999999999999</v>
      </c>
      <c r="AD357" s="17">
        <v>5</v>
      </c>
      <c r="AE357" s="17">
        <v>150</v>
      </c>
      <c r="AF357" s="17">
        <v>150</v>
      </c>
      <c r="AG357" s="17">
        <v>1.3180000000000001</v>
      </c>
      <c r="AH357" s="17">
        <v>6.1199999999999997E-2</v>
      </c>
      <c r="AI357" s="17">
        <v>5</v>
      </c>
      <c r="AJ357" s="17">
        <v>150</v>
      </c>
      <c r="AK357" s="17">
        <v>150</v>
      </c>
      <c r="AL357" s="17" t="s">
        <v>1067</v>
      </c>
      <c r="AM357" s="17" t="s">
        <v>74</v>
      </c>
      <c r="AN357" s="17" t="s">
        <v>1103</v>
      </c>
      <c r="AO357" t="s">
        <v>1112</v>
      </c>
      <c r="AP357" s="17" t="s">
        <v>1174</v>
      </c>
      <c r="AQ357" s="17" t="s">
        <v>1064</v>
      </c>
      <c r="AR357" s="17"/>
      <c r="AS357" s="17" t="s">
        <v>1065</v>
      </c>
      <c r="AT357" s="17"/>
      <c r="AU357" s="17" t="s">
        <v>1066</v>
      </c>
    </row>
    <row r="358" spans="1:47" ht="14.25" customHeight="1" x14ac:dyDescent="0.25">
      <c r="A358" s="17" t="s">
        <v>1059</v>
      </c>
      <c r="B358" s="17" t="s">
        <v>1060</v>
      </c>
      <c r="C358" s="17">
        <v>2015</v>
      </c>
      <c r="D358" s="17" t="s">
        <v>273</v>
      </c>
      <c r="E358" s="17"/>
      <c r="F358" t="s">
        <v>1061</v>
      </c>
      <c r="G358" s="17" t="s">
        <v>4</v>
      </c>
      <c r="H358" s="17" t="s">
        <v>131</v>
      </c>
      <c r="I358" s="17" t="s">
        <v>130</v>
      </c>
      <c r="J358" s="17" t="s">
        <v>129</v>
      </c>
      <c r="K358" s="17" t="s">
        <v>151</v>
      </c>
      <c r="L358" s="17" t="s">
        <v>152</v>
      </c>
      <c r="M358" s="17" t="s">
        <v>66</v>
      </c>
      <c r="N358" s="17" t="s">
        <v>68</v>
      </c>
      <c r="O358" s="17" t="s">
        <v>87</v>
      </c>
      <c r="P358">
        <v>5000</v>
      </c>
      <c r="Q358" s="17">
        <v>5</v>
      </c>
      <c r="R358" s="17">
        <v>59</v>
      </c>
      <c r="S358" s="17">
        <v>2</v>
      </c>
      <c r="T358" s="17">
        <v>18</v>
      </c>
      <c r="U358" s="17">
        <v>23</v>
      </c>
      <c r="V358" s="17">
        <v>23</v>
      </c>
      <c r="W358" s="17" t="s">
        <v>70</v>
      </c>
      <c r="X358" s="17" t="s">
        <v>72</v>
      </c>
      <c r="Y358" s="17" t="s">
        <v>122</v>
      </c>
      <c r="Z358" s="17" t="s">
        <v>107</v>
      </c>
      <c r="AA358" s="17" t="s">
        <v>1062</v>
      </c>
      <c r="AB358" s="17">
        <v>0.66279999999999994</v>
      </c>
      <c r="AC358" s="17">
        <v>7.9000000000000008E-3</v>
      </c>
      <c r="AD358" s="17">
        <v>5</v>
      </c>
      <c r="AE358" s="17">
        <v>150</v>
      </c>
      <c r="AF358" s="17">
        <v>150</v>
      </c>
      <c r="AG358" s="17">
        <v>0.63049999999999995</v>
      </c>
      <c r="AH358" s="17">
        <v>8.0000000000000002E-3</v>
      </c>
      <c r="AI358" s="17">
        <v>5</v>
      </c>
      <c r="AJ358" s="17">
        <v>150</v>
      </c>
      <c r="AK358" s="17">
        <v>150</v>
      </c>
      <c r="AL358" s="17" t="s">
        <v>1063</v>
      </c>
      <c r="AM358" s="17" t="s">
        <v>74</v>
      </c>
      <c r="AN358" s="17" t="s">
        <v>1104</v>
      </c>
      <c r="AO358" t="s">
        <v>1113</v>
      </c>
      <c r="AP358" s="17" t="s">
        <v>1175</v>
      </c>
      <c r="AQ358" s="17" t="s">
        <v>1064</v>
      </c>
      <c r="AR358" s="17"/>
      <c r="AS358" s="17" t="s">
        <v>1065</v>
      </c>
      <c r="AT358" s="17"/>
      <c r="AU358" s="17" t="s">
        <v>1066</v>
      </c>
    </row>
    <row r="359" spans="1:47" ht="14.25" customHeight="1" x14ac:dyDescent="0.25">
      <c r="A359" s="17" t="s">
        <v>1059</v>
      </c>
      <c r="B359" s="17" t="s">
        <v>1060</v>
      </c>
      <c r="C359" s="17">
        <v>2015</v>
      </c>
      <c r="D359" s="17" t="s">
        <v>273</v>
      </c>
      <c r="E359" s="17"/>
      <c r="F359" t="s">
        <v>1061</v>
      </c>
      <c r="G359" s="17" t="s">
        <v>4</v>
      </c>
      <c r="H359" s="17" t="s">
        <v>131</v>
      </c>
      <c r="I359" s="17" t="s">
        <v>130</v>
      </c>
      <c r="J359" s="17" t="s">
        <v>129</v>
      </c>
      <c r="K359" s="17" t="s">
        <v>151</v>
      </c>
      <c r="L359" s="17" t="s">
        <v>152</v>
      </c>
      <c r="M359" s="17" t="s">
        <v>66</v>
      </c>
      <c r="N359" s="17" t="s">
        <v>68</v>
      </c>
      <c r="O359" s="17" t="s">
        <v>87</v>
      </c>
      <c r="P359">
        <v>5000</v>
      </c>
      <c r="Q359" s="17">
        <v>5</v>
      </c>
      <c r="R359" s="17">
        <v>59</v>
      </c>
      <c r="S359" s="17">
        <v>2</v>
      </c>
      <c r="T359" s="17">
        <v>18</v>
      </c>
      <c r="U359" s="17">
        <v>23</v>
      </c>
      <c r="V359" s="17">
        <v>23</v>
      </c>
      <c r="W359" s="17" t="s">
        <v>70</v>
      </c>
      <c r="X359" s="17" t="s">
        <v>72</v>
      </c>
      <c r="Y359" s="17" t="s">
        <v>122</v>
      </c>
      <c r="Z359" s="17" t="s">
        <v>107</v>
      </c>
      <c r="AA359" s="17" t="s">
        <v>572</v>
      </c>
      <c r="AB359" s="17">
        <v>1.0972</v>
      </c>
      <c r="AC359" s="17">
        <v>1.8499999999999999E-2</v>
      </c>
      <c r="AD359" s="17">
        <v>5</v>
      </c>
      <c r="AE359" s="17">
        <v>150</v>
      </c>
      <c r="AF359" s="17">
        <v>150</v>
      </c>
      <c r="AG359" s="17">
        <v>1.0184</v>
      </c>
      <c r="AH359" s="17">
        <v>2.5600000000000001E-2</v>
      </c>
      <c r="AI359" s="17">
        <v>5</v>
      </c>
      <c r="AJ359" s="17">
        <v>150</v>
      </c>
      <c r="AK359" s="17">
        <v>150</v>
      </c>
      <c r="AL359" s="17" t="s">
        <v>1067</v>
      </c>
      <c r="AM359" s="17" t="s">
        <v>74</v>
      </c>
      <c r="AN359" s="17" t="s">
        <v>1104</v>
      </c>
      <c r="AO359" t="s">
        <v>1114</v>
      </c>
      <c r="AP359" s="17" t="s">
        <v>1175</v>
      </c>
      <c r="AQ359" s="17" t="s">
        <v>1064</v>
      </c>
      <c r="AR359" s="17"/>
      <c r="AS359" s="17" t="s">
        <v>1065</v>
      </c>
      <c r="AT359" s="17"/>
      <c r="AU359" s="17" t="s">
        <v>1066</v>
      </c>
    </row>
    <row r="360" spans="1:47" ht="14.25" customHeight="1" x14ac:dyDescent="0.25">
      <c r="A360" s="17" t="s">
        <v>1059</v>
      </c>
      <c r="B360" s="17" t="s">
        <v>1060</v>
      </c>
      <c r="C360" s="17">
        <v>2015</v>
      </c>
      <c r="D360" s="17" t="s">
        <v>273</v>
      </c>
      <c r="E360" s="17"/>
      <c r="F360" t="s">
        <v>1061</v>
      </c>
      <c r="G360" s="17" t="s">
        <v>4</v>
      </c>
      <c r="H360" s="17" t="s">
        <v>131</v>
      </c>
      <c r="I360" s="17" t="s">
        <v>130</v>
      </c>
      <c r="J360" s="17" t="s">
        <v>129</v>
      </c>
      <c r="K360" s="17" t="s">
        <v>151</v>
      </c>
      <c r="L360" s="17" t="s">
        <v>152</v>
      </c>
      <c r="M360" s="17" t="s">
        <v>66</v>
      </c>
      <c r="N360" s="17" t="s">
        <v>68</v>
      </c>
      <c r="O360" s="17" t="s">
        <v>87</v>
      </c>
      <c r="P360">
        <v>5000</v>
      </c>
      <c r="Q360" s="17">
        <v>5</v>
      </c>
      <c r="R360" s="17">
        <v>43</v>
      </c>
      <c r="S360" s="17">
        <v>2</v>
      </c>
      <c r="T360" s="17">
        <v>18</v>
      </c>
      <c r="U360" s="17">
        <v>15</v>
      </c>
      <c r="V360" s="17">
        <v>15</v>
      </c>
      <c r="W360" s="17" t="s">
        <v>71</v>
      </c>
      <c r="X360" s="17" t="s">
        <v>72</v>
      </c>
      <c r="Y360" s="17" t="s">
        <v>122</v>
      </c>
      <c r="Z360" s="17" t="s">
        <v>107</v>
      </c>
      <c r="AA360" s="17" t="s">
        <v>1062</v>
      </c>
      <c r="AB360" s="17">
        <v>0.70430000000000004</v>
      </c>
      <c r="AC360" s="17">
        <v>3.2000000000000002E-3</v>
      </c>
      <c r="AD360" s="17">
        <v>5</v>
      </c>
      <c r="AE360" s="17">
        <v>150</v>
      </c>
      <c r="AF360" s="17">
        <v>150</v>
      </c>
      <c r="AG360" s="17">
        <v>0.71340000000000003</v>
      </c>
      <c r="AH360" s="17">
        <v>7.6E-3</v>
      </c>
      <c r="AI360" s="17">
        <v>5</v>
      </c>
      <c r="AJ360" s="17">
        <v>150</v>
      </c>
      <c r="AK360" s="17">
        <v>150</v>
      </c>
      <c r="AL360" s="17" t="s">
        <v>1063</v>
      </c>
      <c r="AM360" s="17" t="s">
        <v>74</v>
      </c>
      <c r="AN360" s="17" t="s">
        <v>1103</v>
      </c>
      <c r="AO360" t="s">
        <v>1115</v>
      </c>
      <c r="AP360" s="17" t="s">
        <v>1176</v>
      </c>
      <c r="AQ360" s="17" t="s">
        <v>1064</v>
      </c>
      <c r="AR360" s="17"/>
      <c r="AS360" s="17" t="s">
        <v>1065</v>
      </c>
      <c r="AT360" s="17"/>
      <c r="AU360" s="17" t="s">
        <v>1066</v>
      </c>
    </row>
    <row r="361" spans="1:47" ht="14.25" customHeight="1" x14ac:dyDescent="0.25">
      <c r="A361" s="17" t="s">
        <v>1059</v>
      </c>
      <c r="B361" s="17" t="s">
        <v>1060</v>
      </c>
      <c r="C361" s="17">
        <v>2015</v>
      </c>
      <c r="D361" s="17" t="s">
        <v>273</v>
      </c>
      <c r="E361" s="17"/>
      <c r="F361" t="s">
        <v>1061</v>
      </c>
      <c r="G361" s="17" t="s">
        <v>4</v>
      </c>
      <c r="H361" s="17" t="s">
        <v>131</v>
      </c>
      <c r="I361" s="17" t="s">
        <v>130</v>
      </c>
      <c r="J361" s="17" t="s">
        <v>129</v>
      </c>
      <c r="K361" s="17" t="s">
        <v>151</v>
      </c>
      <c r="L361" s="17" t="s">
        <v>152</v>
      </c>
      <c r="M361" s="17" t="s">
        <v>66</v>
      </c>
      <c r="N361" s="17" t="s">
        <v>68</v>
      </c>
      <c r="O361" s="17" t="s">
        <v>87</v>
      </c>
      <c r="P361">
        <v>5000</v>
      </c>
      <c r="Q361" s="17">
        <v>5</v>
      </c>
      <c r="R361" s="17">
        <v>43</v>
      </c>
      <c r="S361" s="17">
        <v>2</v>
      </c>
      <c r="T361" s="17">
        <v>18</v>
      </c>
      <c r="U361" s="17">
        <v>15</v>
      </c>
      <c r="V361" s="17">
        <v>15</v>
      </c>
      <c r="W361" s="17" t="s">
        <v>71</v>
      </c>
      <c r="X361" s="17" t="s">
        <v>72</v>
      </c>
      <c r="Y361" s="17" t="s">
        <v>122</v>
      </c>
      <c r="Z361" s="17" t="s">
        <v>107</v>
      </c>
      <c r="AA361" s="17" t="s">
        <v>572</v>
      </c>
      <c r="AB361" s="17">
        <v>1.4407000000000001</v>
      </c>
      <c r="AC361" s="17">
        <v>1.9300000000000001E-2</v>
      </c>
      <c r="AD361" s="17">
        <v>5</v>
      </c>
      <c r="AE361" s="17">
        <v>150</v>
      </c>
      <c r="AF361" s="17">
        <v>150</v>
      </c>
      <c r="AG361" s="17">
        <v>1.4572000000000001</v>
      </c>
      <c r="AH361" s="17">
        <v>1.9199999999999998E-2</v>
      </c>
      <c r="AI361" s="17">
        <v>5</v>
      </c>
      <c r="AJ361" s="17">
        <v>150</v>
      </c>
      <c r="AK361" s="17">
        <v>150</v>
      </c>
      <c r="AL361" s="17" t="s">
        <v>1067</v>
      </c>
      <c r="AM361" s="17" t="s">
        <v>74</v>
      </c>
      <c r="AN361" s="17" t="s">
        <v>1103</v>
      </c>
      <c r="AO361" t="s">
        <v>1116</v>
      </c>
      <c r="AP361" s="17" t="s">
        <v>1176</v>
      </c>
      <c r="AQ361" s="17" t="s">
        <v>1064</v>
      </c>
      <c r="AR361" s="17"/>
      <c r="AS361" s="17" t="s">
        <v>1065</v>
      </c>
      <c r="AT361" s="17"/>
      <c r="AU361" s="17" t="s">
        <v>1066</v>
      </c>
    </row>
    <row r="362" spans="1:47" ht="14.25" customHeight="1" x14ac:dyDescent="0.25">
      <c r="A362" s="17" t="s">
        <v>1059</v>
      </c>
      <c r="B362" s="17" t="s">
        <v>1060</v>
      </c>
      <c r="C362" s="17">
        <v>2015</v>
      </c>
      <c r="D362" s="17" t="s">
        <v>273</v>
      </c>
      <c r="E362" s="17"/>
      <c r="F362" t="s">
        <v>1061</v>
      </c>
      <c r="G362" s="17" t="s">
        <v>4</v>
      </c>
      <c r="H362" s="17" t="s">
        <v>131</v>
      </c>
      <c r="I362" s="17" t="s">
        <v>130</v>
      </c>
      <c r="J362" s="17" t="s">
        <v>129</v>
      </c>
      <c r="K362" s="17" t="s">
        <v>151</v>
      </c>
      <c r="L362" s="17" t="s">
        <v>152</v>
      </c>
      <c r="M362" s="17" t="s">
        <v>66</v>
      </c>
      <c r="N362" s="17" t="s">
        <v>68</v>
      </c>
      <c r="O362" s="17" t="s">
        <v>87</v>
      </c>
      <c r="P362">
        <v>5000</v>
      </c>
      <c r="Q362" s="17">
        <v>5</v>
      </c>
      <c r="R362" s="17">
        <v>43</v>
      </c>
      <c r="S362" s="17">
        <v>2</v>
      </c>
      <c r="T362" s="17">
        <v>18</v>
      </c>
      <c r="U362" s="17">
        <v>15</v>
      </c>
      <c r="V362" s="17">
        <v>23</v>
      </c>
      <c r="W362" s="17" t="s">
        <v>71</v>
      </c>
      <c r="X362" s="17" t="s">
        <v>72</v>
      </c>
      <c r="Y362" s="17" t="s">
        <v>122</v>
      </c>
      <c r="Z362" s="17" t="s">
        <v>107</v>
      </c>
      <c r="AA362" s="17" t="s">
        <v>1062</v>
      </c>
      <c r="AB362" s="17">
        <v>0.63829999999999998</v>
      </c>
      <c r="AC362" s="17">
        <v>2.86E-2</v>
      </c>
      <c r="AD362" s="17">
        <v>5</v>
      </c>
      <c r="AE362" s="17">
        <v>150</v>
      </c>
      <c r="AF362" s="17">
        <v>150</v>
      </c>
      <c r="AG362" s="17">
        <v>0.62370000000000003</v>
      </c>
      <c r="AH362" s="17">
        <v>9.4000000000000004E-3</v>
      </c>
      <c r="AI362" s="17">
        <v>5</v>
      </c>
      <c r="AJ362" s="17">
        <v>150</v>
      </c>
      <c r="AK362" s="17">
        <v>150</v>
      </c>
      <c r="AL362" s="17" t="s">
        <v>1063</v>
      </c>
      <c r="AM362" s="17" t="s">
        <v>74</v>
      </c>
      <c r="AN362" s="17" t="s">
        <v>1104</v>
      </c>
      <c r="AO362" t="s">
        <v>1117</v>
      </c>
      <c r="AP362" s="17" t="s">
        <v>1177</v>
      </c>
      <c r="AQ362" s="17" t="s">
        <v>1064</v>
      </c>
      <c r="AR362" s="17"/>
      <c r="AS362" s="17" t="s">
        <v>1065</v>
      </c>
      <c r="AT362" s="17"/>
      <c r="AU362" s="17" t="s">
        <v>1066</v>
      </c>
    </row>
    <row r="363" spans="1:47" ht="14.25" customHeight="1" x14ac:dyDescent="0.25">
      <c r="A363" s="17" t="s">
        <v>1059</v>
      </c>
      <c r="B363" s="17" t="s">
        <v>1060</v>
      </c>
      <c r="C363" s="17">
        <v>2015</v>
      </c>
      <c r="D363" s="17" t="s">
        <v>273</v>
      </c>
      <c r="E363" s="17"/>
      <c r="F363" t="s">
        <v>1061</v>
      </c>
      <c r="G363" s="17" t="s">
        <v>4</v>
      </c>
      <c r="H363" s="17" t="s">
        <v>131</v>
      </c>
      <c r="I363" s="17" t="s">
        <v>130</v>
      </c>
      <c r="J363" s="17" t="s">
        <v>129</v>
      </c>
      <c r="K363" s="17" t="s">
        <v>151</v>
      </c>
      <c r="L363" s="17" t="s">
        <v>152</v>
      </c>
      <c r="M363" s="17" t="s">
        <v>66</v>
      </c>
      <c r="N363" s="17" t="s">
        <v>68</v>
      </c>
      <c r="O363" s="17" t="s">
        <v>87</v>
      </c>
      <c r="P363">
        <v>5000</v>
      </c>
      <c r="Q363" s="17">
        <v>5</v>
      </c>
      <c r="R363" s="17">
        <v>43</v>
      </c>
      <c r="S363" s="17">
        <v>2</v>
      </c>
      <c r="T363" s="17">
        <v>18</v>
      </c>
      <c r="U363" s="17">
        <v>15</v>
      </c>
      <c r="V363" s="17">
        <v>23</v>
      </c>
      <c r="W363" s="17" t="s">
        <v>71</v>
      </c>
      <c r="X363" s="17" t="s">
        <v>72</v>
      </c>
      <c r="Y363" s="17" t="s">
        <v>122</v>
      </c>
      <c r="Z363" s="17" t="s">
        <v>107</v>
      </c>
      <c r="AA363" s="17" t="s">
        <v>572</v>
      </c>
      <c r="AB363" s="17">
        <v>1.0068999999999999</v>
      </c>
      <c r="AC363" s="17">
        <v>5.9799999999999999E-2</v>
      </c>
      <c r="AD363" s="17">
        <v>5</v>
      </c>
      <c r="AE363" s="17">
        <v>150</v>
      </c>
      <c r="AF363" s="17">
        <v>150</v>
      </c>
      <c r="AG363" s="17">
        <v>0.96840000000000004</v>
      </c>
      <c r="AH363" s="17">
        <v>1.5599999999999999E-2</v>
      </c>
      <c r="AI363" s="17">
        <v>5</v>
      </c>
      <c r="AJ363" s="17">
        <v>150</v>
      </c>
      <c r="AK363" s="17">
        <v>150</v>
      </c>
      <c r="AL363" s="17" t="s">
        <v>1067</v>
      </c>
      <c r="AM363" s="17" t="s">
        <v>74</v>
      </c>
      <c r="AN363" s="17" t="s">
        <v>1104</v>
      </c>
      <c r="AO363" t="s">
        <v>1118</v>
      </c>
      <c r="AP363" s="17" t="s">
        <v>1177</v>
      </c>
      <c r="AQ363" s="17" t="s">
        <v>1064</v>
      </c>
      <c r="AR363" s="17"/>
      <c r="AS363" s="17" t="s">
        <v>1065</v>
      </c>
      <c r="AT363" s="17"/>
      <c r="AU363" s="17" t="s">
        <v>1066</v>
      </c>
    </row>
    <row r="364" spans="1:47" ht="14.25" customHeight="1" x14ac:dyDescent="0.25">
      <c r="A364" s="17" t="s">
        <v>1059</v>
      </c>
      <c r="B364" s="17" t="s">
        <v>1060</v>
      </c>
      <c r="C364" s="17">
        <v>2015</v>
      </c>
      <c r="D364" s="17" t="s">
        <v>273</v>
      </c>
      <c r="E364" s="17"/>
      <c r="F364" t="s">
        <v>1061</v>
      </c>
      <c r="G364" s="17" t="s">
        <v>4</v>
      </c>
      <c r="H364" s="17" t="s">
        <v>131</v>
      </c>
      <c r="I364" s="17" t="s">
        <v>130</v>
      </c>
      <c r="J364" s="17" t="s">
        <v>129</v>
      </c>
      <c r="K364" s="17" t="s">
        <v>151</v>
      </c>
      <c r="L364" s="17" t="s">
        <v>152</v>
      </c>
      <c r="M364" s="17" t="s">
        <v>66</v>
      </c>
      <c r="N364" s="17" t="s">
        <v>68</v>
      </c>
      <c r="O364" s="17" t="s">
        <v>87</v>
      </c>
      <c r="P364">
        <v>5000</v>
      </c>
      <c r="Q364" s="17">
        <v>5</v>
      </c>
      <c r="R364" s="17">
        <v>75</v>
      </c>
      <c r="S364" s="17">
        <v>2</v>
      </c>
      <c r="T364" s="17">
        <v>18</v>
      </c>
      <c r="U364" s="17">
        <v>23</v>
      </c>
      <c r="V364" s="17">
        <v>15</v>
      </c>
      <c r="W364" s="17" t="s">
        <v>70</v>
      </c>
      <c r="X364" s="17" t="s">
        <v>72</v>
      </c>
      <c r="Y364" s="17" t="s">
        <v>122</v>
      </c>
      <c r="Z364" s="17" t="s">
        <v>107</v>
      </c>
      <c r="AA364" s="17" t="s">
        <v>1062</v>
      </c>
      <c r="AB364" s="17">
        <v>0.70430000000000004</v>
      </c>
      <c r="AC364" s="17">
        <v>3.2000000000000002E-3</v>
      </c>
      <c r="AD364" s="17">
        <v>5</v>
      </c>
      <c r="AE364" s="17">
        <v>150</v>
      </c>
      <c r="AF364" s="17">
        <v>150</v>
      </c>
      <c r="AG364" s="17">
        <v>0.71099999999999997</v>
      </c>
      <c r="AH364" s="17">
        <v>8.0999999999999996E-3</v>
      </c>
      <c r="AI364" s="17">
        <v>5</v>
      </c>
      <c r="AJ364" s="17">
        <v>150</v>
      </c>
      <c r="AK364" s="17">
        <v>150</v>
      </c>
      <c r="AL364" s="17" t="s">
        <v>1063</v>
      </c>
      <c r="AM364" s="17" t="s">
        <v>74</v>
      </c>
      <c r="AN364" s="17" t="s">
        <v>1103</v>
      </c>
      <c r="AO364" t="s">
        <v>1115</v>
      </c>
      <c r="AP364" s="17" t="s">
        <v>1178</v>
      </c>
      <c r="AQ364" s="17" t="s">
        <v>1064</v>
      </c>
      <c r="AR364" s="17"/>
      <c r="AS364" s="17" t="s">
        <v>1065</v>
      </c>
      <c r="AT364" s="17"/>
      <c r="AU364" s="17" t="s">
        <v>1066</v>
      </c>
    </row>
    <row r="365" spans="1:47" ht="15" customHeight="1" x14ac:dyDescent="0.25">
      <c r="A365" s="17" t="s">
        <v>1059</v>
      </c>
      <c r="B365" s="17" t="s">
        <v>1060</v>
      </c>
      <c r="C365" s="17">
        <v>2015</v>
      </c>
      <c r="D365" s="17" t="s">
        <v>273</v>
      </c>
      <c r="E365" s="17"/>
      <c r="F365" t="s">
        <v>1061</v>
      </c>
      <c r="G365" s="17" t="s">
        <v>4</v>
      </c>
      <c r="H365" s="17" t="s">
        <v>131</v>
      </c>
      <c r="I365" s="17" t="s">
        <v>130</v>
      </c>
      <c r="J365" s="17" t="s">
        <v>129</v>
      </c>
      <c r="K365" s="17" t="s">
        <v>151</v>
      </c>
      <c r="L365" s="17" t="s">
        <v>152</v>
      </c>
      <c r="M365" s="17" t="s">
        <v>66</v>
      </c>
      <c r="N365" s="17" t="s">
        <v>68</v>
      </c>
      <c r="O365" s="17" t="s">
        <v>87</v>
      </c>
      <c r="P365">
        <v>5000</v>
      </c>
      <c r="Q365" s="17">
        <v>5</v>
      </c>
      <c r="R365" s="17">
        <v>75</v>
      </c>
      <c r="S365" s="17">
        <v>2</v>
      </c>
      <c r="T365" s="17">
        <v>18</v>
      </c>
      <c r="U365" s="17">
        <v>23</v>
      </c>
      <c r="V365" s="17">
        <v>15</v>
      </c>
      <c r="W365" s="17" t="s">
        <v>70</v>
      </c>
      <c r="X365" s="17" t="s">
        <v>72</v>
      </c>
      <c r="Y365" s="17" t="s">
        <v>122</v>
      </c>
      <c r="Z365" s="17" t="s">
        <v>107</v>
      </c>
      <c r="AA365" s="17" t="s">
        <v>572</v>
      </c>
      <c r="AB365" s="17">
        <v>1.4407000000000001</v>
      </c>
      <c r="AC365" s="17">
        <v>1.9300000000000001E-2</v>
      </c>
      <c r="AD365" s="17">
        <v>5</v>
      </c>
      <c r="AE365" s="17">
        <v>150</v>
      </c>
      <c r="AF365" s="17">
        <v>150</v>
      </c>
      <c r="AG365" s="17">
        <v>1.4478</v>
      </c>
      <c r="AH365" s="17">
        <v>1.5699999999999999E-2</v>
      </c>
      <c r="AI365" s="17">
        <v>5</v>
      </c>
      <c r="AJ365" s="17">
        <v>150</v>
      </c>
      <c r="AK365" s="17">
        <v>150</v>
      </c>
      <c r="AL365" s="17" t="s">
        <v>1067</v>
      </c>
      <c r="AM365" s="17" t="s">
        <v>74</v>
      </c>
      <c r="AN365" s="17" t="s">
        <v>1103</v>
      </c>
      <c r="AO365" t="s">
        <v>1116</v>
      </c>
      <c r="AP365" s="17" t="s">
        <v>1178</v>
      </c>
      <c r="AQ365" s="17" t="s">
        <v>1064</v>
      </c>
      <c r="AR365" s="17"/>
      <c r="AS365" s="17" t="s">
        <v>1065</v>
      </c>
      <c r="AT365" s="17"/>
      <c r="AU365" s="17" t="s">
        <v>1066</v>
      </c>
    </row>
    <row r="366" spans="1:47" ht="15" customHeight="1" x14ac:dyDescent="0.25">
      <c r="A366" s="17" t="s">
        <v>1059</v>
      </c>
      <c r="B366" s="17" t="s">
        <v>1060</v>
      </c>
      <c r="C366" s="17">
        <v>2015</v>
      </c>
      <c r="D366" s="17" t="s">
        <v>273</v>
      </c>
      <c r="E366" s="17"/>
      <c r="F366" t="s">
        <v>1061</v>
      </c>
      <c r="G366" s="17" t="s">
        <v>4</v>
      </c>
      <c r="H366" s="17" t="s">
        <v>131</v>
      </c>
      <c r="I366" s="17" t="s">
        <v>130</v>
      </c>
      <c r="J366" s="17" t="s">
        <v>129</v>
      </c>
      <c r="K366" s="17" t="s">
        <v>151</v>
      </c>
      <c r="L366" s="17" t="s">
        <v>152</v>
      </c>
      <c r="M366" s="17" t="s">
        <v>66</v>
      </c>
      <c r="N366" s="17" t="s">
        <v>68</v>
      </c>
      <c r="O366" s="17" t="s">
        <v>87</v>
      </c>
      <c r="P366">
        <v>5000</v>
      </c>
      <c r="Q366" s="17">
        <v>5</v>
      </c>
      <c r="R366" s="17">
        <v>75</v>
      </c>
      <c r="S366" s="17">
        <v>2</v>
      </c>
      <c r="T366" s="17">
        <v>18</v>
      </c>
      <c r="U366" s="17">
        <v>23</v>
      </c>
      <c r="V366" s="17">
        <v>23</v>
      </c>
      <c r="W366" s="17" t="s">
        <v>70</v>
      </c>
      <c r="X366" s="17" t="s">
        <v>72</v>
      </c>
      <c r="Y366" s="17" t="s">
        <v>122</v>
      </c>
      <c r="Z366" s="17" t="s">
        <v>107</v>
      </c>
      <c r="AA366" s="17" t="s">
        <v>1062</v>
      </c>
      <c r="AB366" s="17">
        <v>0.63829999999999998</v>
      </c>
      <c r="AC366" s="17">
        <v>2.86E-2</v>
      </c>
      <c r="AD366" s="17">
        <v>5</v>
      </c>
      <c r="AE366" s="17">
        <v>150</v>
      </c>
      <c r="AF366" s="17">
        <v>150</v>
      </c>
      <c r="AG366" s="17">
        <v>0.65400000000000003</v>
      </c>
      <c r="AH366" s="17">
        <v>1.1299999999999999E-2</v>
      </c>
      <c r="AI366" s="17">
        <v>5</v>
      </c>
      <c r="AJ366" s="17">
        <v>150</v>
      </c>
      <c r="AK366" s="17">
        <v>150</v>
      </c>
      <c r="AL366" s="17" t="s">
        <v>1063</v>
      </c>
      <c r="AM366" s="17" t="s">
        <v>74</v>
      </c>
      <c r="AN366" s="17" t="s">
        <v>1104</v>
      </c>
      <c r="AO366" t="s">
        <v>1117</v>
      </c>
      <c r="AP366" s="17" t="s">
        <v>1179</v>
      </c>
      <c r="AQ366" s="17" t="s">
        <v>1064</v>
      </c>
      <c r="AR366" s="17"/>
      <c r="AS366" s="17" t="s">
        <v>1065</v>
      </c>
      <c r="AT366" s="17"/>
      <c r="AU366" s="17" t="s">
        <v>1066</v>
      </c>
    </row>
    <row r="367" spans="1:47" ht="15" customHeight="1" x14ac:dyDescent="0.25">
      <c r="A367" s="17" t="s">
        <v>1059</v>
      </c>
      <c r="B367" s="17" t="s">
        <v>1060</v>
      </c>
      <c r="C367" s="17">
        <v>2015</v>
      </c>
      <c r="D367" s="17" t="s">
        <v>273</v>
      </c>
      <c r="E367" s="17"/>
      <c r="F367" t="s">
        <v>1061</v>
      </c>
      <c r="G367" s="17" t="s">
        <v>4</v>
      </c>
      <c r="H367" s="17" t="s">
        <v>131</v>
      </c>
      <c r="I367" s="17" t="s">
        <v>130</v>
      </c>
      <c r="J367" s="17" t="s">
        <v>129</v>
      </c>
      <c r="K367" s="17" t="s">
        <v>151</v>
      </c>
      <c r="L367" s="17" t="s">
        <v>152</v>
      </c>
      <c r="M367" s="17" t="s">
        <v>66</v>
      </c>
      <c r="N367" s="17" t="s">
        <v>68</v>
      </c>
      <c r="O367" s="17" t="s">
        <v>87</v>
      </c>
      <c r="P367">
        <v>5000</v>
      </c>
      <c r="Q367" s="17">
        <v>5</v>
      </c>
      <c r="R367" s="17">
        <v>75</v>
      </c>
      <c r="S367" s="17">
        <v>2</v>
      </c>
      <c r="T367" s="17">
        <v>18</v>
      </c>
      <c r="U367" s="17">
        <v>23</v>
      </c>
      <c r="V367" s="17">
        <v>23</v>
      </c>
      <c r="W367" s="17" t="s">
        <v>70</v>
      </c>
      <c r="X367" s="17" t="s">
        <v>72</v>
      </c>
      <c r="Y367" s="17" t="s">
        <v>122</v>
      </c>
      <c r="Z367" s="17" t="s">
        <v>107</v>
      </c>
      <c r="AA367" s="17" t="s">
        <v>572</v>
      </c>
      <c r="AB367" s="17">
        <v>1.0068999999999999</v>
      </c>
      <c r="AC367" s="17">
        <v>5.9799999999999999E-2</v>
      </c>
      <c r="AD367" s="17">
        <v>5</v>
      </c>
      <c r="AE367" s="17">
        <v>150</v>
      </c>
      <c r="AF367" s="17">
        <v>150</v>
      </c>
      <c r="AG367" s="17">
        <v>1.0377000000000001</v>
      </c>
      <c r="AH367" s="17">
        <v>3.1E-2</v>
      </c>
      <c r="AI367" s="17">
        <v>5</v>
      </c>
      <c r="AJ367" s="17">
        <v>150</v>
      </c>
      <c r="AK367" s="17">
        <v>150</v>
      </c>
      <c r="AL367" s="17" t="s">
        <v>1067</v>
      </c>
      <c r="AM367" s="17" t="s">
        <v>74</v>
      </c>
      <c r="AN367" s="17" t="s">
        <v>1104</v>
      </c>
      <c r="AO367" t="s">
        <v>1118</v>
      </c>
      <c r="AP367" s="17" t="s">
        <v>1179</v>
      </c>
      <c r="AQ367" s="17" t="s">
        <v>1064</v>
      </c>
      <c r="AR367" s="17"/>
      <c r="AS367" s="17" t="s">
        <v>1065</v>
      </c>
      <c r="AT367" s="17"/>
      <c r="AU367" s="17" t="s">
        <v>1066</v>
      </c>
    </row>
    <row r="368" spans="1:47" ht="15" customHeight="1" x14ac:dyDescent="0.25">
      <c r="A368" s="17" t="s">
        <v>1059</v>
      </c>
      <c r="B368" s="17" t="s">
        <v>1060</v>
      </c>
      <c r="C368" s="17">
        <v>2015</v>
      </c>
      <c r="D368" s="17" t="s">
        <v>273</v>
      </c>
      <c r="E368" s="17"/>
      <c r="F368" t="s">
        <v>1061</v>
      </c>
      <c r="G368" s="17" t="s">
        <v>4</v>
      </c>
      <c r="H368" s="17" t="s">
        <v>131</v>
      </c>
      <c r="I368" s="17" t="s">
        <v>130</v>
      </c>
      <c r="J368" s="17" t="s">
        <v>129</v>
      </c>
      <c r="K368" s="17" t="s">
        <v>151</v>
      </c>
      <c r="L368" s="17" t="s">
        <v>152</v>
      </c>
      <c r="M368" s="17" t="s">
        <v>66</v>
      </c>
      <c r="N368" s="17" t="s">
        <v>68</v>
      </c>
      <c r="O368" s="17" t="s">
        <v>87</v>
      </c>
      <c r="P368">
        <v>5000</v>
      </c>
      <c r="Q368" s="17">
        <v>5</v>
      </c>
      <c r="R368" s="17">
        <v>34</v>
      </c>
      <c r="S368" s="17">
        <v>2</v>
      </c>
      <c r="T368" s="17">
        <v>18</v>
      </c>
      <c r="U368" s="17">
        <v>15</v>
      </c>
      <c r="V368" s="17">
        <v>15</v>
      </c>
      <c r="W368" s="17" t="s">
        <v>71</v>
      </c>
      <c r="X368" s="17" t="s">
        <v>72</v>
      </c>
      <c r="Y368" s="17" t="s">
        <v>123</v>
      </c>
      <c r="Z368" s="17" t="s">
        <v>107</v>
      </c>
      <c r="AA368" s="17" t="s">
        <v>1062</v>
      </c>
      <c r="AB368" s="17">
        <v>0.75049999999999994</v>
      </c>
      <c r="AC368" s="17">
        <v>2.5600000000000001E-2</v>
      </c>
      <c r="AD368" s="17">
        <v>5</v>
      </c>
      <c r="AE368" s="17">
        <v>150</v>
      </c>
      <c r="AF368" s="17">
        <v>150</v>
      </c>
      <c r="AG368" s="17">
        <v>0.71599999999999997</v>
      </c>
      <c r="AH368" s="17">
        <v>4.19E-2</v>
      </c>
      <c r="AI368" s="17">
        <v>5</v>
      </c>
      <c r="AJ368" s="17">
        <v>150</v>
      </c>
      <c r="AK368" s="17">
        <v>150</v>
      </c>
      <c r="AL368" s="17" t="s">
        <v>1063</v>
      </c>
      <c r="AM368" s="17" t="s">
        <v>74</v>
      </c>
      <c r="AN368" s="17" t="s">
        <v>1103</v>
      </c>
      <c r="AO368" t="s">
        <v>1119</v>
      </c>
      <c r="AP368" s="17" t="s">
        <v>1180</v>
      </c>
      <c r="AQ368" s="17" t="s">
        <v>1064</v>
      </c>
      <c r="AR368" s="17"/>
      <c r="AS368" s="17" t="s">
        <v>1065</v>
      </c>
      <c r="AU368" s="17" t="s">
        <v>1066</v>
      </c>
    </row>
    <row r="369" spans="1:47" ht="15" customHeight="1" x14ac:dyDescent="0.25">
      <c r="A369" s="17" t="s">
        <v>1059</v>
      </c>
      <c r="B369" s="17" t="s">
        <v>1060</v>
      </c>
      <c r="C369" s="17">
        <v>2015</v>
      </c>
      <c r="D369" s="17" t="s">
        <v>273</v>
      </c>
      <c r="E369" s="17"/>
      <c r="F369" t="s">
        <v>1061</v>
      </c>
      <c r="G369" s="17" t="s">
        <v>4</v>
      </c>
      <c r="H369" s="17" t="s">
        <v>131</v>
      </c>
      <c r="I369" s="17" t="s">
        <v>130</v>
      </c>
      <c r="J369" s="17" t="s">
        <v>129</v>
      </c>
      <c r="K369" s="17" t="s">
        <v>151</v>
      </c>
      <c r="L369" s="17" t="s">
        <v>152</v>
      </c>
      <c r="M369" s="17" t="s">
        <v>66</v>
      </c>
      <c r="N369" s="17" t="s">
        <v>68</v>
      </c>
      <c r="O369" s="17" t="s">
        <v>87</v>
      </c>
      <c r="P369">
        <v>5000</v>
      </c>
      <c r="Q369" s="17">
        <v>5</v>
      </c>
      <c r="R369" s="17">
        <v>34</v>
      </c>
      <c r="S369" s="17">
        <v>2</v>
      </c>
      <c r="T369" s="17">
        <v>18</v>
      </c>
      <c r="U369" s="17">
        <v>15</v>
      </c>
      <c r="V369" s="17">
        <v>15</v>
      </c>
      <c r="W369" s="17" t="s">
        <v>71</v>
      </c>
      <c r="X369" s="17" t="s">
        <v>72</v>
      </c>
      <c r="Y369" s="17" t="s">
        <v>123</v>
      </c>
      <c r="Z369" s="17" t="s">
        <v>107</v>
      </c>
      <c r="AA369" s="17" t="s">
        <v>572</v>
      </c>
      <c r="AB369" s="17">
        <v>1.6908000000000001</v>
      </c>
      <c r="AC369" s="17">
        <v>6.9900000000000004E-2</v>
      </c>
      <c r="AD369" s="17">
        <v>5</v>
      </c>
      <c r="AE369" s="17">
        <v>150</v>
      </c>
      <c r="AF369" s="17">
        <v>150</v>
      </c>
      <c r="AG369" s="17">
        <v>1.5846</v>
      </c>
      <c r="AH369" s="17">
        <v>3.5000000000000003E-2</v>
      </c>
      <c r="AI369" s="17">
        <v>5</v>
      </c>
      <c r="AJ369" s="17">
        <v>150</v>
      </c>
      <c r="AK369" s="17">
        <v>150</v>
      </c>
      <c r="AL369" s="17" t="s">
        <v>1067</v>
      </c>
      <c r="AM369" s="17" t="s">
        <v>74</v>
      </c>
      <c r="AN369" s="17" t="s">
        <v>1103</v>
      </c>
      <c r="AO369" t="s">
        <v>1120</v>
      </c>
      <c r="AP369" s="17" t="s">
        <v>1180</v>
      </c>
      <c r="AQ369" s="17" t="s">
        <v>1064</v>
      </c>
      <c r="AR369" s="17"/>
      <c r="AS369" s="17" t="s">
        <v>1065</v>
      </c>
      <c r="AU369" s="17" t="s">
        <v>1066</v>
      </c>
    </row>
    <row r="370" spans="1:47" ht="15" customHeight="1" x14ac:dyDescent="0.25">
      <c r="A370" s="17" t="s">
        <v>1059</v>
      </c>
      <c r="B370" s="17" t="s">
        <v>1060</v>
      </c>
      <c r="C370" s="17">
        <v>2015</v>
      </c>
      <c r="D370" s="17" t="s">
        <v>273</v>
      </c>
      <c r="E370" s="17"/>
      <c r="F370" t="s">
        <v>1061</v>
      </c>
      <c r="G370" s="17" t="s">
        <v>4</v>
      </c>
      <c r="H370" s="17" t="s">
        <v>131</v>
      </c>
      <c r="I370" s="17" t="s">
        <v>130</v>
      </c>
      <c r="J370" s="17" t="s">
        <v>129</v>
      </c>
      <c r="K370" s="17" t="s">
        <v>151</v>
      </c>
      <c r="L370" s="17" t="s">
        <v>152</v>
      </c>
      <c r="M370" s="17" t="s">
        <v>66</v>
      </c>
      <c r="N370" s="17" t="s">
        <v>68</v>
      </c>
      <c r="O370" s="17" t="s">
        <v>87</v>
      </c>
      <c r="P370">
        <v>5000</v>
      </c>
      <c r="Q370" s="17">
        <v>5</v>
      </c>
      <c r="R370" s="17">
        <v>34</v>
      </c>
      <c r="S370" s="17">
        <v>2</v>
      </c>
      <c r="T370" s="17">
        <v>18</v>
      </c>
      <c r="U370" s="17">
        <v>15</v>
      </c>
      <c r="V370" s="17">
        <v>23</v>
      </c>
      <c r="W370" s="17" t="s">
        <v>71</v>
      </c>
      <c r="X370" s="17" t="s">
        <v>72</v>
      </c>
      <c r="Y370" s="17" t="s">
        <v>123</v>
      </c>
      <c r="Z370" s="17" t="s">
        <v>107</v>
      </c>
      <c r="AA370" s="17" t="s">
        <v>1062</v>
      </c>
      <c r="AB370" s="17">
        <v>0.7117</v>
      </c>
      <c r="AC370" s="17">
        <v>8.9999999999999993E-3</v>
      </c>
      <c r="AD370" s="17">
        <v>5</v>
      </c>
      <c r="AE370" s="17">
        <v>150</v>
      </c>
      <c r="AF370" s="17">
        <v>150</v>
      </c>
      <c r="AG370" s="17">
        <v>0.72529999999999994</v>
      </c>
      <c r="AH370" s="17">
        <v>3.5999999999999999E-3</v>
      </c>
      <c r="AI370" s="17">
        <v>5</v>
      </c>
      <c r="AJ370" s="17">
        <v>150</v>
      </c>
      <c r="AK370" s="17">
        <v>150</v>
      </c>
      <c r="AL370" s="17" t="s">
        <v>1063</v>
      </c>
      <c r="AM370" s="17" t="s">
        <v>74</v>
      </c>
      <c r="AN370" s="17" t="s">
        <v>1104</v>
      </c>
      <c r="AO370" t="s">
        <v>1121</v>
      </c>
      <c r="AP370" s="17" t="s">
        <v>1181</v>
      </c>
      <c r="AQ370" s="17" t="s">
        <v>1064</v>
      </c>
      <c r="AR370" s="17"/>
      <c r="AS370" s="17" t="s">
        <v>1065</v>
      </c>
      <c r="AU370" s="17" t="s">
        <v>1066</v>
      </c>
    </row>
    <row r="371" spans="1:47" ht="15" customHeight="1" x14ac:dyDescent="0.25">
      <c r="A371" s="17" t="s">
        <v>1059</v>
      </c>
      <c r="B371" s="17" t="s">
        <v>1060</v>
      </c>
      <c r="C371" s="17">
        <v>2015</v>
      </c>
      <c r="D371" s="17" t="s">
        <v>273</v>
      </c>
      <c r="E371" s="17"/>
      <c r="F371" t="s">
        <v>1061</v>
      </c>
      <c r="G371" s="17" t="s">
        <v>4</v>
      </c>
      <c r="H371" s="17" t="s">
        <v>131</v>
      </c>
      <c r="I371" s="17" t="s">
        <v>130</v>
      </c>
      <c r="J371" s="17" t="s">
        <v>129</v>
      </c>
      <c r="K371" s="17" t="s">
        <v>151</v>
      </c>
      <c r="L371" s="17" t="s">
        <v>152</v>
      </c>
      <c r="M371" s="17" t="s">
        <v>66</v>
      </c>
      <c r="N371" s="17" t="s">
        <v>68</v>
      </c>
      <c r="O371" s="17" t="s">
        <v>87</v>
      </c>
      <c r="P371">
        <v>5000</v>
      </c>
      <c r="Q371" s="17">
        <v>5</v>
      </c>
      <c r="R371" s="17">
        <v>34</v>
      </c>
      <c r="S371" s="17">
        <v>2</v>
      </c>
      <c r="T371" s="17">
        <v>18</v>
      </c>
      <c r="U371" s="17">
        <v>15</v>
      </c>
      <c r="V371" s="17">
        <v>23</v>
      </c>
      <c r="W371" s="17" t="s">
        <v>71</v>
      </c>
      <c r="X371" s="17" t="s">
        <v>72</v>
      </c>
      <c r="Y371" s="17" t="s">
        <v>123</v>
      </c>
      <c r="Z371" s="17" t="s">
        <v>107</v>
      </c>
      <c r="AA371" s="17" t="s">
        <v>572</v>
      </c>
      <c r="AB371" s="17">
        <v>1.3952</v>
      </c>
      <c r="AC371" s="17">
        <v>1.7100000000000001E-2</v>
      </c>
      <c r="AD371" s="17">
        <v>5</v>
      </c>
      <c r="AE371" s="17">
        <v>150</v>
      </c>
      <c r="AF371" s="17">
        <v>150</v>
      </c>
      <c r="AG371" s="17">
        <v>1.4182999999999999</v>
      </c>
      <c r="AH371" s="17">
        <v>2.1299999999999999E-2</v>
      </c>
      <c r="AI371" s="17">
        <v>5</v>
      </c>
      <c r="AJ371" s="17">
        <v>150</v>
      </c>
      <c r="AK371" s="17">
        <v>150</v>
      </c>
      <c r="AL371" s="17" t="s">
        <v>1067</v>
      </c>
      <c r="AM371" s="17" t="s">
        <v>74</v>
      </c>
      <c r="AN371" s="17" t="s">
        <v>1104</v>
      </c>
      <c r="AO371" t="s">
        <v>1122</v>
      </c>
      <c r="AP371" s="17" t="s">
        <v>1181</v>
      </c>
      <c r="AQ371" s="17" t="s">
        <v>1064</v>
      </c>
      <c r="AR371" s="17"/>
      <c r="AS371" s="17" t="s">
        <v>1065</v>
      </c>
      <c r="AU371" s="17" t="s">
        <v>1066</v>
      </c>
    </row>
    <row r="372" spans="1:47" ht="15" customHeight="1" x14ac:dyDescent="0.25">
      <c r="A372" s="17" t="s">
        <v>1059</v>
      </c>
      <c r="B372" s="17" t="s">
        <v>1060</v>
      </c>
      <c r="C372" s="17">
        <v>2015</v>
      </c>
      <c r="D372" s="17" t="s">
        <v>273</v>
      </c>
      <c r="E372" s="17"/>
      <c r="F372" t="s">
        <v>1061</v>
      </c>
      <c r="G372" s="17" t="s">
        <v>4</v>
      </c>
      <c r="H372" s="17" t="s">
        <v>131</v>
      </c>
      <c r="I372" s="17" t="s">
        <v>130</v>
      </c>
      <c r="J372" s="17" t="s">
        <v>129</v>
      </c>
      <c r="K372" s="17" t="s">
        <v>151</v>
      </c>
      <c r="L372" s="17" t="s">
        <v>152</v>
      </c>
      <c r="M372" s="17" t="s">
        <v>66</v>
      </c>
      <c r="N372" s="17" t="s">
        <v>68</v>
      </c>
      <c r="O372" s="17" t="s">
        <v>87</v>
      </c>
      <c r="P372">
        <v>5000</v>
      </c>
      <c r="Q372" s="17">
        <v>5</v>
      </c>
      <c r="R372" s="17">
        <v>59</v>
      </c>
      <c r="S372" s="17">
        <v>2</v>
      </c>
      <c r="T372" s="17">
        <v>18</v>
      </c>
      <c r="U372" s="17">
        <v>23</v>
      </c>
      <c r="V372" s="17">
        <v>15</v>
      </c>
      <c r="W372" s="17" t="s">
        <v>70</v>
      </c>
      <c r="X372" s="17" t="s">
        <v>72</v>
      </c>
      <c r="Y372" s="17" t="s">
        <v>123</v>
      </c>
      <c r="Z372" s="17" t="s">
        <v>107</v>
      </c>
      <c r="AA372" s="17" t="s">
        <v>1062</v>
      </c>
      <c r="AB372" s="17">
        <v>0.75049999999999994</v>
      </c>
      <c r="AC372" s="17">
        <v>2.5600000000000001E-2</v>
      </c>
      <c r="AD372" s="17">
        <v>5</v>
      </c>
      <c r="AE372" s="17">
        <v>150</v>
      </c>
      <c r="AF372" s="17">
        <v>150</v>
      </c>
      <c r="AG372" s="17">
        <v>0.70430000000000004</v>
      </c>
      <c r="AH372" s="17">
        <v>5.9299999999999999E-2</v>
      </c>
      <c r="AI372" s="17">
        <v>5</v>
      </c>
      <c r="AJ372" s="17">
        <v>150</v>
      </c>
      <c r="AK372" s="17">
        <v>150</v>
      </c>
      <c r="AL372" s="17" t="s">
        <v>1063</v>
      </c>
      <c r="AM372" s="17" t="s">
        <v>74</v>
      </c>
      <c r="AN372" s="17" t="s">
        <v>1103</v>
      </c>
      <c r="AO372" t="s">
        <v>1119</v>
      </c>
      <c r="AP372" s="17" t="s">
        <v>1182</v>
      </c>
      <c r="AQ372" s="17" t="s">
        <v>1064</v>
      </c>
      <c r="AR372" s="17"/>
      <c r="AS372" s="17" t="s">
        <v>1065</v>
      </c>
      <c r="AU372" s="17" t="s">
        <v>1066</v>
      </c>
    </row>
    <row r="373" spans="1:47" ht="15" customHeight="1" x14ac:dyDescent="0.25">
      <c r="A373" s="17" t="s">
        <v>1059</v>
      </c>
      <c r="B373" s="17" t="s">
        <v>1060</v>
      </c>
      <c r="C373" s="17">
        <v>2015</v>
      </c>
      <c r="D373" s="17" t="s">
        <v>273</v>
      </c>
      <c r="E373" s="17"/>
      <c r="F373" t="s">
        <v>1061</v>
      </c>
      <c r="G373" s="17" t="s">
        <v>4</v>
      </c>
      <c r="H373" s="17" t="s">
        <v>131</v>
      </c>
      <c r="I373" s="17" t="s">
        <v>130</v>
      </c>
      <c r="J373" s="17" t="s">
        <v>129</v>
      </c>
      <c r="K373" s="17" t="s">
        <v>151</v>
      </c>
      <c r="L373" s="17" t="s">
        <v>152</v>
      </c>
      <c r="M373" s="17" t="s">
        <v>66</v>
      </c>
      <c r="N373" s="17" t="s">
        <v>68</v>
      </c>
      <c r="O373" s="17" t="s">
        <v>87</v>
      </c>
      <c r="P373">
        <v>5000</v>
      </c>
      <c r="Q373" s="17">
        <v>5</v>
      </c>
      <c r="R373" s="17">
        <v>59</v>
      </c>
      <c r="S373" s="17">
        <v>2</v>
      </c>
      <c r="T373" s="17">
        <v>18</v>
      </c>
      <c r="U373" s="17">
        <v>23</v>
      </c>
      <c r="V373" s="17">
        <v>15</v>
      </c>
      <c r="W373" s="17" t="s">
        <v>70</v>
      </c>
      <c r="X373" s="17" t="s">
        <v>72</v>
      </c>
      <c r="Y373" s="17" t="s">
        <v>123</v>
      </c>
      <c r="Z373" s="17" t="s">
        <v>107</v>
      </c>
      <c r="AA373" s="17" t="s">
        <v>572</v>
      </c>
      <c r="AB373" s="17">
        <v>1.6908000000000001</v>
      </c>
      <c r="AC373" s="17">
        <v>6.9900000000000004E-2</v>
      </c>
      <c r="AD373" s="17">
        <v>5</v>
      </c>
      <c r="AE373" s="17">
        <v>150</v>
      </c>
      <c r="AF373" s="17">
        <v>150</v>
      </c>
      <c r="AG373" s="17">
        <v>1.5633999999999999</v>
      </c>
      <c r="AH373" s="17">
        <v>0.1328</v>
      </c>
      <c r="AI373" s="17">
        <v>5</v>
      </c>
      <c r="AJ373" s="17">
        <v>150</v>
      </c>
      <c r="AK373" s="17">
        <v>150</v>
      </c>
      <c r="AL373" s="17" t="s">
        <v>1067</v>
      </c>
      <c r="AM373" s="17" t="s">
        <v>74</v>
      </c>
      <c r="AN373" s="17" t="s">
        <v>1103</v>
      </c>
      <c r="AO373" t="s">
        <v>1120</v>
      </c>
      <c r="AP373" s="17" t="s">
        <v>1182</v>
      </c>
      <c r="AQ373" s="17" t="s">
        <v>1064</v>
      </c>
      <c r="AR373" s="17"/>
      <c r="AS373" s="17" t="s">
        <v>1065</v>
      </c>
      <c r="AU373" s="17" t="s">
        <v>1066</v>
      </c>
    </row>
    <row r="374" spans="1:47" ht="15" customHeight="1" x14ac:dyDescent="0.25">
      <c r="A374" s="17" t="s">
        <v>1059</v>
      </c>
      <c r="B374" s="17" t="s">
        <v>1060</v>
      </c>
      <c r="C374" s="17">
        <v>2015</v>
      </c>
      <c r="D374" s="17" t="s">
        <v>273</v>
      </c>
      <c r="E374" s="17"/>
      <c r="F374" t="s">
        <v>1061</v>
      </c>
      <c r="G374" s="17" t="s">
        <v>4</v>
      </c>
      <c r="H374" s="17" t="s">
        <v>131</v>
      </c>
      <c r="I374" s="17" t="s">
        <v>130</v>
      </c>
      <c r="J374" s="17" t="s">
        <v>129</v>
      </c>
      <c r="K374" s="17" t="s">
        <v>151</v>
      </c>
      <c r="L374" s="17" t="s">
        <v>152</v>
      </c>
      <c r="M374" s="17" t="s">
        <v>66</v>
      </c>
      <c r="N374" s="17" t="s">
        <v>68</v>
      </c>
      <c r="O374" s="17" t="s">
        <v>87</v>
      </c>
      <c r="P374">
        <v>5000</v>
      </c>
      <c r="Q374" s="17">
        <v>5</v>
      </c>
      <c r="R374" s="17">
        <v>59</v>
      </c>
      <c r="S374" s="17">
        <v>2</v>
      </c>
      <c r="T374" s="17">
        <v>18</v>
      </c>
      <c r="U374" s="17">
        <v>23</v>
      </c>
      <c r="V374" s="17">
        <v>23</v>
      </c>
      <c r="W374" s="17" t="s">
        <v>70</v>
      </c>
      <c r="X374" s="17" t="s">
        <v>72</v>
      </c>
      <c r="Y374" s="17" t="s">
        <v>123</v>
      </c>
      <c r="Z374" s="17" t="s">
        <v>107</v>
      </c>
      <c r="AA374" s="17" t="s">
        <v>1062</v>
      </c>
      <c r="AB374" s="17">
        <v>0.7117</v>
      </c>
      <c r="AC374" s="17">
        <v>8.9999999999999993E-3</v>
      </c>
      <c r="AD374" s="17">
        <v>5</v>
      </c>
      <c r="AE374" s="17">
        <v>150</v>
      </c>
      <c r="AF374" s="17">
        <v>150</v>
      </c>
      <c r="AG374" s="17">
        <v>0.68230000000000002</v>
      </c>
      <c r="AH374" s="17">
        <v>1.44E-2</v>
      </c>
      <c r="AI374" s="17">
        <v>5</v>
      </c>
      <c r="AJ374" s="17">
        <v>150</v>
      </c>
      <c r="AK374" s="17">
        <v>150</v>
      </c>
      <c r="AL374" s="17" t="s">
        <v>1063</v>
      </c>
      <c r="AM374" s="17" t="s">
        <v>74</v>
      </c>
      <c r="AN374" s="17" t="s">
        <v>1104</v>
      </c>
      <c r="AO374" t="s">
        <v>1121</v>
      </c>
      <c r="AP374" s="17" t="s">
        <v>1183</v>
      </c>
      <c r="AQ374" s="17" t="s">
        <v>1064</v>
      </c>
      <c r="AR374" s="17"/>
      <c r="AS374" s="17" t="s">
        <v>1065</v>
      </c>
      <c r="AU374" s="17" t="s">
        <v>1066</v>
      </c>
    </row>
    <row r="375" spans="1:47" ht="15" customHeight="1" x14ac:dyDescent="0.25">
      <c r="A375" s="17" t="s">
        <v>1059</v>
      </c>
      <c r="B375" s="17" t="s">
        <v>1060</v>
      </c>
      <c r="C375" s="17">
        <v>2015</v>
      </c>
      <c r="D375" s="17" t="s">
        <v>273</v>
      </c>
      <c r="E375" s="17"/>
      <c r="F375" t="s">
        <v>1061</v>
      </c>
      <c r="G375" s="17" t="s">
        <v>4</v>
      </c>
      <c r="H375" s="17" t="s">
        <v>131</v>
      </c>
      <c r="I375" s="17" t="s">
        <v>130</v>
      </c>
      <c r="J375" s="17" t="s">
        <v>129</v>
      </c>
      <c r="K375" s="17" t="s">
        <v>151</v>
      </c>
      <c r="L375" s="17" t="s">
        <v>152</v>
      </c>
      <c r="M375" s="17" t="s">
        <v>66</v>
      </c>
      <c r="N375" s="17" t="s">
        <v>68</v>
      </c>
      <c r="O375" s="17" t="s">
        <v>87</v>
      </c>
      <c r="P375">
        <v>5000</v>
      </c>
      <c r="Q375" s="17">
        <v>5</v>
      </c>
      <c r="R375" s="17">
        <v>59</v>
      </c>
      <c r="S375" s="17">
        <v>2</v>
      </c>
      <c r="T375" s="17">
        <v>18</v>
      </c>
      <c r="U375" s="17">
        <v>23</v>
      </c>
      <c r="V375" s="17">
        <v>23</v>
      </c>
      <c r="W375" s="17" t="s">
        <v>70</v>
      </c>
      <c r="X375" s="17" t="s">
        <v>72</v>
      </c>
      <c r="Y375" s="17" t="s">
        <v>123</v>
      </c>
      <c r="Z375" s="17" t="s">
        <v>107</v>
      </c>
      <c r="AA375" s="17" t="s">
        <v>572</v>
      </c>
      <c r="AB375" s="17">
        <v>1.3952</v>
      </c>
      <c r="AC375" s="17">
        <v>1.7100000000000001E-2</v>
      </c>
      <c r="AD375" s="17">
        <v>5</v>
      </c>
      <c r="AE375" s="17">
        <v>150</v>
      </c>
      <c r="AF375" s="17">
        <v>150</v>
      </c>
      <c r="AG375" s="17">
        <v>1.3145</v>
      </c>
      <c r="AH375" s="17">
        <v>2.7099999999999999E-2</v>
      </c>
      <c r="AI375" s="17">
        <v>5</v>
      </c>
      <c r="AJ375" s="17">
        <v>150</v>
      </c>
      <c r="AK375" s="17">
        <v>150</v>
      </c>
      <c r="AL375" s="17" t="s">
        <v>1067</v>
      </c>
      <c r="AM375" s="17" t="s">
        <v>74</v>
      </c>
      <c r="AN375" s="17" t="s">
        <v>1104</v>
      </c>
      <c r="AO375" t="s">
        <v>1122</v>
      </c>
      <c r="AP375" s="17" t="s">
        <v>1183</v>
      </c>
      <c r="AQ375" s="17" t="s">
        <v>1064</v>
      </c>
      <c r="AR375" s="17"/>
      <c r="AS375" s="17" t="s">
        <v>1065</v>
      </c>
      <c r="AU375" s="17" t="s">
        <v>1066</v>
      </c>
    </row>
    <row r="376" spans="1:47" ht="15" customHeight="1" x14ac:dyDescent="0.25">
      <c r="A376" s="17" t="s">
        <v>1059</v>
      </c>
      <c r="B376" s="17" t="s">
        <v>1060</v>
      </c>
      <c r="C376" s="17">
        <v>2015</v>
      </c>
      <c r="D376" s="17" t="s">
        <v>273</v>
      </c>
      <c r="E376" s="17"/>
      <c r="F376" t="s">
        <v>1061</v>
      </c>
      <c r="G376" s="17" t="s">
        <v>4</v>
      </c>
      <c r="H376" s="17" t="s">
        <v>131</v>
      </c>
      <c r="I376" s="17" t="s">
        <v>130</v>
      </c>
      <c r="J376" s="17" t="s">
        <v>129</v>
      </c>
      <c r="K376" s="17" t="s">
        <v>151</v>
      </c>
      <c r="L376" s="17" t="s">
        <v>152</v>
      </c>
      <c r="M376" s="17" t="s">
        <v>66</v>
      </c>
      <c r="N376" s="17" t="s">
        <v>68</v>
      </c>
      <c r="O376" s="17" t="s">
        <v>87</v>
      </c>
      <c r="P376">
        <v>5000</v>
      </c>
      <c r="Q376" s="17">
        <v>5</v>
      </c>
      <c r="R376" s="17">
        <v>43</v>
      </c>
      <c r="S376" s="17">
        <v>2</v>
      </c>
      <c r="T376" s="17">
        <v>18</v>
      </c>
      <c r="U376" s="17">
        <v>15</v>
      </c>
      <c r="V376" s="17">
        <v>15</v>
      </c>
      <c r="W376" s="17" t="s">
        <v>71</v>
      </c>
      <c r="X376" s="17" t="s">
        <v>72</v>
      </c>
      <c r="Y376" s="17" t="s">
        <v>123</v>
      </c>
      <c r="Z376" s="17" t="s">
        <v>107</v>
      </c>
      <c r="AA376" s="17" t="s">
        <v>1062</v>
      </c>
      <c r="AB376" s="17">
        <v>0.75419999999999998</v>
      </c>
      <c r="AC376" s="17">
        <v>7.7999999999999996E-3</v>
      </c>
      <c r="AD376" s="17">
        <v>5</v>
      </c>
      <c r="AE376" s="17">
        <v>150</v>
      </c>
      <c r="AF376" s="17">
        <v>150</v>
      </c>
      <c r="AG376" s="17">
        <v>0.75970000000000004</v>
      </c>
      <c r="AH376" s="17">
        <v>6.4000000000000003E-3</v>
      </c>
      <c r="AI376" s="17">
        <v>5</v>
      </c>
      <c r="AJ376" s="17">
        <v>150</v>
      </c>
      <c r="AK376" s="17">
        <v>150</v>
      </c>
      <c r="AL376" s="17" t="s">
        <v>1063</v>
      </c>
      <c r="AM376" s="17" t="s">
        <v>74</v>
      </c>
      <c r="AN376" s="17" t="s">
        <v>1103</v>
      </c>
      <c r="AO376" t="s">
        <v>1123</v>
      </c>
      <c r="AP376" s="17" t="s">
        <v>1184</v>
      </c>
      <c r="AQ376" s="17" t="s">
        <v>1064</v>
      </c>
      <c r="AR376" s="17"/>
      <c r="AS376" s="17" t="s">
        <v>1065</v>
      </c>
      <c r="AU376" s="17" t="s">
        <v>1066</v>
      </c>
    </row>
    <row r="377" spans="1:47" ht="15" customHeight="1" x14ac:dyDescent="0.25">
      <c r="A377" s="17" t="s">
        <v>1059</v>
      </c>
      <c r="B377" s="17" t="s">
        <v>1060</v>
      </c>
      <c r="C377" s="17">
        <v>2015</v>
      </c>
      <c r="D377" s="17" t="s">
        <v>273</v>
      </c>
      <c r="E377" s="17"/>
      <c r="F377" t="s">
        <v>1061</v>
      </c>
      <c r="G377" s="17" t="s">
        <v>4</v>
      </c>
      <c r="H377" s="17" t="s">
        <v>131</v>
      </c>
      <c r="I377" s="17" t="s">
        <v>130</v>
      </c>
      <c r="J377" s="17" t="s">
        <v>129</v>
      </c>
      <c r="K377" s="17" t="s">
        <v>151</v>
      </c>
      <c r="L377" s="17" t="s">
        <v>152</v>
      </c>
      <c r="M377" s="17" t="s">
        <v>66</v>
      </c>
      <c r="N377" s="17" t="s">
        <v>68</v>
      </c>
      <c r="O377" s="17" t="s">
        <v>87</v>
      </c>
      <c r="P377">
        <v>5000</v>
      </c>
      <c r="Q377" s="17">
        <v>5</v>
      </c>
      <c r="R377" s="17">
        <v>43</v>
      </c>
      <c r="S377" s="17">
        <v>2</v>
      </c>
      <c r="T377" s="17">
        <v>18</v>
      </c>
      <c r="U377" s="17">
        <v>15</v>
      </c>
      <c r="V377" s="17">
        <v>15</v>
      </c>
      <c r="W377" s="17" t="s">
        <v>71</v>
      </c>
      <c r="X377" s="17" t="s">
        <v>72</v>
      </c>
      <c r="Y377" s="17" t="s">
        <v>123</v>
      </c>
      <c r="Z377" s="17" t="s">
        <v>107</v>
      </c>
      <c r="AA377" s="17" t="s">
        <v>572</v>
      </c>
      <c r="AB377" s="17">
        <v>1.7568999999999999</v>
      </c>
      <c r="AC377" s="17">
        <v>2.4500000000000001E-2</v>
      </c>
      <c r="AD377" s="17">
        <v>5</v>
      </c>
      <c r="AE377" s="17">
        <v>150</v>
      </c>
      <c r="AF377" s="17">
        <v>150</v>
      </c>
      <c r="AG377" s="17">
        <v>1.7734000000000001</v>
      </c>
      <c r="AH377" s="17">
        <v>2.2700000000000001E-2</v>
      </c>
      <c r="AI377" s="17">
        <v>5</v>
      </c>
      <c r="AJ377" s="17">
        <v>150</v>
      </c>
      <c r="AK377" s="17">
        <v>150</v>
      </c>
      <c r="AL377" s="17" t="s">
        <v>1067</v>
      </c>
      <c r="AM377" s="17" t="s">
        <v>74</v>
      </c>
      <c r="AN377" s="17" t="s">
        <v>1103</v>
      </c>
      <c r="AO377" t="s">
        <v>1124</v>
      </c>
      <c r="AP377" s="17" t="s">
        <v>1184</v>
      </c>
      <c r="AQ377" s="17" t="s">
        <v>1064</v>
      </c>
      <c r="AR377" s="17"/>
      <c r="AS377" s="17" t="s">
        <v>1065</v>
      </c>
      <c r="AU377" s="17" t="s">
        <v>1066</v>
      </c>
    </row>
    <row r="378" spans="1:47" ht="15" customHeight="1" x14ac:dyDescent="0.25">
      <c r="A378" s="17" t="s">
        <v>1059</v>
      </c>
      <c r="B378" s="17" t="s">
        <v>1060</v>
      </c>
      <c r="C378" s="17">
        <v>2015</v>
      </c>
      <c r="D378" s="17" t="s">
        <v>273</v>
      </c>
      <c r="E378" s="17"/>
      <c r="F378" t="s">
        <v>1061</v>
      </c>
      <c r="G378" s="17" t="s">
        <v>4</v>
      </c>
      <c r="H378" s="17" t="s">
        <v>131</v>
      </c>
      <c r="I378" s="17" t="s">
        <v>130</v>
      </c>
      <c r="J378" s="17" t="s">
        <v>129</v>
      </c>
      <c r="K378" s="17" t="s">
        <v>151</v>
      </c>
      <c r="L378" s="17" t="s">
        <v>152</v>
      </c>
      <c r="M378" s="17" t="s">
        <v>66</v>
      </c>
      <c r="N378" s="17" t="s">
        <v>68</v>
      </c>
      <c r="O378" s="17" t="s">
        <v>87</v>
      </c>
      <c r="P378">
        <v>5000</v>
      </c>
      <c r="Q378" s="17">
        <v>5</v>
      </c>
      <c r="R378" s="17">
        <v>43</v>
      </c>
      <c r="S378" s="17">
        <v>2</v>
      </c>
      <c r="T378" s="17">
        <v>18</v>
      </c>
      <c r="U378" s="17">
        <v>15</v>
      </c>
      <c r="V378" s="17">
        <v>23</v>
      </c>
      <c r="W378" s="17" t="s">
        <v>71</v>
      </c>
      <c r="X378" s="17" t="s">
        <v>72</v>
      </c>
      <c r="Y378" s="17" t="s">
        <v>123</v>
      </c>
      <c r="Z378" s="17" t="s">
        <v>107</v>
      </c>
      <c r="AA378" s="17" t="s">
        <v>1062</v>
      </c>
      <c r="AB378" s="17">
        <v>0.69110000000000005</v>
      </c>
      <c r="AC378" s="17">
        <v>1.01E-2</v>
      </c>
      <c r="AD378" s="17">
        <v>5</v>
      </c>
      <c r="AE378" s="17">
        <v>150</v>
      </c>
      <c r="AF378" s="17">
        <v>150</v>
      </c>
      <c r="AG378" s="17">
        <v>0.66180000000000005</v>
      </c>
      <c r="AH378" s="17">
        <v>3.73E-2</v>
      </c>
      <c r="AI378" s="17">
        <v>5</v>
      </c>
      <c r="AJ378" s="17">
        <v>150</v>
      </c>
      <c r="AK378" s="17">
        <v>150</v>
      </c>
      <c r="AL378" s="17" t="s">
        <v>1063</v>
      </c>
      <c r="AM378" s="17" t="s">
        <v>74</v>
      </c>
      <c r="AN378" s="17" t="s">
        <v>1104</v>
      </c>
      <c r="AO378" t="s">
        <v>1125</v>
      </c>
      <c r="AP378" s="17" t="s">
        <v>1185</v>
      </c>
      <c r="AQ378" s="17" t="s">
        <v>1064</v>
      </c>
      <c r="AR378" s="17"/>
      <c r="AS378" s="17" t="s">
        <v>1065</v>
      </c>
      <c r="AU378" s="17" t="s">
        <v>1066</v>
      </c>
    </row>
    <row r="379" spans="1:47" ht="15" customHeight="1" x14ac:dyDescent="0.25">
      <c r="A379" s="17" t="s">
        <v>1059</v>
      </c>
      <c r="B379" s="17" t="s">
        <v>1060</v>
      </c>
      <c r="C379" s="17">
        <v>2015</v>
      </c>
      <c r="D379" s="17" t="s">
        <v>273</v>
      </c>
      <c r="E379" s="17"/>
      <c r="F379" t="s">
        <v>1061</v>
      </c>
      <c r="G379" s="17" t="s">
        <v>4</v>
      </c>
      <c r="H379" s="17" t="s">
        <v>131</v>
      </c>
      <c r="I379" s="17" t="s">
        <v>130</v>
      </c>
      <c r="J379" s="17" t="s">
        <v>129</v>
      </c>
      <c r="K379" s="17" t="s">
        <v>151</v>
      </c>
      <c r="L379" s="17" t="s">
        <v>152</v>
      </c>
      <c r="M379" s="17" t="s">
        <v>66</v>
      </c>
      <c r="N379" s="17" t="s">
        <v>68</v>
      </c>
      <c r="O379" s="17" t="s">
        <v>87</v>
      </c>
      <c r="P379">
        <v>5000</v>
      </c>
      <c r="Q379" s="17">
        <v>5</v>
      </c>
      <c r="R379" s="17">
        <v>43</v>
      </c>
      <c r="S379" s="17">
        <v>2</v>
      </c>
      <c r="T379" s="17">
        <v>18</v>
      </c>
      <c r="U379" s="17">
        <v>15</v>
      </c>
      <c r="V379" s="17">
        <v>23</v>
      </c>
      <c r="W379" s="17" t="s">
        <v>71</v>
      </c>
      <c r="X379" s="17" t="s">
        <v>72</v>
      </c>
      <c r="Y379" s="17" t="s">
        <v>123</v>
      </c>
      <c r="Z379" s="17" t="s">
        <v>107</v>
      </c>
      <c r="AA379" s="17" t="s">
        <v>572</v>
      </c>
      <c r="AB379" s="17">
        <v>1.2856000000000001</v>
      </c>
      <c r="AC379" s="17">
        <v>3.56E-2</v>
      </c>
      <c r="AD379" s="17">
        <v>5</v>
      </c>
      <c r="AE379" s="17">
        <v>150</v>
      </c>
      <c r="AF379" s="17">
        <v>150</v>
      </c>
      <c r="AG379" s="17">
        <v>1.228</v>
      </c>
      <c r="AH379" s="17">
        <v>2.8500000000000001E-2</v>
      </c>
      <c r="AI379" s="17">
        <v>5</v>
      </c>
      <c r="AJ379" s="17">
        <v>150</v>
      </c>
      <c r="AK379" s="17">
        <v>150</v>
      </c>
      <c r="AL379" s="17" t="s">
        <v>1067</v>
      </c>
      <c r="AM379" s="17" t="s">
        <v>74</v>
      </c>
      <c r="AN379" s="17" t="s">
        <v>1104</v>
      </c>
      <c r="AO379" t="s">
        <v>1126</v>
      </c>
      <c r="AP379" s="17" t="s">
        <v>1185</v>
      </c>
      <c r="AQ379" s="17" t="s">
        <v>1064</v>
      </c>
      <c r="AR379" s="17"/>
      <c r="AS379" s="17" t="s">
        <v>1065</v>
      </c>
      <c r="AU379" s="17" t="s">
        <v>1066</v>
      </c>
    </row>
    <row r="380" spans="1:47" ht="15" customHeight="1" x14ac:dyDescent="0.25">
      <c r="A380" s="17" t="s">
        <v>1059</v>
      </c>
      <c r="B380" s="17" t="s">
        <v>1060</v>
      </c>
      <c r="C380" s="17">
        <v>2015</v>
      </c>
      <c r="D380" s="17" t="s">
        <v>273</v>
      </c>
      <c r="E380" s="17"/>
      <c r="F380" t="s">
        <v>1061</v>
      </c>
      <c r="G380" s="17" t="s">
        <v>4</v>
      </c>
      <c r="H380" s="17" t="s">
        <v>131</v>
      </c>
      <c r="I380" s="17" t="s">
        <v>130</v>
      </c>
      <c r="J380" s="17" t="s">
        <v>129</v>
      </c>
      <c r="K380" s="17" t="s">
        <v>151</v>
      </c>
      <c r="L380" s="17" t="s">
        <v>152</v>
      </c>
      <c r="M380" s="17" t="s">
        <v>66</v>
      </c>
      <c r="N380" s="17" t="s">
        <v>68</v>
      </c>
      <c r="O380" s="17" t="s">
        <v>87</v>
      </c>
      <c r="P380">
        <v>5000</v>
      </c>
      <c r="Q380" s="17">
        <v>5</v>
      </c>
      <c r="R380" s="17">
        <v>75</v>
      </c>
      <c r="S380" s="17">
        <v>2</v>
      </c>
      <c r="T380" s="17">
        <v>18</v>
      </c>
      <c r="U380" s="17">
        <v>23</v>
      </c>
      <c r="V380" s="17">
        <v>15</v>
      </c>
      <c r="W380" s="17" t="s">
        <v>70</v>
      </c>
      <c r="X380" s="17" t="s">
        <v>72</v>
      </c>
      <c r="Y380" s="17" t="s">
        <v>123</v>
      </c>
      <c r="Z380" s="17" t="s">
        <v>107</v>
      </c>
      <c r="AA380" s="17" t="s">
        <v>1062</v>
      </c>
      <c r="AB380" s="17">
        <v>0.75419999999999998</v>
      </c>
      <c r="AC380" s="17">
        <v>7.7999999999999996E-3</v>
      </c>
      <c r="AD380" s="17">
        <v>5</v>
      </c>
      <c r="AE380" s="17">
        <v>150</v>
      </c>
      <c r="AF380" s="17">
        <v>150</v>
      </c>
      <c r="AG380" s="17">
        <v>0.76029999999999998</v>
      </c>
      <c r="AH380" s="17">
        <v>9.1000000000000004E-3</v>
      </c>
      <c r="AI380" s="17">
        <v>5</v>
      </c>
      <c r="AJ380" s="17">
        <v>150</v>
      </c>
      <c r="AK380" s="17">
        <v>150</v>
      </c>
      <c r="AL380" s="17" t="s">
        <v>1063</v>
      </c>
      <c r="AM380" s="17" t="s">
        <v>74</v>
      </c>
      <c r="AN380" s="17" t="s">
        <v>1103</v>
      </c>
      <c r="AO380" t="s">
        <v>1123</v>
      </c>
      <c r="AP380" s="17" t="s">
        <v>1186</v>
      </c>
      <c r="AQ380" s="17" t="s">
        <v>1064</v>
      </c>
      <c r="AR380" s="17"/>
      <c r="AS380" s="17" t="s">
        <v>1065</v>
      </c>
      <c r="AU380" s="17" t="s">
        <v>1066</v>
      </c>
    </row>
    <row r="381" spans="1:47" ht="14.25" customHeight="1" x14ac:dyDescent="0.25">
      <c r="A381" s="17" t="s">
        <v>1059</v>
      </c>
      <c r="B381" s="17" t="s">
        <v>1060</v>
      </c>
      <c r="C381" s="17">
        <v>2015</v>
      </c>
      <c r="D381" s="17" t="s">
        <v>273</v>
      </c>
      <c r="E381" s="17"/>
      <c r="F381" t="s">
        <v>1061</v>
      </c>
      <c r="G381" s="17" t="s">
        <v>4</v>
      </c>
      <c r="H381" s="17" t="s">
        <v>131</v>
      </c>
      <c r="I381" s="17" t="s">
        <v>130</v>
      </c>
      <c r="J381" s="17" t="s">
        <v>129</v>
      </c>
      <c r="K381" s="17" t="s">
        <v>151</v>
      </c>
      <c r="L381" s="17" t="s">
        <v>152</v>
      </c>
      <c r="M381" s="17" t="s">
        <v>66</v>
      </c>
      <c r="N381" s="17" t="s">
        <v>68</v>
      </c>
      <c r="O381" s="17" t="s">
        <v>87</v>
      </c>
      <c r="P381">
        <v>5000</v>
      </c>
      <c r="Q381" s="17">
        <v>5</v>
      </c>
      <c r="R381" s="17">
        <v>75</v>
      </c>
      <c r="S381" s="17">
        <v>2</v>
      </c>
      <c r="T381" s="17">
        <v>18</v>
      </c>
      <c r="U381" s="17">
        <v>23</v>
      </c>
      <c r="V381" s="17">
        <v>15</v>
      </c>
      <c r="W381" s="17" t="s">
        <v>70</v>
      </c>
      <c r="X381" s="17" t="s">
        <v>72</v>
      </c>
      <c r="Y381" s="17" t="s">
        <v>123</v>
      </c>
      <c r="Z381" s="17" t="s">
        <v>107</v>
      </c>
      <c r="AA381" s="17" t="s">
        <v>572</v>
      </c>
      <c r="AB381" s="17">
        <v>1.7568999999999999</v>
      </c>
      <c r="AC381" s="17">
        <v>2.4500000000000001E-2</v>
      </c>
      <c r="AD381" s="17">
        <v>5</v>
      </c>
      <c r="AE381" s="17">
        <v>150</v>
      </c>
      <c r="AF381" s="17">
        <v>150</v>
      </c>
      <c r="AG381" s="17">
        <v>1.7544999999999999</v>
      </c>
      <c r="AH381" s="17">
        <v>2.7900000000000001E-2</v>
      </c>
      <c r="AI381" s="17">
        <v>5</v>
      </c>
      <c r="AJ381" s="17">
        <v>150</v>
      </c>
      <c r="AK381" s="17">
        <v>150</v>
      </c>
      <c r="AL381" s="17" t="s">
        <v>1067</v>
      </c>
      <c r="AM381" s="17" t="s">
        <v>74</v>
      </c>
      <c r="AN381" s="17" t="s">
        <v>1103</v>
      </c>
      <c r="AO381" t="s">
        <v>1124</v>
      </c>
      <c r="AP381" s="17" t="s">
        <v>1186</v>
      </c>
      <c r="AQ381" s="17" t="s">
        <v>1064</v>
      </c>
      <c r="AR381" s="17"/>
      <c r="AS381" s="17" t="s">
        <v>1065</v>
      </c>
      <c r="AU381" s="17" t="s">
        <v>1066</v>
      </c>
    </row>
    <row r="382" spans="1:47" ht="14.25" customHeight="1" x14ac:dyDescent="0.25">
      <c r="A382" s="17" t="s">
        <v>1059</v>
      </c>
      <c r="B382" s="17" t="s">
        <v>1060</v>
      </c>
      <c r="C382" s="17">
        <v>2015</v>
      </c>
      <c r="D382" s="17" t="s">
        <v>273</v>
      </c>
      <c r="E382" s="17"/>
      <c r="F382" t="s">
        <v>1061</v>
      </c>
      <c r="G382" s="17" t="s">
        <v>4</v>
      </c>
      <c r="H382" s="17" t="s">
        <v>131</v>
      </c>
      <c r="I382" s="17" t="s">
        <v>130</v>
      </c>
      <c r="J382" s="17" t="s">
        <v>129</v>
      </c>
      <c r="K382" s="17" t="s">
        <v>151</v>
      </c>
      <c r="L382" s="17" t="s">
        <v>152</v>
      </c>
      <c r="M382" s="17" t="s">
        <v>66</v>
      </c>
      <c r="N382" s="17" t="s">
        <v>68</v>
      </c>
      <c r="O382" s="17" t="s">
        <v>87</v>
      </c>
      <c r="P382">
        <v>5000</v>
      </c>
      <c r="Q382" s="17">
        <v>5</v>
      </c>
      <c r="R382" s="17">
        <v>75</v>
      </c>
      <c r="S382" s="17">
        <v>2</v>
      </c>
      <c r="T382" s="17">
        <v>18</v>
      </c>
      <c r="U382" s="17">
        <v>23</v>
      </c>
      <c r="V382" s="17">
        <v>23</v>
      </c>
      <c r="W382" s="17" t="s">
        <v>70</v>
      </c>
      <c r="X382" s="17" t="s">
        <v>72</v>
      </c>
      <c r="Y382" s="17" t="s">
        <v>123</v>
      </c>
      <c r="Z382" s="17" t="s">
        <v>107</v>
      </c>
      <c r="AA382" s="17" t="s">
        <v>1062</v>
      </c>
      <c r="AB382" s="17">
        <v>0.69110000000000005</v>
      </c>
      <c r="AC382" s="17">
        <v>1.01E-2</v>
      </c>
      <c r="AD382" s="17">
        <v>5</v>
      </c>
      <c r="AE382" s="17">
        <v>150</v>
      </c>
      <c r="AF382" s="17">
        <v>150</v>
      </c>
      <c r="AG382" s="17">
        <v>0.69750000000000001</v>
      </c>
      <c r="AH382" s="17">
        <v>1.7100000000000001E-2</v>
      </c>
      <c r="AI382" s="17">
        <v>5</v>
      </c>
      <c r="AJ382" s="17">
        <v>150</v>
      </c>
      <c r="AK382" s="17">
        <v>150</v>
      </c>
      <c r="AL382" s="17" t="s">
        <v>1063</v>
      </c>
      <c r="AM382" s="17" t="s">
        <v>74</v>
      </c>
      <c r="AN382" s="17" t="s">
        <v>1104</v>
      </c>
      <c r="AO382" t="s">
        <v>1125</v>
      </c>
      <c r="AP382" s="17" t="s">
        <v>1187</v>
      </c>
      <c r="AQ382" s="17" t="s">
        <v>1064</v>
      </c>
      <c r="AR382" s="17"/>
      <c r="AS382" s="17" t="s">
        <v>1065</v>
      </c>
      <c r="AU382" s="17" t="s">
        <v>1066</v>
      </c>
    </row>
    <row r="383" spans="1:47" ht="14.25" customHeight="1" x14ac:dyDescent="0.25">
      <c r="A383" s="17" t="s">
        <v>1059</v>
      </c>
      <c r="B383" s="17" t="s">
        <v>1060</v>
      </c>
      <c r="C383" s="17">
        <v>2015</v>
      </c>
      <c r="D383" s="17" t="s">
        <v>273</v>
      </c>
      <c r="E383" s="17"/>
      <c r="F383" t="s">
        <v>1061</v>
      </c>
      <c r="G383" s="17" t="s">
        <v>4</v>
      </c>
      <c r="H383" s="17" t="s">
        <v>131</v>
      </c>
      <c r="I383" s="17" t="s">
        <v>130</v>
      </c>
      <c r="J383" s="17" t="s">
        <v>129</v>
      </c>
      <c r="K383" s="17" t="s">
        <v>151</v>
      </c>
      <c r="L383" s="17" t="s">
        <v>152</v>
      </c>
      <c r="M383" s="17" t="s">
        <v>66</v>
      </c>
      <c r="N383" s="17" t="s">
        <v>68</v>
      </c>
      <c r="O383" s="17" t="s">
        <v>87</v>
      </c>
      <c r="P383">
        <v>5000</v>
      </c>
      <c r="Q383" s="17">
        <v>5</v>
      </c>
      <c r="R383" s="17">
        <v>75</v>
      </c>
      <c r="S383" s="17">
        <v>2</v>
      </c>
      <c r="T383" s="17">
        <v>18</v>
      </c>
      <c r="U383" s="17">
        <v>23</v>
      </c>
      <c r="V383" s="17">
        <v>23</v>
      </c>
      <c r="W383" s="17" t="s">
        <v>70</v>
      </c>
      <c r="X383" s="17" t="s">
        <v>72</v>
      </c>
      <c r="Y383" s="17" t="s">
        <v>123</v>
      </c>
      <c r="Z383" s="17" t="s">
        <v>107</v>
      </c>
      <c r="AA383" s="17" t="s">
        <v>572</v>
      </c>
      <c r="AB383" s="17">
        <v>1.2856000000000001</v>
      </c>
      <c r="AC383" s="17">
        <v>3.56E-2</v>
      </c>
      <c r="AD383" s="17">
        <v>5</v>
      </c>
      <c r="AE383" s="17">
        <v>150</v>
      </c>
      <c r="AF383" s="17">
        <v>150</v>
      </c>
      <c r="AG383" s="17">
        <v>1.2990999999999999</v>
      </c>
      <c r="AH383" s="17">
        <v>1.1299999999999999E-2</v>
      </c>
      <c r="AI383" s="17">
        <v>5</v>
      </c>
      <c r="AJ383" s="17">
        <v>150</v>
      </c>
      <c r="AK383" s="17">
        <v>150</v>
      </c>
      <c r="AL383" s="17" t="s">
        <v>1067</v>
      </c>
      <c r="AM383" s="17" t="s">
        <v>74</v>
      </c>
      <c r="AN383" s="17" t="s">
        <v>1104</v>
      </c>
      <c r="AO383" t="s">
        <v>1126</v>
      </c>
      <c r="AP383" s="17" t="s">
        <v>1187</v>
      </c>
      <c r="AQ383" s="17" t="s">
        <v>1064</v>
      </c>
      <c r="AR383" s="17"/>
      <c r="AS383" s="17" t="s">
        <v>1065</v>
      </c>
      <c r="AU383" s="17" t="s">
        <v>1066</v>
      </c>
    </row>
    <row r="384" spans="1:47" ht="14.25" customHeight="1" x14ac:dyDescent="0.25">
      <c r="A384" s="17" t="s">
        <v>1059</v>
      </c>
      <c r="B384" s="17" t="s">
        <v>1060</v>
      </c>
      <c r="C384" s="17">
        <v>2015</v>
      </c>
      <c r="D384" s="17" t="s">
        <v>273</v>
      </c>
      <c r="E384" s="17"/>
      <c r="F384" t="s">
        <v>1061</v>
      </c>
      <c r="G384" s="17" t="s">
        <v>4</v>
      </c>
      <c r="H384" s="17" t="s">
        <v>131</v>
      </c>
      <c r="I384" s="17" t="s">
        <v>130</v>
      </c>
      <c r="J384" s="17" t="s">
        <v>129</v>
      </c>
      <c r="K384" s="17" t="s">
        <v>151</v>
      </c>
      <c r="L384" s="17" t="s">
        <v>152</v>
      </c>
      <c r="M384" s="17" t="s">
        <v>66</v>
      </c>
      <c r="N384" s="17" t="s">
        <v>68</v>
      </c>
      <c r="O384" s="17" t="s">
        <v>87</v>
      </c>
      <c r="P384">
        <v>5000</v>
      </c>
      <c r="Q384" s="17">
        <v>5</v>
      </c>
      <c r="R384" s="17">
        <v>59</v>
      </c>
      <c r="S384" s="17">
        <v>2</v>
      </c>
      <c r="T384" s="17">
        <v>18</v>
      </c>
      <c r="U384" s="17">
        <v>15</v>
      </c>
      <c r="V384" s="17">
        <v>15</v>
      </c>
      <c r="W384" s="17" t="s">
        <v>71</v>
      </c>
      <c r="X384" s="17" t="s">
        <v>72</v>
      </c>
      <c r="Y384" s="17" t="s">
        <v>123</v>
      </c>
      <c r="Z384" s="17" t="s">
        <v>106</v>
      </c>
      <c r="AA384" s="17" t="s">
        <v>1068</v>
      </c>
      <c r="AB384" s="17">
        <v>144</v>
      </c>
      <c r="AC384" s="17">
        <v>7.8</v>
      </c>
      <c r="AD384" s="17">
        <v>15</v>
      </c>
      <c r="AE384">
        <v>600</v>
      </c>
      <c r="AF384">
        <v>15</v>
      </c>
      <c r="AG384" s="17">
        <v>200</v>
      </c>
      <c r="AH384" s="17">
        <v>10.5</v>
      </c>
      <c r="AI384" s="17">
        <v>15</v>
      </c>
      <c r="AJ384" s="17">
        <v>600</v>
      </c>
      <c r="AK384" s="17">
        <v>15</v>
      </c>
      <c r="AL384" s="17" t="s">
        <v>292</v>
      </c>
      <c r="AM384" s="17" t="s">
        <v>75</v>
      </c>
      <c r="AN384" s="17" t="s">
        <v>1103</v>
      </c>
      <c r="AO384" t="s">
        <v>1127</v>
      </c>
      <c r="AP384" s="17" t="s">
        <v>1188</v>
      </c>
      <c r="AQ384" s="17" t="s">
        <v>277</v>
      </c>
      <c r="AR384" s="17"/>
      <c r="AS384" s="17" t="s">
        <v>1065</v>
      </c>
      <c r="AT384" s="17" t="s">
        <v>1069</v>
      </c>
      <c r="AU384" s="17" t="s">
        <v>1070</v>
      </c>
    </row>
    <row r="385" spans="1:47" ht="14.25" customHeight="1" x14ac:dyDescent="0.25">
      <c r="A385" s="17" t="s">
        <v>1059</v>
      </c>
      <c r="B385" s="17" t="s">
        <v>1060</v>
      </c>
      <c r="C385" s="17">
        <v>2015</v>
      </c>
      <c r="D385" s="17" t="s">
        <v>273</v>
      </c>
      <c r="E385" s="17"/>
      <c r="F385" t="s">
        <v>1061</v>
      </c>
      <c r="G385" s="17" t="s">
        <v>4</v>
      </c>
      <c r="H385" s="17" t="s">
        <v>131</v>
      </c>
      <c r="I385" s="17" t="s">
        <v>130</v>
      </c>
      <c r="J385" s="17" t="s">
        <v>129</v>
      </c>
      <c r="K385" s="17" t="s">
        <v>151</v>
      </c>
      <c r="L385" s="17" t="s">
        <v>152</v>
      </c>
      <c r="M385" s="17" t="s">
        <v>66</v>
      </c>
      <c r="N385" s="17" t="s">
        <v>68</v>
      </c>
      <c r="O385" s="17" t="s">
        <v>87</v>
      </c>
      <c r="P385">
        <v>5000</v>
      </c>
      <c r="Q385" s="17">
        <v>5</v>
      </c>
      <c r="R385" s="17">
        <v>59</v>
      </c>
      <c r="S385" s="17">
        <v>2</v>
      </c>
      <c r="T385" s="17">
        <v>18</v>
      </c>
      <c r="U385" s="17">
        <v>15</v>
      </c>
      <c r="V385" s="17">
        <v>23</v>
      </c>
      <c r="W385" s="17" t="s">
        <v>71</v>
      </c>
      <c r="X385" s="17" t="s">
        <v>72</v>
      </c>
      <c r="Y385" s="17" t="s">
        <v>123</v>
      </c>
      <c r="Z385" s="17" t="s">
        <v>106</v>
      </c>
      <c r="AA385" s="17" t="s">
        <v>1068</v>
      </c>
      <c r="AB385" s="17">
        <v>50</v>
      </c>
      <c r="AC385" s="17">
        <v>13.2</v>
      </c>
      <c r="AD385" s="17">
        <v>15</v>
      </c>
      <c r="AE385">
        <v>600</v>
      </c>
      <c r="AF385">
        <v>15</v>
      </c>
      <c r="AG385" s="17">
        <v>112</v>
      </c>
      <c r="AH385" s="17">
        <v>3.1</v>
      </c>
      <c r="AI385" s="17">
        <v>15</v>
      </c>
      <c r="AJ385" s="17">
        <v>600</v>
      </c>
      <c r="AK385" s="17">
        <v>15</v>
      </c>
      <c r="AL385" s="17" t="s">
        <v>292</v>
      </c>
      <c r="AM385" s="17" t="s">
        <v>75</v>
      </c>
      <c r="AN385" s="17" t="s">
        <v>1104</v>
      </c>
      <c r="AO385" t="s">
        <v>1128</v>
      </c>
      <c r="AP385" s="17" t="s">
        <v>1189</v>
      </c>
      <c r="AQ385" s="17" t="s">
        <v>277</v>
      </c>
      <c r="AR385" s="17"/>
      <c r="AS385" s="17" t="s">
        <v>1065</v>
      </c>
      <c r="AT385" s="17" t="s">
        <v>1069</v>
      </c>
      <c r="AU385" s="17" t="s">
        <v>1070</v>
      </c>
    </row>
    <row r="386" spans="1:47" ht="14.25" customHeight="1" x14ac:dyDescent="0.25">
      <c r="A386" s="17" t="s">
        <v>1059</v>
      </c>
      <c r="B386" s="17" t="s">
        <v>1060</v>
      </c>
      <c r="C386" s="17">
        <v>2015</v>
      </c>
      <c r="D386" s="17" t="s">
        <v>273</v>
      </c>
      <c r="E386" s="17"/>
      <c r="F386" t="s">
        <v>1061</v>
      </c>
      <c r="G386" s="17" t="s">
        <v>4</v>
      </c>
      <c r="H386" s="17" t="s">
        <v>131</v>
      </c>
      <c r="I386" s="17" t="s">
        <v>130</v>
      </c>
      <c r="J386" s="17" t="s">
        <v>129</v>
      </c>
      <c r="K386" s="17" t="s">
        <v>151</v>
      </c>
      <c r="L386" s="17" t="s">
        <v>152</v>
      </c>
      <c r="M386" s="17" t="s">
        <v>66</v>
      </c>
      <c r="N386" s="17" t="s">
        <v>68</v>
      </c>
      <c r="O386" s="17" t="s">
        <v>87</v>
      </c>
      <c r="P386">
        <v>5000</v>
      </c>
      <c r="Q386" s="17">
        <v>5</v>
      </c>
      <c r="R386" s="17">
        <v>59</v>
      </c>
      <c r="S386" s="17">
        <v>2</v>
      </c>
      <c r="T386" s="17">
        <v>18</v>
      </c>
      <c r="U386" s="17">
        <v>15</v>
      </c>
      <c r="V386" s="17">
        <v>23</v>
      </c>
      <c r="W386" s="17" t="s">
        <v>71</v>
      </c>
      <c r="X386" s="17" t="s">
        <v>72</v>
      </c>
      <c r="Y386" s="17" t="s">
        <v>123</v>
      </c>
      <c r="Z386" s="17" t="s">
        <v>106</v>
      </c>
      <c r="AA386" s="17" t="s">
        <v>1068</v>
      </c>
      <c r="AB386" s="17">
        <v>154</v>
      </c>
      <c r="AC386" s="17">
        <v>28.3</v>
      </c>
      <c r="AD386" s="17">
        <v>15</v>
      </c>
      <c r="AE386">
        <v>600</v>
      </c>
      <c r="AF386">
        <v>15</v>
      </c>
      <c r="AG386" s="17">
        <v>127</v>
      </c>
      <c r="AH386" s="17">
        <v>10.8</v>
      </c>
      <c r="AI386" s="17">
        <v>15</v>
      </c>
      <c r="AJ386" s="17">
        <v>600</v>
      </c>
      <c r="AK386" s="17">
        <v>15</v>
      </c>
      <c r="AL386" s="17" t="s">
        <v>292</v>
      </c>
      <c r="AM386" s="17" t="s">
        <v>75</v>
      </c>
      <c r="AN386" s="17" t="s">
        <v>1105</v>
      </c>
      <c r="AO386" t="s">
        <v>1129</v>
      </c>
      <c r="AP386" s="17" t="s">
        <v>1190</v>
      </c>
      <c r="AQ386" s="17" t="s">
        <v>283</v>
      </c>
      <c r="AR386" s="17"/>
      <c r="AS386" s="17" t="s">
        <v>1065</v>
      </c>
      <c r="AT386" s="17" t="s">
        <v>1069</v>
      </c>
      <c r="AU386" s="17" t="s">
        <v>1070</v>
      </c>
    </row>
    <row r="387" spans="1:47" ht="14.25" customHeight="1" x14ac:dyDescent="0.25">
      <c r="A387" s="17" t="s">
        <v>1059</v>
      </c>
      <c r="B387" s="17" t="s">
        <v>1060</v>
      </c>
      <c r="C387" s="17">
        <v>2015</v>
      </c>
      <c r="D387" s="17" t="s">
        <v>273</v>
      </c>
      <c r="E387" s="17"/>
      <c r="F387" t="s">
        <v>1061</v>
      </c>
      <c r="G387" s="17" t="s">
        <v>4</v>
      </c>
      <c r="H387" s="17" t="s">
        <v>131</v>
      </c>
      <c r="I387" s="17" t="s">
        <v>130</v>
      </c>
      <c r="J387" s="17" t="s">
        <v>129</v>
      </c>
      <c r="K387" s="17" t="s">
        <v>151</v>
      </c>
      <c r="L387" s="17" t="s">
        <v>152</v>
      </c>
      <c r="M387" s="17" t="s">
        <v>66</v>
      </c>
      <c r="N387" s="17" t="s">
        <v>68</v>
      </c>
      <c r="O387" s="17" t="s">
        <v>87</v>
      </c>
      <c r="P387">
        <v>5000</v>
      </c>
      <c r="Q387" s="17">
        <v>5</v>
      </c>
      <c r="R387" s="17">
        <v>75</v>
      </c>
      <c r="S387" s="17">
        <v>2</v>
      </c>
      <c r="T387" s="17">
        <v>18</v>
      </c>
      <c r="U387" s="17">
        <v>23</v>
      </c>
      <c r="V387" s="17">
        <v>15</v>
      </c>
      <c r="W387" s="17" t="s">
        <v>70</v>
      </c>
      <c r="X387" s="17" t="s">
        <v>72</v>
      </c>
      <c r="Y387" s="17" t="s">
        <v>123</v>
      </c>
      <c r="Z387" s="17" t="s">
        <v>106</v>
      </c>
      <c r="AA387" s="17" t="s">
        <v>1068</v>
      </c>
      <c r="AB387" s="17">
        <v>144</v>
      </c>
      <c r="AC387" s="17">
        <v>7.8</v>
      </c>
      <c r="AD387" s="17">
        <v>15</v>
      </c>
      <c r="AE387">
        <v>600</v>
      </c>
      <c r="AF387">
        <v>15</v>
      </c>
      <c r="AG387" s="17">
        <v>193</v>
      </c>
      <c r="AH387" s="17">
        <v>8.6999999999999993</v>
      </c>
      <c r="AI387" s="17">
        <v>15</v>
      </c>
      <c r="AJ387" s="17">
        <v>600</v>
      </c>
      <c r="AK387" s="17">
        <v>15</v>
      </c>
      <c r="AL387" s="17" t="s">
        <v>292</v>
      </c>
      <c r="AM387" s="17" t="s">
        <v>75</v>
      </c>
      <c r="AN387" s="17" t="s">
        <v>1103</v>
      </c>
      <c r="AO387" t="s">
        <v>1127</v>
      </c>
      <c r="AP387" s="17" t="s">
        <v>1191</v>
      </c>
      <c r="AQ387" s="17" t="s">
        <v>277</v>
      </c>
      <c r="AR387" s="17"/>
      <c r="AS387" s="17" t="s">
        <v>1065</v>
      </c>
      <c r="AT387" s="17" t="s">
        <v>1069</v>
      </c>
      <c r="AU387" s="17" t="s">
        <v>1070</v>
      </c>
    </row>
    <row r="388" spans="1:47" ht="14.25" customHeight="1" x14ac:dyDescent="0.25">
      <c r="A388" s="17" t="s">
        <v>1059</v>
      </c>
      <c r="B388" s="17" t="s">
        <v>1060</v>
      </c>
      <c r="C388" s="17">
        <v>2015</v>
      </c>
      <c r="D388" s="17" t="s">
        <v>273</v>
      </c>
      <c r="E388" s="17"/>
      <c r="F388" t="s">
        <v>1061</v>
      </c>
      <c r="G388" s="17" t="s">
        <v>4</v>
      </c>
      <c r="H388" s="17" t="s">
        <v>131</v>
      </c>
      <c r="I388" s="17" t="s">
        <v>130</v>
      </c>
      <c r="J388" s="17" t="s">
        <v>129</v>
      </c>
      <c r="K388" s="17" t="s">
        <v>151</v>
      </c>
      <c r="L388" s="17" t="s">
        <v>152</v>
      </c>
      <c r="M388" s="17" t="s">
        <v>66</v>
      </c>
      <c r="N388" s="17" t="s">
        <v>68</v>
      </c>
      <c r="O388" s="17" t="s">
        <v>87</v>
      </c>
      <c r="P388">
        <v>5000</v>
      </c>
      <c r="Q388" s="17">
        <v>5</v>
      </c>
      <c r="R388" s="17">
        <v>75</v>
      </c>
      <c r="S388" s="17">
        <v>2</v>
      </c>
      <c r="T388" s="17">
        <v>18</v>
      </c>
      <c r="U388" s="17">
        <v>23</v>
      </c>
      <c r="V388" s="17">
        <v>23</v>
      </c>
      <c r="W388" s="17" t="s">
        <v>70</v>
      </c>
      <c r="X388" s="17" t="s">
        <v>72</v>
      </c>
      <c r="Y388" s="17" t="s">
        <v>123</v>
      </c>
      <c r="Z388" s="17" t="s">
        <v>106</v>
      </c>
      <c r="AA388" s="17" t="s">
        <v>1068</v>
      </c>
      <c r="AB388" s="17">
        <v>50</v>
      </c>
      <c r="AC388" s="17">
        <v>13.2</v>
      </c>
      <c r="AD388" s="17">
        <v>15</v>
      </c>
      <c r="AE388">
        <v>600</v>
      </c>
      <c r="AF388">
        <v>15</v>
      </c>
      <c r="AG388" s="17">
        <v>153</v>
      </c>
      <c r="AH388" s="17">
        <v>10.1</v>
      </c>
      <c r="AI388" s="17">
        <v>15</v>
      </c>
      <c r="AJ388" s="17">
        <v>600</v>
      </c>
      <c r="AK388" s="17">
        <v>15</v>
      </c>
      <c r="AL388" s="17" t="s">
        <v>292</v>
      </c>
      <c r="AM388" s="17" t="s">
        <v>75</v>
      </c>
      <c r="AN388" s="17" t="s">
        <v>1104</v>
      </c>
      <c r="AO388" t="s">
        <v>1128</v>
      </c>
      <c r="AP388" s="17" t="s">
        <v>1192</v>
      </c>
      <c r="AQ388" s="17" t="s">
        <v>277</v>
      </c>
      <c r="AR388" s="17"/>
      <c r="AS388" s="17" t="s">
        <v>1065</v>
      </c>
      <c r="AT388" s="17" t="s">
        <v>1069</v>
      </c>
      <c r="AU388" s="17" t="s">
        <v>1070</v>
      </c>
    </row>
    <row r="389" spans="1:47" ht="14.25" customHeight="1" x14ac:dyDescent="0.25">
      <c r="A389" s="17" t="s">
        <v>1059</v>
      </c>
      <c r="B389" s="17" t="s">
        <v>1060</v>
      </c>
      <c r="C389" s="17">
        <v>2015</v>
      </c>
      <c r="D389" s="17" t="s">
        <v>273</v>
      </c>
      <c r="E389" s="17"/>
      <c r="F389" t="s">
        <v>1061</v>
      </c>
      <c r="G389" s="17" t="s">
        <v>4</v>
      </c>
      <c r="H389" s="17" t="s">
        <v>131</v>
      </c>
      <c r="I389" s="17" t="s">
        <v>130</v>
      </c>
      <c r="J389" s="17" t="s">
        <v>129</v>
      </c>
      <c r="K389" s="17" t="s">
        <v>151</v>
      </c>
      <c r="L389" s="17" t="s">
        <v>152</v>
      </c>
      <c r="M389" s="17" t="s">
        <v>66</v>
      </c>
      <c r="N389" s="17" t="s">
        <v>68</v>
      </c>
      <c r="O389" s="17" t="s">
        <v>87</v>
      </c>
      <c r="P389">
        <v>5000</v>
      </c>
      <c r="Q389" s="17">
        <v>5</v>
      </c>
      <c r="R389" s="17">
        <v>75</v>
      </c>
      <c r="S389" s="17">
        <v>2</v>
      </c>
      <c r="T389" s="17">
        <v>18</v>
      </c>
      <c r="U389" s="17">
        <v>23</v>
      </c>
      <c r="V389" s="17">
        <v>23</v>
      </c>
      <c r="W389" s="17" t="s">
        <v>70</v>
      </c>
      <c r="X389" s="17" t="s">
        <v>72</v>
      </c>
      <c r="Y389" s="17" t="s">
        <v>123</v>
      </c>
      <c r="Z389" s="17" t="s">
        <v>106</v>
      </c>
      <c r="AA389" s="17" t="s">
        <v>1068</v>
      </c>
      <c r="AB389" s="17">
        <v>154</v>
      </c>
      <c r="AC389" s="17">
        <v>28.3</v>
      </c>
      <c r="AD389" s="17">
        <v>15</v>
      </c>
      <c r="AE389">
        <v>600</v>
      </c>
      <c r="AF389">
        <v>15</v>
      </c>
      <c r="AG389" s="17">
        <v>163</v>
      </c>
      <c r="AH389" s="17">
        <v>10.8</v>
      </c>
      <c r="AI389" s="17">
        <v>15</v>
      </c>
      <c r="AJ389" s="17">
        <v>600</v>
      </c>
      <c r="AK389" s="17">
        <v>15</v>
      </c>
      <c r="AL389" s="17" t="s">
        <v>292</v>
      </c>
      <c r="AM389" s="17" t="s">
        <v>75</v>
      </c>
      <c r="AN389" s="17" t="s">
        <v>1105</v>
      </c>
      <c r="AO389" t="s">
        <v>1129</v>
      </c>
      <c r="AP389" s="17" t="s">
        <v>1193</v>
      </c>
      <c r="AQ389" s="17" t="s">
        <v>283</v>
      </c>
      <c r="AR389" s="17"/>
      <c r="AS389" s="17" t="s">
        <v>1065</v>
      </c>
      <c r="AT389" s="17" t="s">
        <v>1069</v>
      </c>
      <c r="AU389" s="17" t="s">
        <v>1070</v>
      </c>
    </row>
    <row r="390" spans="1:47" ht="14.25" customHeight="1" x14ac:dyDescent="0.25">
      <c r="A390" t="s">
        <v>688</v>
      </c>
      <c r="B390" t="s">
        <v>1470</v>
      </c>
      <c r="C390">
        <v>2021</v>
      </c>
      <c r="D390" t="s">
        <v>702</v>
      </c>
      <c r="F390" s="19" t="s">
        <v>703</v>
      </c>
      <c r="G390" t="s">
        <v>4</v>
      </c>
      <c r="H390" t="s">
        <v>131</v>
      </c>
      <c r="I390" t="s">
        <v>130</v>
      </c>
      <c r="J390" t="s">
        <v>129</v>
      </c>
      <c r="K390" t="s">
        <v>151</v>
      </c>
      <c r="L390" t="s">
        <v>1455</v>
      </c>
      <c r="M390" t="s">
        <v>66</v>
      </c>
      <c r="N390" t="s">
        <v>68</v>
      </c>
      <c r="O390" t="s">
        <v>87</v>
      </c>
      <c r="P390">
        <f>4*500</f>
        <v>2000</v>
      </c>
      <c r="Q390">
        <v>11</v>
      </c>
      <c r="R390">
        <v>6</v>
      </c>
      <c r="S390">
        <v>1</v>
      </c>
      <c r="T390">
        <v>25</v>
      </c>
      <c r="U390">
        <v>25.7</v>
      </c>
      <c r="V390">
        <v>26.2</v>
      </c>
      <c r="W390" t="s">
        <v>70</v>
      </c>
      <c r="X390" t="s">
        <v>73</v>
      </c>
      <c r="Y390" t="s">
        <v>122</v>
      </c>
      <c r="Z390" t="s">
        <v>106</v>
      </c>
      <c r="AA390" t="s">
        <v>704</v>
      </c>
      <c r="AB390">
        <v>9.7307692307692299</v>
      </c>
      <c r="AC390">
        <v>7.3949046907053004</v>
      </c>
      <c r="AD390">
        <v>4</v>
      </c>
      <c r="AE390">
        <v>26</v>
      </c>
      <c r="AF390">
        <v>26</v>
      </c>
      <c r="AG390">
        <v>8.3529411764705799</v>
      </c>
      <c r="AH390">
        <v>6.69636877148411</v>
      </c>
      <c r="AI390">
        <v>4</v>
      </c>
      <c r="AJ390">
        <v>34</v>
      </c>
      <c r="AK390">
        <v>34</v>
      </c>
      <c r="AL390" t="s">
        <v>704</v>
      </c>
      <c r="AM390" t="s">
        <v>74</v>
      </c>
      <c r="AN390" t="s">
        <v>715</v>
      </c>
      <c r="AO390" t="s">
        <v>721</v>
      </c>
      <c r="AP390" t="s">
        <v>741</v>
      </c>
      <c r="AQ390" t="s">
        <v>149</v>
      </c>
      <c r="AR390" s="2" t="s">
        <v>705</v>
      </c>
      <c r="AU390" t="s">
        <v>706</v>
      </c>
    </row>
    <row r="391" spans="1:47" ht="14.25" customHeight="1" x14ac:dyDescent="0.25">
      <c r="A391" t="s">
        <v>688</v>
      </c>
      <c r="B391" t="s">
        <v>1470</v>
      </c>
      <c r="C391">
        <v>2021</v>
      </c>
      <c r="D391" t="s">
        <v>702</v>
      </c>
      <c r="F391" s="19" t="s">
        <v>703</v>
      </c>
      <c r="G391" t="s">
        <v>4</v>
      </c>
      <c r="H391" t="s">
        <v>131</v>
      </c>
      <c r="I391" t="s">
        <v>130</v>
      </c>
      <c r="J391" t="s">
        <v>129</v>
      </c>
      <c r="K391" t="s">
        <v>151</v>
      </c>
      <c r="L391" t="s">
        <v>844</v>
      </c>
      <c r="M391" t="s">
        <v>66</v>
      </c>
      <c r="N391" t="s">
        <v>68</v>
      </c>
      <c r="O391" t="s">
        <v>87</v>
      </c>
      <c r="P391">
        <f>4*500</f>
        <v>2000</v>
      </c>
      <c r="Q391">
        <v>8</v>
      </c>
      <c r="R391">
        <v>17</v>
      </c>
      <c r="S391">
        <v>1</v>
      </c>
      <c r="T391">
        <v>25</v>
      </c>
      <c r="U391">
        <v>26.6</v>
      </c>
      <c r="V391">
        <v>28.4</v>
      </c>
      <c r="W391" t="s">
        <v>70</v>
      </c>
      <c r="X391" t="s">
        <v>73</v>
      </c>
      <c r="Y391" t="s">
        <v>122</v>
      </c>
      <c r="Z391" t="s">
        <v>106</v>
      </c>
      <c r="AA391" t="s">
        <v>704</v>
      </c>
      <c r="AB391">
        <v>27.538461538461501</v>
      </c>
      <c r="AC391">
        <v>20.1994668627283</v>
      </c>
      <c r="AD391">
        <v>4</v>
      </c>
      <c r="AE391">
        <v>26</v>
      </c>
      <c r="AF391">
        <v>26</v>
      </c>
      <c r="AG391">
        <v>27.576923076922998</v>
      </c>
      <c r="AH391">
        <v>13.2971367652531</v>
      </c>
      <c r="AI391">
        <v>4</v>
      </c>
      <c r="AJ391">
        <v>26</v>
      </c>
      <c r="AK391">
        <v>26</v>
      </c>
      <c r="AL391" t="s">
        <v>704</v>
      </c>
      <c r="AM391" t="s">
        <v>74</v>
      </c>
      <c r="AN391" t="s">
        <v>716</v>
      </c>
      <c r="AO391" t="s">
        <v>728</v>
      </c>
      <c r="AP391" t="s">
        <v>748</v>
      </c>
      <c r="AQ391" t="s">
        <v>149</v>
      </c>
      <c r="AR391" s="2" t="s">
        <v>705</v>
      </c>
      <c r="AU391" t="s">
        <v>711</v>
      </c>
    </row>
    <row r="392" spans="1:47" ht="14.25" customHeight="1" x14ac:dyDescent="0.25">
      <c r="A392" t="s">
        <v>688</v>
      </c>
      <c r="B392" t="s">
        <v>1470</v>
      </c>
      <c r="C392">
        <v>2021</v>
      </c>
      <c r="D392" t="s">
        <v>702</v>
      </c>
      <c r="F392" s="19" t="s">
        <v>703</v>
      </c>
      <c r="G392" t="s">
        <v>4</v>
      </c>
      <c r="H392" t="s">
        <v>131</v>
      </c>
      <c r="I392" t="s">
        <v>130</v>
      </c>
      <c r="J392" t="s">
        <v>129</v>
      </c>
      <c r="K392" t="s">
        <v>151</v>
      </c>
      <c r="L392" t="s">
        <v>844</v>
      </c>
      <c r="M392" t="s">
        <v>66</v>
      </c>
      <c r="N392" t="s">
        <v>68</v>
      </c>
      <c r="O392" t="s">
        <v>87</v>
      </c>
      <c r="P392">
        <f t="shared" ref="P392:P407" si="17">4*500</f>
        <v>2000</v>
      </c>
      <c r="Q392">
        <v>8</v>
      </c>
      <c r="R392">
        <v>21</v>
      </c>
      <c r="S392">
        <v>1</v>
      </c>
      <c r="T392">
        <v>25</v>
      </c>
      <c r="U392">
        <v>27.6</v>
      </c>
      <c r="V392">
        <v>29.2</v>
      </c>
      <c r="W392" t="s">
        <v>70</v>
      </c>
      <c r="X392" t="s">
        <v>73</v>
      </c>
      <c r="Y392" t="s">
        <v>122</v>
      </c>
      <c r="Z392" t="s">
        <v>106</v>
      </c>
      <c r="AA392" t="s">
        <v>704</v>
      </c>
      <c r="AB392">
        <v>49.275862068965502</v>
      </c>
      <c r="AC392">
        <v>35.931379592340498</v>
      </c>
      <c r="AD392">
        <v>4</v>
      </c>
      <c r="AE392">
        <v>29</v>
      </c>
      <c r="AF392">
        <v>29</v>
      </c>
      <c r="AG392">
        <v>61.5</v>
      </c>
      <c r="AH392">
        <v>37.369421780521598</v>
      </c>
      <c r="AI392">
        <v>4</v>
      </c>
      <c r="AJ392">
        <v>20</v>
      </c>
      <c r="AK392">
        <v>20</v>
      </c>
      <c r="AL392" t="s">
        <v>704</v>
      </c>
      <c r="AM392" t="s">
        <v>74</v>
      </c>
      <c r="AN392" t="s">
        <v>715</v>
      </c>
      <c r="AO392" t="s">
        <v>729</v>
      </c>
      <c r="AP392" t="s">
        <v>749</v>
      </c>
      <c r="AQ392" t="s">
        <v>149</v>
      </c>
      <c r="AR392" s="2" t="s">
        <v>705</v>
      </c>
      <c r="AU392" t="s">
        <v>712</v>
      </c>
    </row>
    <row r="393" spans="1:47" ht="14.25" customHeight="1" x14ac:dyDescent="0.25">
      <c r="A393" t="s">
        <v>688</v>
      </c>
      <c r="B393" t="s">
        <v>1470</v>
      </c>
      <c r="C393">
        <v>2021</v>
      </c>
      <c r="D393" t="s">
        <v>702</v>
      </c>
      <c r="F393" s="19" t="s">
        <v>703</v>
      </c>
      <c r="G393" t="s">
        <v>4</v>
      </c>
      <c r="H393" t="s">
        <v>131</v>
      </c>
      <c r="I393" t="s">
        <v>130</v>
      </c>
      <c r="J393" t="s">
        <v>129</v>
      </c>
      <c r="K393" t="s">
        <v>151</v>
      </c>
      <c r="L393" t="s">
        <v>1455</v>
      </c>
      <c r="M393" t="s">
        <v>66</v>
      </c>
      <c r="N393" t="s">
        <v>68</v>
      </c>
      <c r="O393" t="s">
        <v>87</v>
      </c>
      <c r="P393">
        <f t="shared" si="17"/>
        <v>2000</v>
      </c>
      <c r="Q393">
        <v>11</v>
      </c>
      <c r="R393">
        <v>6</v>
      </c>
      <c r="S393">
        <v>1</v>
      </c>
      <c r="T393">
        <v>25</v>
      </c>
      <c r="U393">
        <v>25.7</v>
      </c>
      <c r="V393">
        <v>26.2</v>
      </c>
      <c r="W393" t="s">
        <v>70</v>
      </c>
      <c r="X393" t="s">
        <v>73</v>
      </c>
      <c r="Y393" t="s">
        <v>122</v>
      </c>
      <c r="Z393" t="s">
        <v>106</v>
      </c>
      <c r="AA393" t="s">
        <v>704</v>
      </c>
      <c r="AB393">
        <v>6.8</v>
      </c>
      <c r="AC393">
        <v>7.65821623239178</v>
      </c>
      <c r="AD393">
        <v>4</v>
      </c>
      <c r="AE393">
        <v>30</v>
      </c>
      <c r="AF393">
        <v>30</v>
      </c>
      <c r="AG393">
        <v>7.0256410256410202</v>
      </c>
      <c r="AH393">
        <v>9.2579615224927796</v>
      </c>
      <c r="AI393">
        <v>4</v>
      </c>
      <c r="AJ393">
        <v>39</v>
      </c>
      <c r="AK393">
        <v>39</v>
      </c>
      <c r="AL393" t="s">
        <v>704</v>
      </c>
      <c r="AM393" t="s">
        <v>74</v>
      </c>
      <c r="AN393" t="s">
        <v>716</v>
      </c>
      <c r="AO393" t="s">
        <v>722</v>
      </c>
      <c r="AP393" t="s">
        <v>742</v>
      </c>
      <c r="AQ393" t="s">
        <v>149</v>
      </c>
      <c r="AR393" s="2" t="s">
        <v>705</v>
      </c>
      <c r="AU393" t="s">
        <v>707</v>
      </c>
    </row>
    <row r="394" spans="1:47" ht="14.25" customHeight="1" x14ac:dyDescent="0.25">
      <c r="A394" t="s">
        <v>688</v>
      </c>
      <c r="B394" t="s">
        <v>1470</v>
      </c>
      <c r="C394">
        <v>2021</v>
      </c>
      <c r="D394" t="s">
        <v>702</v>
      </c>
      <c r="F394" s="19" t="s">
        <v>703</v>
      </c>
      <c r="G394" t="s">
        <v>4</v>
      </c>
      <c r="H394" t="s">
        <v>131</v>
      </c>
      <c r="I394" t="s">
        <v>130</v>
      </c>
      <c r="J394" t="s">
        <v>129</v>
      </c>
      <c r="K394" t="s">
        <v>151</v>
      </c>
      <c r="L394" t="s">
        <v>844</v>
      </c>
      <c r="M394" t="s">
        <v>66</v>
      </c>
      <c r="N394" t="s">
        <v>68</v>
      </c>
      <c r="O394" t="s">
        <v>87</v>
      </c>
      <c r="P394">
        <f t="shared" si="17"/>
        <v>2000</v>
      </c>
      <c r="Q394">
        <v>8</v>
      </c>
      <c r="R394">
        <v>17</v>
      </c>
      <c r="S394">
        <v>1</v>
      </c>
      <c r="T394">
        <v>25</v>
      </c>
      <c r="U394">
        <v>26.6</v>
      </c>
      <c r="V394">
        <v>28.4</v>
      </c>
      <c r="W394" t="s">
        <v>70</v>
      </c>
      <c r="X394" t="s">
        <v>73</v>
      </c>
      <c r="Y394" t="s">
        <v>122</v>
      </c>
      <c r="Z394" t="s">
        <v>106</v>
      </c>
      <c r="AA394" t="s">
        <v>704</v>
      </c>
      <c r="AB394">
        <v>32.299999999999997</v>
      </c>
      <c r="AC394">
        <v>16.9911741795556</v>
      </c>
      <c r="AD394">
        <v>4</v>
      </c>
      <c r="AE394">
        <v>30</v>
      </c>
      <c r="AF394">
        <v>30</v>
      </c>
      <c r="AG394">
        <v>28.475000000000001</v>
      </c>
      <c r="AH394">
        <v>20.117587024598802</v>
      </c>
      <c r="AI394">
        <v>4</v>
      </c>
      <c r="AJ394">
        <v>40</v>
      </c>
      <c r="AK394">
        <v>40</v>
      </c>
      <c r="AL394" t="s">
        <v>704</v>
      </c>
      <c r="AM394" t="s">
        <v>74</v>
      </c>
      <c r="AN394" t="s">
        <v>715</v>
      </c>
      <c r="AO394" t="s">
        <v>727</v>
      </c>
      <c r="AP394" t="s">
        <v>747</v>
      </c>
      <c r="AQ394" t="s">
        <v>149</v>
      </c>
      <c r="AR394" s="2" t="s">
        <v>705</v>
      </c>
      <c r="AU394" t="s">
        <v>710</v>
      </c>
    </row>
    <row r="395" spans="1:47" ht="14.25" customHeight="1" x14ac:dyDescent="0.25">
      <c r="A395" t="s">
        <v>688</v>
      </c>
      <c r="B395" t="s">
        <v>1470</v>
      </c>
      <c r="C395">
        <v>2021</v>
      </c>
      <c r="D395" t="s">
        <v>702</v>
      </c>
      <c r="F395" s="19" t="s">
        <v>703</v>
      </c>
      <c r="G395" t="s">
        <v>4</v>
      </c>
      <c r="H395" t="s">
        <v>131</v>
      </c>
      <c r="I395" t="s">
        <v>130</v>
      </c>
      <c r="J395" t="s">
        <v>129</v>
      </c>
      <c r="K395" t="s">
        <v>151</v>
      </c>
      <c r="L395" t="s">
        <v>844</v>
      </c>
      <c r="M395" t="s">
        <v>66</v>
      </c>
      <c r="N395" t="s">
        <v>68</v>
      </c>
      <c r="O395" t="s">
        <v>87</v>
      </c>
      <c r="P395">
        <f t="shared" si="17"/>
        <v>2000</v>
      </c>
      <c r="Q395">
        <v>8</v>
      </c>
      <c r="R395">
        <v>6</v>
      </c>
      <c r="S395">
        <v>1</v>
      </c>
      <c r="T395">
        <v>25</v>
      </c>
      <c r="U395">
        <v>25.7</v>
      </c>
      <c r="V395">
        <v>26.2</v>
      </c>
      <c r="W395" t="s">
        <v>70</v>
      </c>
      <c r="X395" t="s">
        <v>73</v>
      </c>
      <c r="Y395" t="s">
        <v>122</v>
      </c>
      <c r="Z395" t="s">
        <v>106</v>
      </c>
      <c r="AA395" t="s">
        <v>704</v>
      </c>
      <c r="AB395">
        <v>18.891891891891799</v>
      </c>
      <c r="AC395">
        <v>15.075336340054401</v>
      </c>
      <c r="AD395">
        <v>4</v>
      </c>
      <c r="AE395">
        <v>37</v>
      </c>
      <c r="AF395">
        <v>37</v>
      </c>
      <c r="AG395">
        <v>17.538461538461501</v>
      </c>
      <c r="AH395">
        <v>15.099400744202001</v>
      </c>
      <c r="AI395">
        <v>4</v>
      </c>
      <c r="AJ395">
        <v>39</v>
      </c>
      <c r="AK395">
        <v>39</v>
      </c>
      <c r="AL395" t="s">
        <v>704</v>
      </c>
      <c r="AM395" t="s">
        <v>74</v>
      </c>
      <c r="AN395" t="s">
        <v>716</v>
      </c>
      <c r="AO395" t="s">
        <v>724</v>
      </c>
      <c r="AP395" t="s">
        <v>744</v>
      </c>
      <c r="AQ395" t="s">
        <v>149</v>
      </c>
      <c r="AR395" s="2" t="s">
        <v>705</v>
      </c>
      <c r="AU395" t="s">
        <v>707</v>
      </c>
    </row>
    <row r="396" spans="1:47" ht="14.25" customHeight="1" x14ac:dyDescent="0.25">
      <c r="A396" t="s">
        <v>688</v>
      </c>
      <c r="B396" t="s">
        <v>1470</v>
      </c>
      <c r="C396">
        <v>2021</v>
      </c>
      <c r="D396" t="s">
        <v>702</v>
      </c>
      <c r="F396" s="19" t="s">
        <v>703</v>
      </c>
      <c r="G396" t="s">
        <v>4</v>
      </c>
      <c r="H396" t="s">
        <v>131</v>
      </c>
      <c r="I396" t="s">
        <v>130</v>
      </c>
      <c r="J396" t="s">
        <v>129</v>
      </c>
      <c r="K396" t="s">
        <v>151</v>
      </c>
      <c r="L396" t="s">
        <v>1456</v>
      </c>
      <c r="M396" t="s">
        <v>66</v>
      </c>
      <c r="N396" t="s">
        <v>68</v>
      </c>
      <c r="O396" t="s">
        <v>87</v>
      </c>
      <c r="P396">
        <f t="shared" si="17"/>
        <v>2000</v>
      </c>
      <c r="Q396">
        <v>6</v>
      </c>
      <c r="R396">
        <v>6</v>
      </c>
      <c r="S396">
        <v>1</v>
      </c>
      <c r="T396">
        <v>25</v>
      </c>
      <c r="U396">
        <v>25.7</v>
      </c>
      <c r="V396">
        <v>26.2</v>
      </c>
      <c r="W396" t="s">
        <v>70</v>
      </c>
      <c r="X396" t="s">
        <v>73</v>
      </c>
      <c r="Y396" t="s">
        <v>122</v>
      </c>
      <c r="Z396" t="s">
        <v>106</v>
      </c>
      <c r="AA396" t="s">
        <v>704</v>
      </c>
      <c r="AB396">
        <v>28.7631578947368</v>
      </c>
      <c r="AC396">
        <v>14.6553822057296</v>
      </c>
      <c r="AD396">
        <v>4</v>
      </c>
      <c r="AE396">
        <v>38</v>
      </c>
      <c r="AF396">
        <v>38</v>
      </c>
      <c r="AG396">
        <v>25.65</v>
      </c>
      <c r="AH396">
        <v>13.582700158280099</v>
      </c>
      <c r="AI396">
        <v>4</v>
      </c>
      <c r="AJ396">
        <v>40</v>
      </c>
      <c r="AK396">
        <v>40</v>
      </c>
      <c r="AL396" t="s">
        <v>704</v>
      </c>
      <c r="AM396" t="s">
        <v>74</v>
      </c>
      <c r="AN396" t="s">
        <v>716</v>
      </c>
      <c r="AO396" t="s">
        <v>732</v>
      </c>
      <c r="AP396" t="s">
        <v>752</v>
      </c>
      <c r="AQ396" t="s">
        <v>149</v>
      </c>
      <c r="AR396" s="2" t="s">
        <v>705</v>
      </c>
      <c r="AU396" t="s">
        <v>707</v>
      </c>
    </row>
    <row r="397" spans="1:47" x14ac:dyDescent="0.25">
      <c r="A397" t="s">
        <v>688</v>
      </c>
      <c r="B397" t="s">
        <v>1470</v>
      </c>
      <c r="C397">
        <v>2021</v>
      </c>
      <c r="D397" t="s">
        <v>702</v>
      </c>
      <c r="F397" s="19" t="s">
        <v>703</v>
      </c>
      <c r="G397" t="s">
        <v>4</v>
      </c>
      <c r="H397" t="s">
        <v>131</v>
      </c>
      <c r="I397" t="s">
        <v>130</v>
      </c>
      <c r="J397" t="s">
        <v>129</v>
      </c>
      <c r="K397" t="s">
        <v>151</v>
      </c>
      <c r="L397" t="s">
        <v>1457</v>
      </c>
      <c r="M397" t="s">
        <v>66</v>
      </c>
      <c r="N397" t="s">
        <v>68</v>
      </c>
      <c r="O397" t="s">
        <v>87</v>
      </c>
      <c r="P397">
        <f t="shared" si="17"/>
        <v>2000</v>
      </c>
      <c r="Q397">
        <v>10</v>
      </c>
      <c r="R397">
        <v>6</v>
      </c>
      <c r="S397">
        <v>1</v>
      </c>
      <c r="T397">
        <v>25</v>
      </c>
      <c r="U397">
        <v>25.7</v>
      </c>
      <c r="V397">
        <v>26.2</v>
      </c>
      <c r="W397" t="s">
        <v>70</v>
      </c>
      <c r="X397" t="s">
        <v>73</v>
      </c>
      <c r="Y397" t="s">
        <v>122</v>
      </c>
      <c r="Z397" t="s">
        <v>106</v>
      </c>
      <c r="AA397" t="s">
        <v>704</v>
      </c>
      <c r="AB397">
        <v>2.5</v>
      </c>
      <c r="AC397">
        <v>4.6658622215267203</v>
      </c>
      <c r="AD397">
        <v>4</v>
      </c>
      <c r="AE397">
        <v>38</v>
      </c>
      <c r="AF397">
        <v>38</v>
      </c>
      <c r="AG397">
        <v>2.125</v>
      </c>
      <c r="AH397">
        <v>4.1086993387701396</v>
      </c>
      <c r="AI397">
        <v>4</v>
      </c>
      <c r="AJ397">
        <v>40</v>
      </c>
      <c r="AK397">
        <v>40</v>
      </c>
      <c r="AL397" t="s">
        <v>704</v>
      </c>
      <c r="AM397" t="s">
        <v>74</v>
      </c>
      <c r="AN397" t="s">
        <v>716</v>
      </c>
      <c r="AO397" t="s">
        <v>738</v>
      </c>
      <c r="AP397" t="s">
        <v>758</v>
      </c>
      <c r="AQ397" t="s">
        <v>149</v>
      </c>
      <c r="AR397" s="2" t="s">
        <v>705</v>
      </c>
      <c r="AU397" t="s">
        <v>707</v>
      </c>
    </row>
    <row r="398" spans="1:47" x14ac:dyDescent="0.25">
      <c r="A398" t="s">
        <v>688</v>
      </c>
      <c r="B398" t="s">
        <v>1470</v>
      </c>
      <c r="C398">
        <v>2021</v>
      </c>
      <c r="D398" t="s">
        <v>702</v>
      </c>
      <c r="F398" s="19" t="s">
        <v>703</v>
      </c>
      <c r="G398" t="s">
        <v>4</v>
      </c>
      <c r="H398" t="s">
        <v>131</v>
      </c>
      <c r="I398" t="s">
        <v>130</v>
      </c>
      <c r="J398" t="s">
        <v>129</v>
      </c>
      <c r="K398" t="s">
        <v>151</v>
      </c>
      <c r="L398" t="s">
        <v>844</v>
      </c>
      <c r="M398" t="s">
        <v>66</v>
      </c>
      <c r="N398" t="s">
        <v>68</v>
      </c>
      <c r="O398" t="s">
        <v>87</v>
      </c>
      <c r="P398">
        <f t="shared" si="17"/>
        <v>2000</v>
      </c>
      <c r="Q398">
        <v>8</v>
      </c>
      <c r="R398">
        <v>11</v>
      </c>
      <c r="S398">
        <v>1</v>
      </c>
      <c r="T398">
        <v>25</v>
      </c>
      <c r="U398">
        <v>26.1</v>
      </c>
      <c r="V398">
        <v>27.2</v>
      </c>
      <c r="W398" t="s">
        <v>70</v>
      </c>
      <c r="X398" t="s">
        <v>73</v>
      </c>
      <c r="Y398" t="s">
        <v>122</v>
      </c>
      <c r="Z398" t="s">
        <v>106</v>
      </c>
      <c r="AA398" t="s">
        <v>704</v>
      </c>
      <c r="AB398">
        <v>55.025641025641001</v>
      </c>
      <c r="AC398">
        <v>34.551629696873199</v>
      </c>
      <c r="AD398">
        <v>4</v>
      </c>
      <c r="AE398">
        <v>39</v>
      </c>
      <c r="AF398">
        <v>39</v>
      </c>
      <c r="AG398">
        <v>52.4</v>
      </c>
      <c r="AH398">
        <v>39.077044215439102</v>
      </c>
      <c r="AI398">
        <v>4</v>
      </c>
      <c r="AJ398">
        <v>40</v>
      </c>
      <c r="AK398">
        <v>40</v>
      </c>
      <c r="AL398" t="s">
        <v>704</v>
      </c>
      <c r="AM398" t="s">
        <v>74</v>
      </c>
      <c r="AN398" t="s">
        <v>715</v>
      </c>
      <c r="AO398" t="s">
        <v>725</v>
      </c>
      <c r="AP398" t="s">
        <v>745</v>
      </c>
      <c r="AQ398" t="s">
        <v>149</v>
      </c>
      <c r="AR398" s="2" t="s">
        <v>705</v>
      </c>
      <c r="AU398" t="s">
        <v>708</v>
      </c>
    </row>
    <row r="399" spans="1:47" x14ac:dyDescent="0.25">
      <c r="A399" t="s">
        <v>688</v>
      </c>
      <c r="B399" t="s">
        <v>1470</v>
      </c>
      <c r="C399">
        <v>2021</v>
      </c>
      <c r="D399" t="s">
        <v>702</v>
      </c>
      <c r="F399" s="19" t="s">
        <v>703</v>
      </c>
      <c r="G399" t="s">
        <v>4</v>
      </c>
      <c r="H399" t="s">
        <v>131</v>
      </c>
      <c r="I399" t="s">
        <v>130</v>
      </c>
      <c r="J399" t="s">
        <v>129</v>
      </c>
      <c r="K399" t="s">
        <v>151</v>
      </c>
      <c r="L399" t="s">
        <v>844</v>
      </c>
      <c r="M399" t="s">
        <v>66</v>
      </c>
      <c r="N399" t="s">
        <v>68</v>
      </c>
      <c r="O399" t="s">
        <v>87</v>
      </c>
      <c r="P399">
        <f t="shared" si="17"/>
        <v>2000</v>
      </c>
      <c r="Q399">
        <v>8</v>
      </c>
      <c r="R399">
        <v>11</v>
      </c>
      <c r="S399">
        <v>1</v>
      </c>
      <c r="T399">
        <v>25</v>
      </c>
      <c r="U399">
        <v>26.1</v>
      </c>
      <c r="V399">
        <v>27.2</v>
      </c>
      <c r="W399" t="s">
        <v>70</v>
      </c>
      <c r="X399" t="s">
        <v>73</v>
      </c>
      <c r="Y399" t="s">
        <v>122</v>
      </c>
      <c r="Z399" t="s">
        <v>106</v>
      </c>
      <c r="AA399" t="s">
        <v>704</v>
      </c>
      <c r="AB399">
        <v>45.282051282051199</v>
      </c>
      <c r="AC399">
        <v>32.998364168345901</v>
      </c>
      <c r="AD399">
        <v>4</v>
      </c>
      <c r="AE399">
        <v>39</v>
      </c>
      <c r="AF399">
        <v>39</v>
      </c>
      <c r="AG399">
        <v>42.153846153846096</v>
      </c>
      <c r="AH399">
        <v>33.268080530535997</v>
      </c>
      <c r="AI399">
        <v>4</v>
      </c>
      <c r="AJ399">
        <v>39</v>
      </c>
      <c r="AK399">
        <v>39</v>
      </c>
      <c r="AL399" t="s">
        <v>704</v>
      </c>
      <c r="AM399" t="s">
        <v>74</v>
      </c>
      <c r="AN399" t="s">
        <v>716</v>
      </c>
      <c r="AO399" t="s">
        <v>726</v>
      </c>
      <c r="AP399" t="s">
        <v>746</v>
      </c>
      <c r="AQ399" t="s">
        <v>149</v>
      </c>
      <c r="AR399" s="2" t="s">
        <v>705</v>
      </c>
      <c r="AU399" t="s">
        <v>709</v>
      </c>
    </row>
    <row r="400" spans="1:47" x14ac:dyDescent="0.25">
      <c r="A400" t="s">
        <v>688</v>
      </c>
      <c r="B400" t="s">
        <v>1470</v>
      </c>
      <c r="C400">
        <v>2021</v>
      </c>
      <c r="D400" t="s">
        <v>702</v>
      </c>
      <c r="F400" s="19" t="s">
        <v>703</v>
      </c>
      <c r="G400" t="s">
        <v>4</v>
      </c>
      <c r="H400" t="s">
        <v>131</v>
      </c>
      <c r="I400" t="s">
        <v>130</v>
      </c>
      <c r="J400" t="s">
        <v>129</v>
      </c>
      <c r="K400" t="s">
        <v>151</v>
      </c>
      <c r="L400" t="s">
        <v>152</v>
      </c>
      <c r="M400" t="s">
        <v>66</v>
      </c>
      <c r="N400" t="s">
        <v>68</v>
      </c>
      <c r="O400" t="s">
        <v>87</v>
      </c>
      <c r="P400">
        <f t="shared" si="17"/>
        <v>2000</v>
      </c>
      <c r="Q400">
        <v>14</v>
      </c>
      <c r="R400">
        <v>11</v>
      </c>
      <c r="S400">
        <v>1</v>
      </c>
      <c r="T400">
        <v>25</v>
      </c>
      <c r="U400">
        <v>26.1</v>
      </c>
      <c r="V400">
        <v>27.2</v>
      </c>
      <c r="W400" t="s">
        <v>70</v>
      </c>
      <c r="X400" t="s">
        <v>73</v>
      </c>
      <c r="Y400" t="s">
        <v>122</v>
      </c>
      <c r="Z400" t="s">
        <v>106</v>
      </c>
      <c r="AA400" t="s">
        <v>704</v>
      </c>
      <c r="AB400">
        <v>45.3333333333333</v>
      </c>
      <c r="AC400">
        <v>19.018458254705202</v>
      </c>
      <c r="AD400">
        <v>4</v>
      </c>
      <c r="AE400">
        <v>39</v>
      </c>
      <c r="AF400">
        <v>39</v>
      </c>
      <c r="AG400">
        <v>45.274999999999999</v>
      </c>
      <c r="AH400">
        <v>22.54566590904</v>
      </c>
      <c r="AI400">
        <v>4</v>
      </c>
      <c r="AJ400">
        <v>40</v>
      </c>
      <c r="AK400">
        <v>40</v>
      </c>
      <c r="AL400" t="s">
        <v>704</v>
      </c>
      <c r="AM400" t="s">
        <v>74</v>
      </c>
      <c r="AN400" t="s">
        <v>715</v>
      </c>
      <c r="AO400" t="s">
        <v>735</v>
      </c>
      <c r="AP400" t="s">
        <v>755</v>
      </c>
      <c r="AQ400" t="s">
        <v>149</v>
      </c>
      <c r="AR400" s="2" t="s">
        <v>705</v>
      </c>
      <c r="AU400" t="s">
        <v>708</v>
      </c>
    </row>
    <row r="401" spans="1:47" x14ac:dyDescent="0.25">
      <c r="A401" t="s">
        <v>688</v>
      </c>
      <c r="B401" t="s">
        <v>1470</v>
      </c>
      <c r="C401">
        <v>2021</v>
      </c>
      <c r="D401" t="s">
        <v>702</v>
      </c>
      <c r="F401" s="19" t="s">
        <v>703</v>
      </c>
      <c r="G401" t="s">
        <v>4</v>
      </c>
      <c r="H401" t="s">
        <v>131</v>
      </c>
      <c r="I401" t="s">
        <v>130</v>
      </c>
      <c r="J401" t="s">
        <v>129</v>
      </c>
      <c r="K401" t="s">
        <v>151</v>
      </c>
      <c r="L401" t="s">
        <v>1457</v>
      </c>
      <c r="M401" t="s">
        <v>66</v>
      </c>
      <c r="N401" t="s">
        <v>68</v>
      </c>
      <c r="O401" t="s">
        <v>87</v>
      </c>
      <c r="P401">
        <f t="shared" si="17"/>
        <v>2000</v>
      </c>
      <c r="Q401">
        <v>10</v>
      </c>
      <c r="R401">
        <v>6</v>
      </c>
      <c r="S401">
        <v>1</v>
      </c>
      <c r="T401">
        <v>25</v>
      </c>
      <c r="U401">
        <v>25.7</v>
      </c>
      <c r="V401">
        <v>26.2</v>
      </c>
      <c r="W401" t="s">
        <v>70</v>
      </c>
      <c r="X401" t="s">
        <v>73</v>
      </c>
      <c r="Y401" t="s">
        <v>122</v>
      </c>
      <c r="Z401" t="s">
        <v>106</v>
      </c>
      <c r="AA401" t="s">
        <v>704</v>
      </c>
      <c r="AB401">
        <v>9.9743589743589691</v>
      </c>
      <c r="AC401">
        <v>9.6367912859415394</v>
      </c>
      <c r="AD401">
        <v>4</v>
      </c>
      <c r="AE401">
        <v>39</v>
      </c>
      <c r="AF401">
        <v>39</v>
      </c>
      <c r="AG401">
        <v>3.55</v>
      </c>
      <c r="AH401">
        <v>5.4346938677258896</v>
      </c>
      <c r="AI401">
        <v>4</v>
      </c>
      <c r="AJ401">
        <v>40</v>
      </c>
      <c r="AK401">
        <v>40</v>
      </c>
      <c r="AL401" t="s">
        <v>704</v>
      </c>
      <c r="AM401" t="s">
        <v>74</v>
      </c>
      <c r="AN401" t="s">
        <v>715</v>
      </c>
      <c r="AO401" t="s">
        <v>737</v>
      </c>
      <c r="AP401" t="s">
        <v>757</v>
      </c>
      <c r="AQ401" t="s">
        <v>149</v>
      </c>
      <c r="AR401" s="2" t="s">
        <v>705</v>
      </c>
      <c r="AU401" t="s">
        <v>706</v>
      </c>
    </row>
    <row r="402" spans="1:47" x14ac:dyDescent="0.25">
      <c r="A402" t="s">
        <v>688</v>
      </c>
      <c r="B402" t="s">
        <v>1470</v>
      </c>
      <c r="C402">
        <v>2021</v>
      </c>
      <c r="D402" t="s">
        <v>702</v>
      </c>
      <c r="F402" s="19" t="s">
        <v>703</v>
      </c>
      <c r="G402" t="s">
        <v>4</v>
      </c>
      <c r="H402" t="s">
        <v>131</v>
      </c>
      <c r="I402" t="s">
        <v>130</v>
      </c>
      <c r="J402" t="s">
        <v>129</v>
      </c>
      <c r="K402" t="s">
        <v>151</v>
      </c>
      <c r="L402" t="s">
        <v>844</v>
      </c>
      <c r="M402" t="s">
        <v>66</v>
      </c>
      <c r="N402" t="s">
        <v>68</v>
      </c>
      <c r="O402" t="s">
        <v>87</v>
      </c>
      <c r="P402">
        <f t="shared" si="17"/>
        <v>2000</v>
      </c>
      <c r="Q402">
        <v>8</v>
      </c>
      <c r="R402">
        <v>6</v>
      </c>
      <c r="S402">
        <v>1</v>
      </c>
      <c r="T402">
        <v>25</v>
      </c>
      <c r="U402">
        <v>25.7</v>
      </c>
      <c r="V402">
        <v>26.2</v>
      </c>
      <c r="W402" t="s">
        <v>70</v>
      </c>
      <c r="X402" t="s">
        <v>73</v>
      </c>
      <c r="Y402" t="s">
        <v>122</v>
      </c>
      <c r="Z402" t="s">
        <v>106</v>
      </c>
      <c r="AA402" t="s">
        <v>704</v>
      </c>
      <c r="AB402">
        <v>13.65</v>
      </c>
      <c r="AC402">
        <v>14.7935363570958</v>
      </c>
      <c r="AD402">
        <v>4</v>
      </c>
      <c r="AE402">
        <v>40</v>
      </c>
      <c r="AF402">
        <v>40</v>
      </c>
      <c r="AG402">
        <v>23.358974358974301</v>
      </c>
      <c r="AH402">
        <v>19.1661532525263</v>
      </c>
      <c r="AI402">
        <v>4</v>
      </c>
      <c r="AJ402">
        <v>39</v>
      </c>
      <c r="AK402">
        <v>39</v>
      </c>
      <c r="AL402" t="s">
        <v>704</v>
      </c>
      <c r="AM402" t="s">
        <v>74</v>
      </c>
      <c r="AN402" t="s">
        <v>715</v>
      </c>
      <c r="AO402" t="s">
        <v>723</v>
      </c>
      <c r="AP402" t="s">
        <v>743</v>
      </c>
      <c r="AQ402" t="s">
        <v>149</v>
      </c>
      <c r="AR402" s="2" t="s">
        <v>705</v>
      </c>
      <c r="AU402" t="s">
        <v>706</v>
      </c>
    </row>
    <row r="403" spans="1:47" x14ac:dyDescent="0.25">
      <c r="A403" t="s">
        <v>688</v>
      </c>
      <c r="B403" t="s">
        <v>1470</v>
      </c>
      <c r="C403">
        <v>2021</v>
      </c>
      <c r="D403" t="s">
        <v>702</v>
      </c>
      <c r="F403" s="19" t="s">
        <v>703</v>
      </c>
      <c r="G403" t="s">
        <v>4</v>
      </c>
      <c r="H403" t="s">
        <v>131</v>
      </c>
      <c r="I403" t="s">
        <v>130</v>
      </c>
      <c r="J403" t="s">
        <v>129</v>
      </c>
      <c r="K403" t="s">
        <v>151</v>
      </c>
      <c r="L403" t="s">
        <v>844</v>
      </c>
      <c r="M403" t="s">
        <v>66</v>
      </c>
      <c r="N403" t="s">
        <v>68</v>
      </c>
      <c r="O403" t="s">
        <v>87</v>
      </c>
      <c r="P403">
        <f t="shared" si="17"/>
        <v>2000</v>
      </c>
      <c r="Q403">
        <v>8</v>
      </c>
      <c r="R403">
        <v>21</v>
      </c>
      <c r="S403">
        <v>1</v>
      </c>
      <c r="T403">
        <v>25</v>
      </c>
      <c r="U403">
        <v>27.6</v>
      </c>
      <c r="V403">
        <v>29.2</v>
      </c>
      <c r="W403" t="s">
        <v>70</v>
      </c>
      <c r="X403" t="s">
        <v>73</v>
      </c>
      <c r="Y403" t="s">
        <v>122</v>
      </c>
      <c r="Z403" t="s">
        <v>106</v>
      </c>
      <c r="AA403" t="s">
        <v>704</v>
      </c>
      <c r="AB403">
        <v>3.8250000000000002</v>
      </c>
      <c r="AC403">
        <v>10.553617680864001</v>
      </c>
      <c r="AD403">
        <v>4</v>
      </c>
      <c r="AE403">
        <v>40</v>
      </c>
      <c r="AF403">
        <v>40</v>
      </c>
      <c r="AG403">
        <v>3.0333333333333301</v>
      </c>
      <c r="AH403">
        <v>11.4273819167499</v>
      </c>
      <c r="AI403">
        <v>4</v>
      </c>
      <c r="AJ403">
        <v>30</v>
      </c>
      <c r="AK403">
        <v>30</v>
      </c>
      <c r="AL403" t="s">
        <v>704</v>
      </c>
      <c r="AM403" t="s">
        <v>74</v>
      </c>
      <c r="AN403" t="s">
        <v>716</v>
      </c>
      <c r="AO403" t="s">
        <v>730</v>
      </c>
      <c r="AP403" t="s">
        <v>750</v>
      </c>
      <c r="AQ403" t="s">
        <v>149</v>
      </c>
      <c r="AR403" s="2" t="s">
        <v>705</v>
      </c>
      <c r="AU403" t="s">
        <v>713</v>
      </c>
    </row>
    <row r="404" spans="1:47" x14ac:dyDescent="0.25">
      <c r="A404" t="s">
        <v>688</v>
      </c>
      <c r="B404" t="s">
        <v>1470</v>
      </c>
      <c r="C404">
        <v>2021</v>
      </c>
      <c r="D404" t="s">
        <v>702</v>
      </c>
      <c r="F404" s="19" t="s">
        <v>703</v>
      </c>
      <c r="G404" t="s">
        <v>4</v>
      </c>
      <c r="H404" t="s">
        <v>131</v>
      </c>
      <c r="I404" t="s">
        <v>130</v>
      </c>
      <c r="J404" t="s">
        <v>129</v>
      </c>
      <c r="K404" t="s">
        <v>151</v>
      </c>
      <c r="L404" t="s">
        <v>1456</v>
      </c>
      <c r="M404" t="s">
        <v>66</v>
      </c>
      <c r="N404" t="s">
        <v>68</v>
      </c>
      <c r="O404" t="s">
        <v>87</v>
      </c>
      <c r="P404">
        <f t="shared" si="17"/>
        <v>2000</v>
      </c>
      <c r="Q404">
        <v>6</v>
      </c>
      <c r="R404">
        <v>6</v>
      </c>
      <c r="S404">
        <v>1</v>
      </c>
      <c r="T404">
        <v>25</v>
      </c>
      <c r="U404">
        <v>25.7</v>
      </c>
      <c r="V404">
        <v>26.2</v>
      </c>
      <c r="W404" t="s">
        <v>70</v>
      </c>
      <c r="X404" t="s">
        <v>73</v>
      </c>
      <c r="Y404" t="s">
        <v>122</v>
      </c>
      <c r="Z404" t="s">
        <v>106</v>
      </c>
      <c r="AA404" t="s">
        <v>704</v>
      </c>
      <c r="AB404">
        <v>21.824999999999999</v>
      </c>
      <c r="AC404">
        <v>15.418748993119401</v>
      </c>
      <c r="AD404">
        <v>4</v>
      </c>
      <c r="AE404">
        <v>40</v>
      </c>
      <c r="AF404">
        <v>40</v>
      </c>
      <c r="AG404">
        <v>23.725000000000001</v>
      </c>
      <c r="AH404">
        <v>14.616442269423301</v>
      </c>
      <c r="AI404">
        <v>4</v>
      </c>
      <c r="AJ404">
        <v>40</v>
      </c>
      <c r="AK404">
        <v>40</v>
      </c>
      <c r="AL404" t="s">
        <v>704</v>
      </c>
      <c r="AM404" t="s">
        <v>74</v>
      </c>
      <c r="AN404" t="s">
        <v>715</v>
      </c>
      <c r="AO404" t="s">
        <v>731</v>
      </c>
      <c r="AP404" t="s">
        <v>751</v>
      </c>
      <c r="AQ404" t="s">
        <v>149</v>
      </c>
      <c r="AR404" s="2" t="s">
        <v>705</v>
      </c>
      <c r="AU404" t="s">
        <v>706</v>
      </c>
    </row>
    <row r="405" spans="1:47" x14ac:dyDescent="0.25">
      <c r="A405" t="s">
        <v>688</v>
      </c>
      <c r="B405" t="s">
        <v>1470</v>
      </c>
      <c r="C405">
        <v>2021</v>
      </c>
      <c r="D405" t="s">
        <v>702</v>
      </c>
      <c r="F405" s="19" t="s">
        <v>703</v>
      </c>
      <c r="G405" t="s">
        <v>4</v>
      </c>
      <c r="H405" t="s">
        <v>131</v>
      </c>
      <c r="I405" t="s">
        <v>130</v>
      </c>
      <c r="J405" t="s">
        <v>129</v>
      </c>
      <c r="K405" t="s">
        <v>151</v>
      </c>
      <c r="L405" t="s">
        <v>152</v>
      </c>
      <c r="M405" t="s">
        <v>66</v>
      </c>
      <c r="N405" t="s">
        <v>68</v>
      </c>
      <c r="O405" t="s">
        <v>87</v>
      </c>
      <c r="P405">
        <f t="shared" si="17"/>
        <v>2000</v>
      </c>
      <c r="Q405">
        <v>14</v>
      </c>
      <c r="R405">
        <v>6</v>
      </c>
      <c r="S405">
        <v>1</v>
      </c>
      <c r="T405">
        <v>25</v>
      </c>
      <c r="U405">
        <v>25.7</v>
      </c>
      <c r="V405">
        <v>26.2</v>
      </c>
      <c r="W405" t="s">
        <v>70</v>
      </c>
      <c r="X405" t="s">
        <v>73</v>
      </c>
      <c r="Y405" t="s">
        <v>122</v>
      </c>
      <c r="Z405" t="s">
        <v>106</v>
      </c>
      <c r="AA405" t="s">
        <v>704</v>
      </c>
      <c r="AB405">
        <v>26.9</v>
      </c>
      <c r="AC405">
        <v>19.733870401561902</v>
      </c>
      <c r="AD405">
        <v>4</v>
      </c>
      <c r="AE405">
        <v>40</v>
      </c>
      <c r="AF405">
        <v>40</v>
      </c>
      <c r="AG405">
        <v>18.717948717948701</v>
      </c>
      <c r="AH405">
        <v>9.1563860888358803</v>
      </c>
      <c r="AI405">
        <v>4</v>
      </c>
      <c r="AJ405">
        <v>39</v>
      </c>
      <c r="AK405">
        <v>39</v>
      </c>
      <c r="AL405" t="s">
        <v>704</v>
      </c>
      <c r="AM405" t="s">
        <v>74</v>
      </c>
      <c r="AN405" t="s">
        <v>715</v>
      </c>
      <c r="AO405" t="s">
        <v>733</v>
      </c>
      <c r="AP405" t="s">
        <v>753</v>
      </c>
      <c r="AQ405" t="s">
        <v>149</v>
      </c>
      <c r="AR405" s="2" t="s">
        <v>705</v>
      </c>
      <c r="AU405" t="s">
        <v>706</v>
      </c>
    </row>
    <row r="406" spans="1:47" x14ac:dyDescent="0.25">
      <c r="A406" t="s">
        <v>688</v>
      </c>
      <c r="B406" t="s">
        <v>1470</v>
      </c>
      <c r="C406">
        <v>2021</v>
      </c>
      <c r="D406" t="s">
        <v>702</v>
      </c>
      <c r="F406" s="19" t="s">
        <v>703</v>
      </c>
      <c r="G406" t="s">
        <v>4</v>
      </c>
      <c r="H406" t="s">
        <v>131</v>
      </c>
      <c r="I406" t="s">
        <v>130</v>
      </c>
      <c r="J406" t="s">
        <v>129</v>
      </c>
      <c r="K406" t="s">
        <v>151</v>
      </c>
      <c r="L406" t="s">
        <v>152</v>
      </c>
      <c r="M406" t="s">
        <v>66</v>
      </c>
      <c r="N406" t="s">
        <v>68</v>
      </c>
      <c r="O406" t="s">
        <v>87</v>
      </c>
      <c r="P406">
        <f t="shared" si="17"/>
        <v>2000</v>
      </c>
      <c r="Q406">
        <v>14</v>
      </c>
      <c r="R406">
        <v>6</v>
      </c>
      <c r="S406">
        <v>1</v>
      </c>
      <c r="T406">
        <v>25</v>
      </c>
      <c r="U406">
        <v>25.7</v>
      </c>
      <c r="V406">
        <v>26.2</v>
      </c>
      <c r="W406" t="s">
        <v>70</v>
      </c>
      <c r="X406" t="s">
        <v>73</v>
      </c>
      <c r="Y406" t="s">
        <v>122</v>
      </c>
      <c r="Z406" t="s">
        <v>106</v>
      </c>
      <c r="AA406" t="s">
        <v>704</v>
      </c>
      <c r="AB406">
        <v>32.625</v>
      </c>
      <c r="AC406">
        <v>15.2512084430827</v>
      </c>
      <c r="AD406">
        <v>4</v>
      </c>
      <c r="AE406">
        <v>40</v>
      </c>
      <c r="AF406">
        <v>40</v>
      </c>
      <c r="AG406">
        <v>34.85</v>
      </c>
      <c r="AH406">
        <v>13.525948471411599</v>
      </c>
      <c r="AI406">
        <v>4</v>
      </c>
      <c r="AJ406">
        <v>40</v>
      </c>
      <c r="AK406">
        <v>40</v>
      </c>
      <c r="AL406" t="s">
        <v>704</v>
      </c>
      <c r="AM406" t="s">
        <v>74</v>
      </c>
      <c r="AN406" t="s">
        <v>716</v>
      </c>
      <c r="AO406" t="s">
        <v>734</v>
      </c>
      <c r="AP406" t="s">
        <v>754</v>
      </c>
      <c r="AQ406" t="s">
        <v>149</v>
      </c>
      <c r="AR406" s="2" t="s">
        <v>705</v>
      </c>
      <c r="AU406" t="s">
        <v>707</v>
      </c>
    </row>
    <row r="407" spans="1:47" x14ac:dyDescent="0.25">
      <c r="A407" t="s">
        <v>688</v>
      </c>
      <c r="B407" t="s">
        <v>1470</v>
      </c>
      <c r="C407">
        <v>2021</v>
      </c>
      <c r="D407" t="s">
        <v>702</v>
      </c>
      <c r="F407" s="19" t="s">
        <v>703</v>
      </c>
      <c r="G407" t="s">
        <v>4</v>
      </c>
      <c r="H407" t="s">
        <v>131</v>
      </c>
      <c r="I407" t="s">
        <v>130</v>
      </c>
      <c r="J407" t="s">
        <v>129</v>
      </c>
      <c r="K407" t="s">
        <v>151</v>
      </c>
      <c r="L407" t="s">
        <v>152</v>
      </c>
      <c r="M407" t="s">
        <v>66</v>
      </c>
      <c r="N407" t="s">
        <v>68</v>
      </c>
      <c r="O407" t="s">
        <v>87</v>
      </c>
      <c r="P407">
        <f t="shared" si="17"/>
        <v>2000</v>
      </c>
      <c r="Q407">
        <v>14</v>
      </c>
      <c r="R407">
        <v>11</v>
      </c>
      <c r="S407">
        <v>1</v>
      </c>
      <c r="T407">
        <v>25</v>
      </c>
      <c r="U407">
        <v>26.1</v>
      </c>
      <c r="V407">
        <v>27.2</v>
      </c>
      <c r="W407" t="s">
        <v>70</v>
      </c>
      <c r="X407" t="s">
        <v>73</v>
      </c>
      <c r="Y407" t="s">
        <v>122</v>
      </c>
      <c r="Z407" t="s">
        <v>106</v>
      </c>
      <c r="AA407" t="s">
        <v>704</v>
      </c>
      <c r="AB407">
        <v>42.3</v>
      </c>
      <c r="AC407">
        <v>18.275947483243002</v>
      </c>
      <c r="AD407">
        <v>4</v>
      </c>
      <c r="AE407">
        <v>40</v>
      </c>
      <c r="AF407">
        <v>40</v>
      </c>
      <c r="AG407">
        <v>41.871794871794798</v>
      </c>
      <c r="AH407">
        <v>19.195914432612501</v>
      </c>
      <c r="AI407">
        <v>4</v>
      </c>
      <c r="AJ407">
        <v>39</v>
      </c>
      <c r="AK407">
        <v>39</v>
      </c>
      <c r="AL407" t="s">
        <v>704</v>
      </c>
      <c r="AM407" t="s">
        <v>74</v>
      </c>
      <c r="AN407" t="s">
        <v>716</v>
      </c>
      <c r="AO407" t="s">
        <v>736</v>
      </c>
      <c r="AP407" t="s">
        <v>756</v>
      </c>
      <c r="AQ407" t="s">
        <v>149</v>
      </c>
      <c r="AR407" s="2" t="s">
        <v>705</v>
      </c>
      <c r="AU407" t="s">
        <v>709</v>
      </c>
    </row>
    <row r="408" spans="1:47" x14ac:dyDescent="0.25">
      <c r="A408" s="17" t="s">
        <v>1059</v>
      </c>
      <c r="B408" t="s">
        <v>1071</v>
      </c>
      <c r="C408" s="17">
        <v>2007</v>
      </c>
      <c r="D408" s="17" t="s">
        <v>1072</v>
      </c>
      <c r="E408" s="17"/>
      <c r="F408" t="s">
        <v>1073</v>
      </c>
      <c r="G408" s="17" t="s">
        <v>4</v>
      </c>
      <c r="H408" s="17" t="s">
        <v>131</v>
      </c>
      <c r="I408" s="17" t="s">
        <v>1074</v>
      </c>
      <c r="J408" s="17" t="s">
        <v>1075</v>
      </c>
      <c r="K408" s="17" t="s">
        <v>1076</v>
      </c>
      <c r="L408" s="17" t="s">
        <v>1077</v>
      </c>
      <c r="M408" s="17" t="s">
        <v>67</v>
      </c>
      <c r="N408" s="17" t="s">
        <v>69</v>
      </c>
      <c r="O408" s="17" t="s">
        <v>87</v>
      </c>
      <c r="P408" s="17"/>
      <c r="Q408" s="17">
        <v>6</v>
      </c>
      <c r="R408" s="17">
        <v>11</v>
      </c>
      <c r="S408" s="17">
        <v>2</v>
      </c>
      <c r="T408" s="17">
        <v>19.600000000000001</v>
      </c>
      <c r="U408" s="17">
        <v>23.4</v>
      </c>
      <c r="V408" s="17">
        <v>18</v>
      </c>
      <c r="W408" s="17" t="s">
        <v>70</v>
      </c>
      <c r="X408" s="17" t="s">
        <v>72</v>
      </c>
      <c r="Y408" s="17" t="s">
        <v>123</v>
      </c>
      <c r="Z408" s="17" t="s">
        <v>108</v>
      </c>
      <c r="AA408" s="17" t="s">
        <v>1078</v>
      </c>
      <c r="AB408" s="17">
        <v>37.634399999999999</v>
      </c>
      <c r="AC408">
        <v>23.835099999999997</v>
      </c>
      <c r="AD408" s="17">
        <v>8</v>
      </c>
      <c r="AE408">
        <v>8</v>
      </c>
      <c r="AF408">
        <v>8</v>
      </c>
      <c r="AG408" s="17">
        <v>37.455199999999998</v>
      </c>
      <c r="AH408" s="17">
        <v>23.835100000000004</v>
      </c>
      <c r="AI408" s="17">
        <v>8</v>
      </c>
      <c r="AJ408" s="17">
        <v>8</v>
      </c>
      <c r="AK408">
        <v>8</v>
      </c>
      <c r="AL408" s="17" t="s">
        <v>774</v>
      </c>
      <c r="AM408" s="17" t="s">
        <v>75</v>
      </c>
      <c r="AN408" s="17" t="s">
        <v>1106</v>
      </c>
      <c r="AO408" s="17" t="s">
        <v>1130</v>
      </c>
      <c r="AP408" s="17" t="s">
        <v>1194</v>
      </c>
      <c r="AQ408" s="20" t="s">
        <v>283</v>
      </c>
      <c r="AR408" s="21"/>
      <c r="AS408" s="17"/>
      <c r="AU408" s="13" t="s">
        <v>1079</v>
      </c>
    </row>
    <row r="409" spans="1:47" x14ac:dyDescent="0.25">
      <c r="A409" s="17" t="s">
        <v>1059</v>
      </c>
      <c r="B409" t="s">
        <v>1071</v>
      </c>
      <c r="C409" s="17">
        <v>2007</v>
      </c>
      <c r="D409" s="17" t="s">
        <v>1072</v>
      </c>
      <c r="E409" s="17"/>
      <c r="F409" t="s">
        <v>1073</v>
      </c>
      <c r="G409" s="17" t="s">
        <v>4</v>
      </c>
      <c r="H409" s="17" t="s">
        <v>131</v>
      </c>
      <c r="I409" s="17" t="s">
        <v>1074</v>
      </c>
      <c r="J409" s="17" t="s">
        <v>1075</v>
      </c>
      <c r="K409" s="17" t="s">
        <v>1076</v>
      </c>
      <c r="L409" s="17" t="s">
        <v>1077</v>
      </c>
      <c r="M409" s="17" t="s">
        <v>67</v>
      </c>
      <c r="N409" s="17" t="s">
        <v>69</v>
      </c>
      <c r="O409" s="17" t="s">
        <v>87</v>
      </c>
      <c r="P409" s="17"/>
      <c r="Q409" s="17">
        <v>6</v>
      </c>
      <c r="R409" s="17">
        <v>11</v>
      </c>
      <c r="S409" s="17">
        <v>2</v>
      </c>
      <c r="T409" s="17">
        <v>19.600000000000001</v>
      </c>
      <c r="U409" s="17">
        <v>25.4</v>
      </c>
      <c r="V409" s="17">
        <v>18</v>
      </c>
      <c r="W409" s="17" t="s">
        <v>70</v>
      </c>
      <c r="X409" s="17" t="s">
        <v>72</v>
      </c>
      <c r="Y409" s="17" t="s">
        <v>123</v>
      </c>
      <c r="Z409" s="17" t="s">
        <v>108</v>
      </c>
      <c r="AA409" s="17" t="s">
        <v>1078</v>
      </c>
      <c r="AB409" s="17">
        <v>37.634399999999999</v>
      </c>
      <c r="AC409">
        <v>23.835099999999997</v>
      </c>
      <c r="AD409" s="17">
        <v>8</v>
      </c>
      <c r="AE409">
        <v>8</v>
      </c>
      <c r="AF409">
        <v>8</v>
      </c>
      <c r="AG409" s="17">
        <v>50.358400000000003</v>
      </c>
      <c r="AH409" s="17">
        <v>20.071699999999993</v>
      </c>
      <c r="AI409" s="17">
        <v>8</v>
      </c>
      <c r="AJ409" s="17">
        <v>8</v>
      </c>
      <c r="AK409">
        <v>8</v>
      </c>
      <c r="AL409" s="17" t="s">
        <v>774</v>
      </c>
      <c r="AM409" s="17" t="s">
        <v>75</v>
      </c>
      <c r="AN409" s="17" t="s">
        <v>1106</v>
      </c>
      <c r="AO409" s="17" t="s">
        <v>1130</v>
      </c>
      <c r="AP409" s="17" t="s">
        <v>1195</v>
      </c>
      <c r="AQ409" s="20" t="s">
        <v>283</v>
      </c>
      <c r="AR409" s="21"/>
      <c r="AS409" s="17"/>
      <c r="AU409" s="13" t="s">
        <v>1079</v>
      </c>
    </row>
    <row r="410" spans="1:47" x14ac:dyDescent="0.25">
      <c r="A410" s="17" t="s">
        <v>1059</v>
      </c>
      <c r="B410" t="s">
        <v>1071</v>
      </c>
      <c r="C410" s="17">
        <v>2007</v>
      </c>
      <c r="D410" s="17" t="s">
        <v>1072</v>
      </c>
      <c r="E410" s="17"/>
      <c r="F410" t="s">
        <v>1073</v>
      </c>
      <c r="G410" s="17" t="s">
        <v>4</v>
      </c>
      <c r="H410" s="17" t="s">
        <v>131</v>
      </c>
      <c r="I410" s="17" t="s">
        <v>1074</v>
      </c>
      <c r="J410" s="17" t="s">
        <v>1075</v>
      </c>
      <c r="K410" s="17" t="s">
        <v>1076</v>
      </c>
      <c r="L410" s="17" t="s">
        <v>1077</v>
      </c>
      <c r="M410" s="17" t="s">
        <v>67</v>
      </c>
      <c r="N410" s="17" t="s">
        <v>69</v>
      </c>
      <c r="O410" s="17" t="s">
        <v>87</v>
      </c>
      <c r="P410" s="17"/>
      <c r="Q410" s="17">
        <v>6</v>
      </c>
      <c r="R410" s="17">
        <v>11</v>
      </c>
      <c r="S410" s="17">
        <v>2</v>
      </c>
      <c r="T410" s="17">
        <v>19.600000000000001</v>
      </c>
      <c r="U410" s="17">
        <v>23.4</v>
      </c>
      <c r="V410" s="17">
        <v>22</v>
      </c>
      <c r="W410" s="17" t="s">
        <v>70</v>
      </c>
      <c r="X410" s="17" t="s">
        <v>72</v>
      </c>
      <c r="Y410" s="17" t="s">
        <v>123</v>
      </c>
      <c r="Z410" s="17" t="s">
        <v>108</v>
      </c>
      <c r="AA410" s="17" t="s">
        <v>1078</v>
      </c>
      <c r="AB410" s="17">
        <v>100</v>
      </c>
      <c r="AC410">
        <v>0.01</v>
      </c>
      <c r="AD410" s="17">
        <v>8</v>
      </c>
      <c r="AE410">
        <v>8</v>
      </c>
      <c r="AF410">
        <v>8</v>
      </c>
      <c r="AG410" s="17">
        <v>75.089600000000004</v>
      </c>
      <c r="AH410" s="17">
        <v>24.910399999999996</v>
      </c>
      <c r="AI410" s="17">
        <v>8</v>
      </c>
      <c r="AJ410" s="17">
        <v>8</v>
      </c>
      <c r="AK410">
        <v>8</v>
      </c>
      <c r="AL410" s="17" t="s">
        <v>774</v>
      </c>
      <c r="AM410" s="17" t="s">
        <v>75</v>
      </c>
      <c r="AN410" s="17" t="s">
        <v>1107</v>
      </c>
      <c r="AO410" s="17" t="s">
        <v>1131</v>
      </c>
      <c r="AP410" s="17" t="s">
        <v>1196</v>
      </c>
      <c r="AQ410" s="20" t="s">
        <v>283</v>
      </c>
      <c r="AR410" s="21"/>
      <c r="AS410" s="17"/>
      <c r="AU410" s="13" t="s">
        <v>1079</v>
      </c>
    </row>
    <row r="411" spans="1:47" x14ac:dyDescent="0.25">
      <c r="A411" s="17" t="s">
        <v>1059</v>
      </c>
      <c r="B411" t="s">
        <v>1071</v>
      </c>
      <c r="C411" s="17">
        <v>2007</v>
      </c>
      <c r="D411" s="17" t="s">
        <v>1072</v>
      </c>
      <c r="E411" s="17"/>
      <c r="F411" t="s">
        <v>1073</v>
      </c>
      <c r="G411" s="17" t="s">
        <v>4</v>
      </c>
      <c r="H411" s="17" t="s">
        <v>131</v>
      </c>
      <c r="I411" s="17" t="s">
        <v>1074</v>
      </c>
      <c r="J411" s="17" t="s">
        <v>1075</v>
      </c>
      <c r="K411" s="17" t="s">
        <v>1076</v>
      </c>
      <c r="L411" s="17" t="s">
        <v>1077</v>
      </c>
      <c r="M411" s="17" t="s">
        <v>67</v>
      </c>
      <c r="N411" s="17" t="s">
        <v>69</v>
      </c>
      <c r="O411" s="17" t="s">
        <v>87</v>
      </c>
      <c r="P411" s="17"/>
      <c r="Q411" s="17">
        <v>6</v>
      </c>
      <c r="R411" s="17">
        <v>11</v>
      </c>
      <c r="S411" s="17">
        <v>2</v>
      </c>
      <c r="T411" s="17">
        <v>19.600000000000001</v>
      </c>
      <c r="U411" s="17">
        <v>25.4</v>
      </c>
      <c r="V411" s="17">
        <v>22</v>
      </c>
      <c r="W411" s="17" t="s">
        <v>70</v>
      </c>
      <c r="X411" s="17" t="s">
        <v>72</v>
      </c>
      <c r="Y411" s="17" t="s">
        <v>123</v>
      </c>
      <c r="Z411" s="17" t="s">
        <v>108</v>
      </c>
      <c r="AA411" s="17" t="s">
        <v>1078</v>
      </c>
      <c r="AB411" s="17">
        <v>100</v>
      </c>
      <c r="AC411">
        <v>0.01</v>
      </c>
      <c r="AD411" s="17">
        <v>8</v>
      </c>
      <c r="AE411">
        <v>8</v>
      </c>
      <c r="AF411">
        <v>8</v>
      </c>
      <c r="AG411" s="17">
        <v>88.171999999999997</v>
      </c>
      <c r="AH411" s="17">
        <v>11.828000000000003</v>
      </c>
      <c r="AI411" s="17">
        <v>8</v>
      </c>
      <c r="AJ411" s="17">
        <v>8</v>
      </c>
      <c r="AK411">
        <v>8</v>
      </c>
      <c r="AL411" s="17" t="s">
        <v>774</v>
      </c>
      <c r="AM411" s="17" t="s">
        <v>75</v>
      </c>
      <c r="AN411" s="17" t="s">
        <v>1107</v>
      </c>
      <c r="AO411" s="17" t="s">
        <v>1131</v>
      </c>
      <c r="AP411" s="17" t="s">
        <v>1197</v>
      </c>
      <c r="AQ411" s="20" t="s">
        <v>283</v>
      </c>
      <c r="AR411" s="21"/>
      <c r="AS411" s="17"/>
      <c r="AU411" s="13" t="s">
        <v>1079</v>
      </c>
    </row>
    <row r="412" spans="1:47" x14ac:dyDescent="0.25">
      <c r="A412" s="17" t="s">
        <v>1059</v>
      </c>
      <c r="B412" t="s">
        <v>1071</v>
      </c>
      <c r="C412" s="17">
        <v>2007</v>
      </c>
      <c r="D412" s="17" t="s">
        <v>1072</v>
      </c>
      <c r="E412" s="17"/>
      <c r="F412" t="s">
        <v>1073</v>
      </c>
      <c r="G412" s="17" t="s">
        <v>4</v>
      </c>
      <c r="H412" s="17" t="s">
        <v>131</v>
      </c>
      <c r="I412" s="17" t="s">
        <v>1074</v>
      </c>
      <c r="J412" s="17" t="s">
        <v>1075</v>
      </c>
      <c r="K412" s="17" t="s">
        <v>1076</v>
      </c>
      <c r="L412" s="17" t="s">
        <v>1077</v>
      </c>
      <c r="M412" s="17" t="s">
        <v>67</v>
      </c>
      <c r="N412" s="17" t="s">
        <v>69</v>
      </c>
      <c r="O412" s="17" t="s">
        <v>87</v>
      </c>
      <c r="P412" s="17"/>
      <c r="Q412" s="17">
        <v>6</v>
      </c>
      <c r="R412" s="17">
        <v>11</v>
      </c>
      <c r="S412" s="17">
        <v>2</v>
      </c>
      <c r="T412" s="17">
        <v>19.600000000000001</v>
      </c>
      <c r="U412" s="17">
        <v>23.4</v>
      </c>
      <c r="V412" s="17">
        <v>26</v>
      </c>
      <c r="W412" s="17" t="s">
        <v>70</v>
      </c>
      <c r="X412" s="17" t="s">
        <v>72</v>
      </c>
      <c r="Y412" s="17" t="s">
        <v>123</v>
      </c>
      <c r="Z412" s="17" t="s">
        <v>108</v>
      </c>
      <c r="AA412" s="17" t="s">
        <v>1078</v>
      </c>
      <c r="AB412" s="17">
        <v>25.268799999999999</v>
      </c>
      <c r="AC412">
        <v>14.695399999999999</v>
      </c>
      <c r="AD412" s="17">
        <v>8</v>
      </c>
      <c r="AE412">
        <v>8</v>
      </c>
      <c r="AF412">
        <v>8</v>
      </c>
      <c r="AG412" s="17">
        <v>75.447999999999993</v>
      </c>
      <c r="AH412" s="17">
        <v>13.978500000000011</v>
      </c>
      <c r="AI412" s="17">
        <v>8</v>
      </c>
      <c r="AJ412" s="17">
        <v>8</v>
      </c>
      <c r="AK412">
        <v>8</v>
      </c>
      <c r="AL412" s="17" t="s">
        <v>774</v>
      </c>
      <c r="AM412" s="17" t="s">
        <v>75</v>
      </c>
      <c r="AN412" s="17" t="s">
        <v>1108</v>
      </c>
      <c r="AO412" s="17" t="s">
        <v>1132</v>
      </c>
      <c r="AP412" s="17" t="s">
        <v>1198</v>
      </c>
      <c r="AQ412" s="20" t="s">
        <v>283</v>
      </c>
      <c r="AR412" s="21"/>
      <c r="AS412" s="17"/>
      <c r="AU412" s="13" t="s">
        <v>1079</v>
      </c>
    </row>
    <row r="413" spans="1:47" x14ac:dyDescent="0.25">
      <c r="A413" s="17" t="s">
        <v>1059</v>
      </c>
      <c r="B413" t="s">
        <v>1071</v>
      </c>
      <c r="C413" s="17">
        <v>2007</v>
      </c>
      <c r="D413" s="17" t="s">
        <v>1072</v>
      </c>
      <c r="E413" s="17"/>
      <c r="F413" t="s">
        <v>1073</v>
      </c>
      <c r="G413" s="17" t="s">
        <v>4</v>
      </c>
      <c r="H413" s="17" t="s">
        <v>131</v>
      </c>
      <c r="I413" s="17" t="s">
        <v>1074</v>
      </c>
      <c r="J413" s="17" t="s">
        <v>1075</v>
      </c>
      <c r="K413" s="17" t="s">
        <v>1076</v>
      </c>
      <c r="L413" s="17" t="s">
        <v>1077</v>
      </c>
      <c r="M413" s="17" t="s">
        <v>67</v>
      </c>
      <c r="N413" s="17" t="s">
        <v>69</v>
      </c>
      <c r="O413" s="17" t="s">
        <v>87</v>
      </c>
      <c r="P413" s="17"/>
      <c r="Q413" s="17">
        <v>6</v>
      </c>
      <c r="R413" s="17">
        <v>11</v>
      </c>
      <c r="S413" s="17">
        <v>2</v>
      </c>
      <c r="T413" s="17">
        <v>19.600000000000001</v>
      </c>
      <c r="U413" s="17">
        <v>25.4</v>
      </c>
      <c r="V413" s="17">
        <v>26</v>
      </c>
      <c r="W413" s="17" t="s">
        <v>70</v>
      </c>
      <c r="X413" s="17" t="s">
        <v>72</v>
      </c>
      <c r="Y413" s="17" t="s">
        <v>123</v>
      </c>
      <c r="Z413" s="17" t="s">
        <v>108</v>
      </c>
      <c r="AA413" s="17" t="s">
        <v>1078</v>
      </c>
      <c r="AB413" s="17">
        <v>25.268799999999999</v>
      </c>
      <c r="AC413">
        <v>14.695399999999999</v>
      </c>
      <c r="AD413" s="17">
        <v>8</v>
      </c>
      <c r="AE413">
        <v>8</v>
      </c>
      <c r="AF413">
        <v>8</v>
      </c>
      <c r="AG413" s="17">
        <v>100</v>
      </c>
      <c r="AH413" s="17">
        <v>0.01</v>
      </c>
      <c r="AI413" s="17">
        <v>8</v>
      </c>
      <c r="AJ413" s="17">
        <v>8</v>
      </c>
      <c r="AK413">
        <v>8</v>
      </c>
      <c r="AL413" s="17" t="s">
        <v>774</v>
      </c>
      <c r="AM413" s="17" t="s">
        <v>75</v>
      </c>
      <c r="AN413" s="17" t="s">
        <v>1108</v>
      </c>
      <c r="AO413" s="17" t="s">
        <v>1132</v>
      </c>
      <c r="AP413" s="17" t="s">
        <v>1199</v>
      </c>
      <c r="AQ413" s="20" t="s">
        <v>283</v>
      </c>
      <c r="AR413" s="21"/>
      <c r="AS413" s="17"/>
      <c r="AU413" s="13" t="s">
        <v>1079</v>
      </c>
    </row>
    <row r="414" spans="1:47" x14ac:dyDescent="0.25">
      <c r="A414" s="17" t="s">
        <v>1059</v>
      </c>
      <c r="B414" t="s">
        <v>1071</v>
      </c>
      <c r="C414" s="17">
        <v>2007</v>
      </c>
      <c r="D414" s="17" t="s">
        <v>1072</v>
      </c>
      <c r="E414" s="17"/>
      <c r="F414" t="s">
        <v>1073</v>
      </c>
      <c r="G414" s="17" t="s">
        <v>4</v>
      </c>
      <c r="H414" s="17" t="s">
        <v>131</v>
      </c>
      <c r="I414" s="17" t="s">
        <v>1074</v>
      </c>
      <c r="J414" s="17" t="s">
        <v>1075</v>
      </c>
      <c r="K414" s="17" t="s">
        <v>1076</v>
      </c>
      <c r="L414" s="17" t="s">
        <v>1077</v>
      </c>
      <c r="M414" s="17" t="s">
        <v>67</v>
      </c>
      <c r="N414" s="17" t="s">
        <v>69</v>
      </c>
      <c r="O414" s="17" t="s">
        <v>87</v>
      </c>
      <c r="P414" s="17"/>
      <c r="Q414" s="17">
        <v>6</v>
      </c>
      <c r="R414" s="17">
        <v>11</v>
      </c>
      <c r="S414" s="17">
        <v>2</v>
      </c>
      <c r="T414" s="17">
        <v>19.600000000000001</v>
      </c>
      <c r="U414" s="17">
        <v>23.4</v>
      </c>
      <c r="V414" s="17">
        <v>18</v>
      </c>
      <c r="W414" s="17" t="s">
        <v>70</v>
      </c>
      <c r="X414" s="17" t="s">
        <v>72</v>
      </c>
      <c r="Y414" s="17" t="s">
        <v>123</v>
      </c>
      <c r="Z414" s="17" t="s">
        <v>106</v>
      </c>
      <c r="AA414" s="17" t="s">
        <v>1080</v>
      </c>
      <c r="AB414" s="17">
        <v>14.188499999999999</v>
      </c>
      <c r="AC414" s="17">
        <v>2.1361000000000008</v>
      </c>
      <c r="AD414" s="17">
        <v>8</v>
      </c>
      <c r="AE414">
        <v>8</v>
      </c>
      <c r="AF414">
        <v>8</v>
      </c>
      <c r="AG414" s="17">
        <v>13.811500000000001</v>
      </c>
      <c r="AH414" s="17">
        <v>0.75389999999999979</v>
      </c>
      <c r="AI414" s="17">
        <v>8</v>
      </c>
      <c r="AJ414" s="17">
        <v>8</v>
      </c>
      <c r="AK414">
        <v>8</v>
      </c>
      <c r="AL414" s="17" t="s">
        <v>292</v>
      </c>
      <c r="AM414" s="17" t="s">
        <v>75</v>
      </c>
      <c r="AN414" s="17" t="s">
        <v>1106</v>
      </c>
      <c r="AO414" s="17" t="s">
        <v>1133</v>
      </c>
      <c r="AP414" s="17" t="s">
        <v>1200</v>
      </c>
      <c r="AQ414" s="20" t="s">
        <v>1064</v>
      </c>
      <c r="AR414" s="21"/>
      <c r="AS414" s="17"/>
      <c r="AU414" s="13" t="s">
        <v>1079</v>
      </c>
    </row>
    <row r="415" spans="1:47" x14ac:dyDescent="0.25">
      <c r="A415" s="17" t="s">
        <v>1059</v>
      </c>
      <c r="B415" t="s">
        <v>1071</v>
      </c>
      <c r="C415" s="17">
        <v>2007</v>
      </c>
      <c r="D415" s="17" t="s">
        <v>1072</v>
      </c>
      <c r="E415" s="17"/>
      <c r="F415" t="s">
        <v>1073</v>
      </c>
      <c r="G415" s="17" t="s">
        <v>4</v>
      </c>
      <c r="H415" s="17" t="s">
        <v>131</v>
      </c>
      <c r="I415" s="17" t="s">
        <v>1074</v>
      </c>
      <c r="J415" s="17" t="s">
        <v>1075</v>
      </c>
      <c r="K415" s="17" t="s">
        <v>1076</v>
      </c>
      <c r="L415" s="17" t="s">
        <v>1077</v>
      </c>
      <c r="M415" s="17" t="s">
        <v>67</v>
      </c>
      <c r="N415" s="17" t="s">
        <v>69</v>
      </c>
      <c r="O415" s="17" t="s">
        <v>87</v>
      </c>
      <c r="P415" s="17"/>
      <c r="Q415" s="17">
        <v>6</v>
      </c>
      <c r="R415" s="17">
        <v>11</v>
      </c>
      <c r="S415" s="17">
        <v>2</v>
      </c>
      <c r="T415" s="17">
        <v>19.600000000000001</v>
      </c>
      <c r="U415" s="17">
        <v>25.4</v>
      </c>
      <c r="V415" s="17">
        <v>18</v>
      </c>
      <c r="W415" s="17" t="s">
        <v>70</v>
      </c>
      <c r="X415" s="17" t="s">
        <v>72</v>
      </c>
      <c r="Y415" s="17" t="s">
        <v>123</v>
      </c>
      <c r="Z415" s="17" t="s">
        <v>106</v>
      </c>
      <c r="AA415" s="17" t="s">
        <v>1080</v>
      </c>
      <c r="AB415" s="17">
        <v>14.188499999999999</v>
      </c>
      <c r="AC415" s="17">
        <v>2.1361000000000008</v>
      </c>
      <c r="AD415" s="17">
        <v>8</v>
      </c>
      <c r="AE415">
        <v>8</v>
      </c>
      <c r="AF415">
        <v>8</v>
      </c>
      <c r="AG415" s="17">
        <v>21.3508</v>
      </c>
      <c r="AH415" s="17">
        <v>2.136099999999999</v>
      </c>
      <c r="AI415" s="17">
        <v>8</v>
      </c>
      <c r="AJ415" s="17">
        <v>8</v>
      </c>
      <c r="AK415">
        <v>8</v>
      </c>
      <c r="AL415" s="17" t="s">
        <v>292</v>
      </c>
      <c r="AM415" s="17" t="s">
        <v>75</v>
      </c>
      <c r="AN415" s="17" t="s">
        <v>1106</v>
      </c>
      <c r="AO415" s="17" t="s">
        <v>1133</v>
      </c>
      <c r="AP415" s="17" t="s">
        <v>1201</v>
      </c>
      <c r="AQ415" s="20" t="s">
        <v>1064</v>
      </c>
      <c r="AR415" s="21"/>
      <c r="AS415" s="17"/>
      <c r="AU415" s="13" t="s">
        <v>1079</v>
      </c>
    </row>
    <row r="416" spans="1:47" x14ac:dyDescent="0.25">
      <c r="A416" s="17" t="s">
        <v>1059</v>
      </c>
      <c r="B416" t="s">
        <v>1071</v>
      </c>
      <c r="C416" s="17">
        <v>2007</v>
      </c>
      <c r="D416" s="17" t="s">
        <v>1072</v>
      </c>
      <c r="E416" s="17"/>
      <c r="F416" t="s">
        <v>1073</v>
      </c>
      <c r="G416" s="17" t="s">
        <v>4</v>
      </c>
      <c r="H416" s="17" t="s">
        <v>131</v>
      </c>
      <c r="I416" s="17" t="s">
        <v>1074</v>
      </c>
      <c r="J416" s="17" t="s">
        <v>1075</v>
      </c>
      <c r="K416" s="17" t="s">
        <v>1076</v>
      </c>
      <c r="L416" s="17" t="s">
        <v>1077</v>
      </c>
      <c r="M416" s="17" t="s">
        <v>67</v>
      </c>
      <c r="N416" s="17" t="s">
        <v>69</v>
      </c>
      <c r="O416" s="17" t="s">
        <v>87</v>
      </c>
      <c r="P416" s="17"/>
      <c r="Q416" s="17">
        <v>6</v>
      </c>
      <c r="R416" s="17">
        <v>11</v>
      </c>
      <c r="S416" s="17">
        <v>2</v>
      </c>
      <c r="T416" s="17">
        <v>19.600000000000001</v>
      </c>
      <c r="U416" s="17">
        <v>23.4</v>
      </c>
      <c r="V416" s="17">
        <v>22</v>
      </c>
      <c r="W416" s="17" t="s">
        <v>70</v>
      </c>
      <c r="X416" s="17" t="s">
        <v>72</v>
      </c>
      <c r="Y416" s="17" t="s">
        <v>123</v>
      </c>
      <c r="Z416" s="17" t="s">
        <v>106</v>
      </c>
      <c r="AA416" s="17" t="s">
        <v>1080</v>
      </c>
      <c r="AB416" s="17">
        <v>8.7852999999999994</v>
      </c>
      <c r="AC416" s="17">
        <v>1.0053000000000001</v>
      </c>
      <c r="AD416" s="17">
        <v>8</v>
      </c>
      <c r="AE416">
        <v>8</v>
      </c>
      <c r="AF416">
        <v>8</v>
      </c>
      <c r="AG416" s="17">
        <v>10.1675</v>
      </c>
      <c r="AH416" s="17">
        <v>0.87959999999999994</v>
      </c>
      <c r="AI416" s="17">
        <v>8</v>
      </c>
      <c r="AJ416" s="17">
        <v>8</v>
      </c>
      <c r="AK416">
        <v>8</v>
      </c>
      <c r="AL416" s="17" t="s">
        <v>292</v>
      </c>
      <c r="AM416" s="17" t="s">
        <v>75</v>
      </c>
      <c r="AN416" s="17" t="s">
        <v>1107</v>
      </c>
      <c r="AO416" s="17" t="s">
        <v>1134</v>
      </c>
      <c r="AP416" s="17" t="s">
        <v>1202</v>
      </c>
      <c r="AQ416" s="20" t="s">
        <v>1064</v>
      </c>
      <c r="AR416" s="21"/>
      <c r="AS416" s="17"/>
      <c r="AU416" s="13" t="s">
        <v>1079</v>
      </c>
    </row>
    <row r="417" spans="1:47" x14ac:dyDescent="0.25">
      <c r="A417" s="17" t="s">
        <v>1059</v>
      </c>
      <c r="B417" t="s">
        <v>1071</v>
      </c>
      <c r="C417" s="17">
        <v>2007</v>
      </c>
      <c r="D417" s="17" t="s">
        <v>1072</v>
      </c>
      <c r="E417" s="17"/>
      <c r="F417" t="s">
        <v>1073</v>
      </c>
      <c r="G417" s="17" t="s">
        <v>4</v>
      </c>
      <c r="H417" s="17" t="s">
        <v>131</v>
      </c>
      <c r="I417" s="17" t="s">
        <v>1074</v>
      </c>
      <c r="J417" s="17" t="s">
        <v>1075</v>
      </c>
      <c r="K417" s="17" t="s">
        <v>1076</v>
      </c>
      <c r="L417" s="17" t="s">
        <v>1077</v>
      </c>
      <c r="M417" s="17" t="s">
        <v>67</v>
      </c>
      <c r="N417" s="17" t="s">
        <v>69</v>
      </c>
      <c r="O417" s="17" t="s">
        <v>87</v>
      </c>
      <c r="P417" s="17"/>
      <c r="Q417" s="17">
        <v>6</v>
      </c>
      <c r="R417" s="17">
        <v>11</v>
      </c>
      <c r="S417" s="17">
        <v>2</v>
      </c>
      <c r="T417" s="17">
        <v>19.600000000000001</v>
      </c>
      <c r="U417" s="17">
        <v>25.4</v>
      </c>
      <c r="V417" s="17">
        <v>22</v>
      </c>
      <c r="W417" s="17" t="s">
        <v>70</v>
      </c>
      <c r="X417" s="17" t="s">
        <v>72</v>
      </c>
      <c r="Y417" s="17" t="s">
        <v>123</v>
      </c>
      <c r="Z417" s="17" t="s">
        <v>106</v>
      </c>
      <c r="AA417" s="17" t="s">
        <v>1080</v>
      </c>
      <c r="AB417" s="17">
        <v>8.7852999999999994</v>
      </c>
      <c r="AC417" s="17">
        <v>1.0053000000000001</v>
      </c>
      <c r="AD417" s="17">
        <v>8</v>
      </c>
      <c r="AE417">
        <v>8</v>
      </c>
      <c r="AF417">
        <v>8</v>
      </c>
      <c r="AG417" s="17">
        <v>8.6597000000000008</v>
      </c>
      <c r="AH417" s="17">
        <v>0.25129999999999875</v>
      </c>
      <c r="AI417" s="17">
        <v>8</v>
      </c>
      <c r="AJ417" s="17">
        <v>8</v>
      </c>
      <c r="AK417">
        <v>8</v>
      </c>
      <c r="AL417" s="17" t="s">
        <v>292</v>
      </c>
      <c r="AM417" s="17" t="s">
        <v>75</v>
      </c>
      <c r="AN417" s="17" t="s">
        <v>1107</v>
      </c>
      <c r="AO417" s="17" t="s">
        <v>1134</v>
      </c>
      <c r="AP417" s="17" t="s">
        <v>1203</v>
      </c>
      <c r="AQ417" s="20" t="s">
        <v>1064</v>
      </c>
      <c r="AR417" s="21"/>
      <c r="AS417" s="17"/>
      <c r="AU417" s="13" t="s">
        <v>1079</v>
      </c>
    </row>
    <row r="418" spans="1:47" x14ac:dyDescent="0.25">
      <c r="A418" s="17" t="s">
        <v>1059</v>
      </c>
      <c r="B418" t="s">
        <v>1071</v>
      </c>
      <c r="C418" s="17">
        <v>2007</v>
      </c>
      <c r="D418" s="17" t="s">
        <v>1072</v>
      </c>
      <c r="E418" s="17"/>
      <c r="F418" t="s">
        <v>1073</v>
      </c>
      <c r="G418" s="17" t="s">
        <v>4</v>
      </c>
      <c r="H418" s="17" t="s">
        <v>131</v>
      </c>
      <c r="I418" s="17" t="s">
        <v>1074</v>
      </c>
      <c r="J418" s="17" t="s">
        <v>1075</v>
      </c>
      <c r="K418" s="17" t="s">
        <v>1076</v>
      </c>
      <c r="L418" s="17" t="s">
        <v>1077</v>
      </c>
      <c r="M418" s="17" t="s">
        <v>67</v>
      </c>
      <c r="N418" s="17" t="s">
        <v>69</v>
      </c>
      <c r="O418" s="17" t="s">
        <v>87</v>
      </c>
      <c r="P418" s="17"/>
      <c r="Q418" s="17">
        <v>6</v>
      </c>
      <c r="R418" s="17">
        <v>11</v>
      </c>
      <c r="S418" s="17">
        <v>2</v>
      </c>
      <c r="T418" s="17">
        <v>19.600000000000001</v>
      </c>
      <c r="U418" s="17">
        <v>23.4</v>
      </c>
      <c r="V418" s="17">
        <v>26</v>
      </c>
      <c r="W418" s="17" t="s">
        <v>70</v>
      </c>
      <c r="X418" s="17" t="s">
        <v>72</v>
      </c>
      <c r="Y418" s="17" t="s">
        <v>123</v>
      </c>
      <c r="Z418" s="17" t="s">
        <v>106</v>
      </c>
      <c r="AA418" s="17" t="s">
        <v>1080</v>
      </c>
      <c r="AB418" s="17">
        <v>6.6492000000000004</v>
      </c>
      <c r="AC418" s="17">
        <v>0.25129999999999963</v>
      </c>
      <c r="AD418" s="17">
        <v>8</v>
      </c>
      <c r="AE418">
        <v>8</v>
      </c>
      <c r="AF418">
        <v>8</v>
      </c>
      <c r="AG418" s="17">
        <v>6.2723000000000004</v>
      </c>
      <c r="AH418" s="17">
        <v>0.25129999999999963</v>
      </c>
      <c r="AI418" s="17">
        <v>8</v>
      </c>
      <c r="AJ418" s="17">
        <v>8</v>
      </c>
      <c r="AK418">
        <v>8</v>
      </c>
      <c r="AL418" s="17" t="s">
        <v>292</v>
      </c>
      <c r="AM418" s="17" t="s">
        <v>75</v>
      </c>
      <c r="AN418" s="17" t="s">
        <v>1108</v>
      </c>
      <c r="AO418" s="17" t="s">
        <v>1135</v>
      </c>
      <c r="AP418" s="17" t="s">
        <v>1204</v>
      </c>
      <c r="AQ418" s="20" t="s">
        <v>1064</v>
      </c>
      <c r="AR418" s="21"/>
      <c r="AS418" s="17"/>
      <c r="AU418" s="13" t="s">
        <v>1079</v>
      </c>
    </row>
    <row r="419" spans="1:47" x14ac:dyDescent="0.25">
      <c r="A419" s="17" t="s">
        <v>1059</v>
      </c>
      <c r="B419" t="s">
        <v>1071</v>
      </c>
      <c r="C419" s="17">
        <v>2007</v>
      </c>
      <c r="D419" s="17" t="s">
        <v>1072</v>
      </c>
      <c r="E419" s="17"/>
      <c r="F419" t="s">
        <v>1073</v>
      </c>
      <c r="G419" s="17" t="s">
        <v>4</v>
      </c>
      <c r="H419" s="17" t="s">
        <v>131</v>
      </c>
      <c r="I419" s="17" t="s">
        <v>1074</v>
      </c>
      <c r="J419" s="17" t="s">
        <v>1075</v>
      </c>
      <c r="K419" s="17" t="s">
        <v>1076</v>
      </c>
      <c r="L419" s="17" t="s">
        <v>1077</v>
      </c>
      <c r="M419" s="17" t="s">
        <v>67</v>
      </c>
      <c r="N419" s="17" t="s">
        <v>69</v>
      </c>
      <c r="O419" s="17" t="s">
        <v>87</v>
      </c>
      <c r="P419" s="17"/>
      <c r="Q419" s="17">
        <v>6</v>
      </c>
      <c r="R419" s="17">
        <v>11</v>
      </c>
      <c r="S419" s="17">
        <v>2</v>
      </c>
      <c r="T419" s="17">
        <v>19.600000000000001</v>
      </c>
      <c r="U419" s="17">
        <v>25.4</v>
      </c>
      <c r="V419" s="17">
        <v>26</v>
      </c>
      <c r="W419" s="17" t="s">
        <v>70</v>
      </c>
      <c r="X419" s="17" t="s">
        <v>72</v>
      </c>
      <c r="Y419" s="17" t="s">
        <v>123</v>
      </c>
      <c r="Z419" s="17" t="s">
        <v>106</v>
      </c>
      <c r="AA419" s="17" t="s">
        <v>1080</v>
      </c>
      <c r="AB419" s="17">
        <v>6.6492000000000004</v>
      </c>
      <c r="AC419" s="17">
        <v>0.25129999999999963</v>
      </c>
      <c r="AD419" s="17">
        <v>8</v>
      </c>
      <c r="AE419">
        <v>8</v>
      </c>
      <c r="AF419">
        <v>8</v>
      </c>
      <c r="AG419" s="17">
        <v>6.9005000000000001</v>
      </c>
      <c r="AH419" s="17">
        <v>0.25129999999999963</v>
      </c>
      <c r="AI419" s="17">
        <v>8</v>
      </c>
      <c r="AJ419" s="17">
        <v>8</v>
      </c>
      <c r="AK419">
        <v>8</v>
      </c>
      <c r="AL419" s="17" t="s">
        <v>292</v>
      </c>
      <c r="AM419" s="17" t="s">
        <v>75</v>
      </c>
      <c r="AN419" s="17" t="s">
        <v>1108</v>
      </c>
      <c r="AO419" s="17" t="s">
        <v>1135</v>
      </c>
      <c r="AP419" s="17" t="s">
        <v>1205</v>
      </c>
      <c r="AQ419" s="20" t="s">
        <v>1064</v>
      </c>
      <c r="AR419" s="21"/>
      <c r="AS419" s="17"/>
      <c r="AU419" s="13" t="s">
        <v>1079</v>
      </c>
    </row>
    <row r="420" spans="1:47" x14ac:dyDescent="0.25">
      <c r="A420" s="17" t="s">
        <v>1059</v>
      </c>
      <c r="B420" t="s">
        <v>1071</v>
      </c>
      <c r="C420" s="17">
        <v>2007</v>
      </c>
      <c r="D420" s="17" t="s">
        <v>1072</v>
      </c>
      <c r="E420" s="17"/>
      <c r="F420" t="s">
        <v>1073</v>
      </c>
      <c r="G420" s="17" t="s">
        <v>4</v>
      </c>
      <c r="H420" s="17" t="s">
        <v>131</v>
      </c>
      <c r="I420" s="17" t="s">
        <v>1074</v>
      </c>
      <c r="J420" s="17" t="s">
        <v>1075</v>
      </c>
      <c r="K420" s="17" t="s">
        <v>1076</v>
      </c>
      <c r="L420" s="17" t="s">
        <v>1077</v>
      </c>
      <c r="M420" s="17" t="s">
        <v>67</v>
      </c>
      <c r="N420" s="17" t="s">
        <v>69</v>
      </c>
      <c r="O420" s="17" t="s">
        <v>87</v>
      </c>
      <c r="P420" s="17"/>
      <c r="Q420" s="17">
        <v>6</v>
      </c>
      <c r="R420" s="17">
        <v>11</v>
      </c>
      <c r="S420" s="17">
        <v>2</v>
      </c>
      <c r="T420" s="17">
        <v>19.600000000000001</v>
      </c>
      <c r="U420" s="17">
        <v>23.4</v>
      </c>
      <c r="V420" s="17">
        <v>18</v>
      </c>
      <c r="W420" s="17" t="s">
        <v>70</v>
      </c>
      <c r="X420" s="17" t="s">
        <v>72</v>
      </c>
      <c r="Y420" s="17" t="s">
        <v>123</v>
      </c>
      <c r="Z420" s="17" t="s">
        <v>106</v>
      </c>
      <c r="AA420" s="17" t="s">
        <v>1081</v>
      </c>
      <c r="AB420" s="17">
        <v>17.915800000000001</v>
      </c>
      <c r="AC420" s="17">
        <v>2.6525999999999996</v>
      </c>
      <c r="AD420" s="17">
        <v>8</v>
      </c>
      <c r="AE420">
        <v>8</v>
      </c>
      <c r="AF420">
        <v>8</v>
      </c>
      <c r="AG420" s="17">
        <v>17.031600000000001</v>
      </c>
      <c r="AH420" s="17">
        <v>0.12630000000000052</v>
      </c>
      <c r="AI420" s="17">
        <v>8</v>
      </c>
      <c r="AJ420" s="17">
        <v>8</v>
      </c>
      <c r="AK420">
        <v>8</v>
      </c>
      <c r="AL420" s="17" t="s">
        <v>292</v>
      </c>
      <c r="AM420" s="17" t="s">
        <v>75</v>
      </c>
      <c r="AN420" s="17" t="s">
        <v>1106</v>
      </c>
      <c r="AO420" s="17" t="s">
        <v>1136</v>
      </c>
      <c r="AP420" s="17" t="s">
        <v>1200</v>
      </c>
      <c r="AQ420" s="20" t="s">
        <v>1064</v>
      </c>
      <c r="AR420" s="21"/>
      <c r="AS420" s="17"/>
      <c r="AU420" s="13" t="s">
        <v>1079</v>
      </c>
    </row>
    <row r="421" spans="1:47" x14ac:dyDescent="0.25">
      <c r="A421" s="17" t="s">
        <v>1059</v>
      </c>
      <c r="B421" t="s">
        <v>1071</v>
      </c>
      <c r="C421" s="17">
        <v>2007</v>
      </c>
      <c r="D421" s="17" t="s">
        <v>1072</v>
      </c>
      <c r="E421" s="17"/>
      <c r="F421" t="s">
        <v>1073</v>
      </c>
      <c r="G421" s="17" t="s">
        <v>4</v>
      </c>
      <c r="H421" s="17" t="s">
        <v>131</v>
      </c>
      <c r="I421" s="17" t="s">
        <v>1074</v>
      </c>
      <c r="J421" s="17" t="s">
        <v>1075</v>
      </c>
      <c r="K421" s="17" t="s">
        <v>1076</v>
      </c>
      <c r="L421" s="17" t="s">
        <v>1077</v>
      </c>
      <c r="M421" s="17" t="s">
        <v>67</v>
      </c>
      <c r="N421" s="17" t="s">
        <v>69</v>
      </c>
      <c r="O421" s="17" t="s">
        <v>87</v>
      </c>
      <c r="P421" s="17"/>
      <c r="Q421" s="17">
        <v>6</v>
      </c>
      <c r="R421" s="17">
        <v>11</v>
      </c>
      <c r="S421" s="17">
        <v>2</v>
      </c>
      <c r="T421" s="17">
        <v>19.600000000000001</v>
      </c>
      <c r="U421" s="17">
        <v>25.4</v>
      </c>
      <c r="V421" s="17">
        <v>18</v>
      </c>
      <c r="W421" s="17" t="s">
        <v>70</v>
      </c>
      <c r="X421" s="17" t="s">
        <v>72</v>
      </c>
      <c r="Y421" s="17" t="s">
        <v>123</v>
      </c>
      <c r="Z421" s="17" t="s">
        <v>106</v>
      </c>
      <c r="AA421" s="17" t="s">
        <v>1081</v>
      </c>
      <c r="AB421" s="17">
        <v>17.915800000000001</v>
      </c>
      <c r="AC421" s="17">
        <v>2.6525999999999996</v>
      </c>
      <c r="AD421" s="17">
        <v>8</v>
      </c>
      <c r="AE421">
        <v>8</v>
      </c>
      <c r="AF421">
        <v>8</v>
      </c>
      <c r="AG421" s="17">
        <v>24.736799999999999</v>
      </c>
      <c r="AH421" s="17">
        <v>2.4000000000000021</v>
      </c>
      <c r="AI421" s="17">
        <v>8</v>
      </c>
      <c r="AJ421" s="17">
        <v>8</v>
      </c>
      <c r="AK421">
        <v>8</v>
      </c>
      <c r="AL421" s="17" t="s">
        <v>292</v>
      </c>
      <c r="AM421" s="17" t="s">
        <v>75</v>
      </c>
      <c r="AN421" s="17" t="s">
        <v>1106</v>
      </c>
      <c r="AO421" s="17" t="s">
        <v>1137</v>
      </c>
      <c r="AP421" s="17" t="s">
        <v>1201</v>
      </c>
      <c r="AQ421" s="20" t="s">
        <v>1064</v>
      </c>
      <c r="AR421" s="21"/>
      <c r="AS421" s="17"/>
      <c r="AU421" s="13" t="s">
        <v>1079</v>
      </c>
    </row>
    <row r="422" spans="1:47" x14ac:dyDescent="0.25">
      <c r="A422" s="17" t="s">
        <v>1059</v>
      </c>
      <c r="B422" t="s">
        <v>1071</v>
      </c>
      <c r="C422" s="17">
        <v>2007</v>
      </c>
      <c r="D422" s="17" t="s">
        <v>1072</v>
      </c>
      <c r="E422" s="17"/>
      <c r="F422" t="s">
        <v>1073</v>
      </c>
      <c r="G422" s="17" t="s">
        <v>4</v>
      </c>
      <c r="H422" s="17" t="s">
        <v>131</v>
      </c>
      <c r="I422" s="17" t="s">
        <v>1074</v>
      </c>
      <c r="J422" s="17" t="s">
        <v>1075</v>
      </c>
      <c r="K422" s="17" t="s">
        <v>1076</v>
      </c>
      <c r="L422" s="17" t="s">
        <v>1077</v>
      </c>
      <c r="M422" s="17" t="s">
        <v>67</v>
      </c>
      <c r="N422" s="17" t="s">
        <v>69</v>
      </c>
      <c r="O422" s="17" t="s">
        <v>87</v>
      </c>
      <c r="P422" s="17"/>
      <c r="Q422" s="17">
        <v>6</v>
      </c>
      <c r="R422" s="17">
        <v>11</v>
      </c>
      <c r="S422" s="17">
        <v>2</v>
      </c>
      <c r="T422" s="17">
        <v>19.600000000000001</v>
      </c>
      <c r="U422" s="17">
        <v>23.4</v>
      </c>
      <c r="V422" s="17">
        <v>22</v>
      </c>
      <c r="W422" s="17" t="s">
        <v>70</v>
      </c>
      <c r="X422" s="17" t="s">
        <v>72</v>
      </c>
      <c r="Y422" s="17" t="s">
        <v>123</v>
      </c>
      <c r="Z422" s="17" t="s">
        <v>106</v>
      </c>
      <c r="AA422" s="17" t="s">
        <v>1081</v>
      </c>
      <c r="AB422" s="17">
        <v>11.0947</v>
      </c>
      <c r="AC422" s="17">
        <v>1.1369000000000007</v>
      </c>
      <c r="AD422" s="17">
        <v>8</v>
      </c>
      <c r="AE422">
        <v>8</v>
      </c>
      <c r="AF422">
        <v>8</v>
      </c>
      <c r="AG422" s="17">
        <v>12.2316</v>
      </c>
      <c r="AH422" s="17">
        <v>0.88419999999999987</v>
      </c>
      <c r="AI422" s="17">
        <v>8</v>
      </c>
      <c r="AJ422" s="17">
        <v>8</v>
      </c>
      <c r="AK422">
        <v>8</v>
      </c>
      <c r="AL422" s="17" t="s">
        <v>292</v>
      </c>
      <c r="AM422" s="17" t="s">
        <v>75</v>
      </c>
      <c r="AN422" s="17" t="s">
        <v>1107</v>
      </c>
      <c r="AO422" s="17" t="s">
        <v>1138</v>
      </c>
      <c r="AP422" s="17" t="s">
        <v>1202</v>
      </c>
      <c r="AQ422" s="20" t="s">
        <v>1064</v>
      </c>
      <c r="AR422" s="21"/>
      <c r="AS422" s="17"/>
      <c r="AU422" s="13" t="s">
        <v>1079</v>
      </c>
    </row>
    <row r="423" spans="1:47" x14ac:dyDescent="0.25">
      <c r="A423" s="17" t="s">
        <v>1059</v>
      </c>
      <c r="B423" t="s">
        <v>1071</v>
      </c>
      <c r="C423" s="17">
        <v>2007</v>
      </c>
      <c r="D423" s="17" t="s">
        <v>1072</v>
      </c>
      <c r="E423" s="17"/>
      <c r="F423" t="s">
        <v>1073</v>
      </c>
      <c r="G423" s="17" t="s">
        <v>4</v>
      </c>
      <c r="H423" s="17" t="s">
        <v>131</v>
      </c>
      <c r="I423" s="17" t="s">
        <v>1074</v>
      </c>
      <c r="J423" s="17" t="s">
        <v>1075</v>
      </c>
      <c r="K423" s="17" t="s">
        <v>1076</v>
      </c>
      <c r="L423" s="17" t="s">
        <v>1077</v>
      </c>
      <c r="M423" s="17" t="s">
        <v>67</v>
      </c>
      <c r="N423" s="17" t="s">
        <v>69</v>
      </c>
      <c r="O423" s="17" t="s">
        <v>87</v>
      </c>
      <c r="P423" s="17"/>
      <c r="Q423" s="17">
        <v>6</v>
      </c>
      <c r="R423" s="17">
        <v>11</v>
      </c>
      <c r="S423" s="17">
        <v>2</v>
      </c>
      <c r="T423" s="17">
        <v>19.600000000000001</v>
      </c>
      <c r="U423" s="17">
        <v>25.4</v>
      </c>
      <c r="V423" s="17">
        <v>22</v>
      </c>
      <c r="W423" s="17" t="s">
        <v>70</v>
      </c>
      <c r="X423" s="17" t="s">
        <v>72</v>
      </c>
      <c r="Y423" s="17" t="s">
        <v>123</v>
      </c>
      <c r="Z423" s="17" t="s">
        <v>106</v>
      </c>
      <c r="AA423" s="17" t="s">
        <v>1081</v>
      </c>
      <c r="AB423" s="17">
        <v>11.0947</v>
      </c>
      <c r="AC423" s="17">
        <v>1.1369000000000007</v>
      </c>
      <c r="AD423" s="17">
        <v>8</v>
      </c>
      <c r="AE423">
        <v>8</v>
      </c>
      <c r="AF423">
        <v>8</v>
      </c>
      <c r="AG423" s="17">
        <v>10.968400000000001</v>
      </c>
      <c r="AH423" s="17">
        <v>0.50529999999999831</v>
      </c>
      <c r="AI423" s="17">
        <v>8</v>
      </c>
      <c r="AJ423" s="17">
        <v>8</v>
      </c>
      <c r="AK423">
        <v>8</v>
      </c>
      <c r="AL423" s="17" t="s">
        <v>292</v>
      </c>
      <c r="AM423" s="17" t="s">
        <v>75</v>
      </c>
      <c r="AN423" s="17" t="s">
        <v>1107</v>
      </c>
      <c r="AO423" s="17" t="s">
        <v>1138</v>
      </c>
      <c r="AP423" s="17" t="s">
        <v>1203</v>
      </c>
      <c r="AQ423" s="20" t="s">
        <v>1064</v>
      </c>
      <c r="AR423" s="21"/>
      <c r="AS423" s="17"/>
      <c r="AU423" s="13" t="s">
        <v>1079</v>
      </c>
    </row>
    <row r="424" spans="1:47" x14ac:dyDescent="0.25">
      <c r="A424" s="17" t="s">
        <v>1059</v>
      </c>
      <c r="B424" t="s">
        <v>1071</v>
      </c>
      <c r="C424" s="17">
        <v>2007</v>
      </c>
      <c r="D424" s="17" t="s">
        <v>1072</v>
      </c>
      <c r="E424" s="17"/>
      <c r="F424" t="s">
        <v>1073</v>
      </c>
      <c r="G424" s="17" t="s">
        <v>4</v>
      </c>
      <c r="H424" s="17" t="s">
        <v>131</v>
      </c>
      <c r="I424" s="17" t="s">
        <v>1074</v>
      </c>
      <c r="J424" s="17" t="s">
        <v>1075</v>
      </c>
      <c r="K424" s="17" t="s">
        <v>1076</v>
      </c>
      <c r="L424" s="17" t="s">
        <v>1077</v>
      </c>
      <c r="M424" s="17" t="s">
        <v>67</v>
      </c>
      <c r="N424" s="17" t="s">
        <v>69</v>
      </c>
      <c r="O424" s="17" t="s">
        <v>87</v>
      </c>
      <c r="P424" s="17"/>
      <c r="Q424" s="17">
        <v>6</v>
      </c>
      <c r="R424" s="17">
        <v>11</v>
      </c>
      <c r="S424" s="17">
        <v>2</v>
      </c>
      <c r="T424" s="17">
        <v>19.600000000000001</v>
      </c>
      <c r="U424" s="17">
        <v>23.4</v>
      </c>
      <c r="V424" s="17">
        <v>26</v>
      </c>
      <c r="W424" s="17" t="s">
        <v>70</v>
      </c>
      <c r="X424" s="17" t="s">
        <v>72</v>
      </c>
      <c r="Y424" s="17" t="s">
        <v>123</v>
      </c>
      <c r="Z424" s="17" t="s">
        <v>106</v>
      </c>
      <c r="AA424" s="17" t="s">
        <v>1081</v>
      </c>
      <c r="AB424" s="17">
        <v>8.6946999999999992</v>
      </c>
      <c r="AC424" s="17">
        <v>0.25270000000000081</v>
      </c>
      <c r="AD424" s="17">
        <v>8</v>
      </c>
      <c r="AE424">
        <v>8</v>
      </c>
      <c r="AF424">
        <v>8</v>
      </c>
      <c r="AG424" s="17">
        <v>8.0632000000000001</v>
      </c>
      <c r="AH424" s="17">
        <v>0.37889999999999979</v>
      </c>
      <c r="AI424" s="17">
        <v>8</v>
      </c>
      <c r="AJ424" s="17">
        <v>8</v>
      </c>
      <c r="AK424">
        <v>8</v>
      </c>
      <c r="AL424" s="17" t="s">
        <v>292</v>
      </c>
      <c r="AM424" s="17" t="s">
        <v>75</v>
      </c>
      <c r="AN424" s="17" t="s">
        <v>1108</v>
      </c>
      <c r="AO424" s="17" t="s">
        <v>1139</v>
      </c>
      <c r="AP424" s="17" t="s">
        <v>1204</v>
      </c>
      <c r="AQ424" s="20" t="s">
        <v>1064</v>
      </c>
      <c r="AR424" s="21"/>
      <c r="AS424" s="17"/>
      <c r="AU424" s="13" t="s">
        <v>1079</v>
      </c>
    </row>
    <row r="425" spans="1:47" x14ac:dyDescent="0.25">
      <c r="A425" s="17" t="s">
        <v>1059</v>
      </c>
      <c r="B425" t="s">
        <v>1071</v>
      </c>
      <c r="C425" s="17">
        <v>2007</v>
      </c>
      <c r="D425" s="17" t="s">
        <v>1072</v>
      </c>
      <c r="E425" s="17"/>
      <c r="F425" t="s">
        <v>1073</v>
      </c>
      <c r="G425" s="17" t="s">
        <v>4</v>
      </c>
      <c r="H425" s="17" t="s">
        <v>131</v>
      </c>
      <c r="I425" s="17" t="s">
        <v>1074</v>
      </c>
      <c r="J425" s="17" t="s">
        <v>1075</v>
      </c>
      <c r="K425" s="17" t="s">
        <v>1076</v>
      </c>
      <c r="L425" s="17" t="s">
        <v>1077</v>
      </c>
      <c r="M425" s="17" t="s">
        <v>67</v>
      </c>
      <c r="N425" s="17" t="s">
        <v>69</v>
      </c>
      <c r="O425" s="17" t="s">
        <v>87</v>
      </c>
      <c r="P425" s="17"/>
      <c r="Q425" s="17">
        <v>6</v>
      </c>
      <c r="R425" s="17">
        <v>11</v>
      </c>
      <c r="S425" s="17">
        <v>2</v>
      </c>
      <c r="T425" s="17">
        <v>19.600000000000001</v>
      </c>
      <c r="U425" s="17">
        <v>25.4</v>
      </c>
      <c r="V425" s="17">
        <v>26</v>
      </c>
      <c r="W425" s="17" t="s">
        <v>70</v>
      </c>
      <c r="X425" s="17" t="s">
        <v>72</v>
      </c>
      <c r="Y425" s="17" t="s">
        <v>123</v>
      </c>
      <c r="Z425" s="17" t="s">
        <v>106</v>
      </c>
      <c r="AA425" s="17" t="s">
        <v>1081</v>
      </c>
      <c r="AB425" s="17">
        <v>8.6946999999999992</v>
      </c>
      <c r="AC425" s="17">
        <v>0.25270000000000081</v>
      </c>
      <c r="AD425" s="17">
        <v>8</v>
      </c>
      <c r="AE425">
        <v>8</v>
      </c>
      <c r="AF425">
        <v>8</v>
      </c>
      <c r="AG425" s="17">
        <v>8.6946999999999992</v>
      </c>
      <c r="AH425" s="17">
        <v>0.37900000000000134</v>
      </c>
      <c r="AI425" s="17">
        <v>8</v>
      </c>
      <c r="AJ425" s="17">
        <v>8</v>
      </c>
      <c r="AK425">
        <v>8</v>
      </c>
      <c r="AL425" s="17" t="s">
        <v>292</v>
      </c>
      <c r="AM425" s="17" t="s">
        <v>75</v>
      </c>
      <c r="AN425" s="17" t="s">
        <v>1108</v>
      </c>
      <c r="AO425" s="17" t="s">
        <v>1139</v>
      </c>
      <c r="AP425" s="17" t="s">
        <v>1205</v>
      </c>
      <c r="AQ425" s="20" t="s">
        <v>1064</v>
      </c>
      <c r="AR425" s="21"/>
      <c r="AS425" s="17"/>
      <c r="AU425" s="13" t="s">
        <v>1079</v>
      </c>
    </row>
    <row r="426" spans="1:47" x14ac:dyDescent="0.25">
      <c r="A426" s="17" t="s">
        <v>1059</v>
      </c>
      <c r="B426" t="s">
        <v>1071</v>
      </c>
      <c r="C426" s="17">
        <v>2007</v>
      </c>
      <c r="D426" s="17" t="s">
        <v>1072</v>
      </c>
      <c r="E426" s="17"/>
      <c r="F426" t="s">
        <v>1073</v>
      </c>
      <c r="G426" s="17" t="s">
        <v>4</v>
      </c>
      <c r="H426" s="17" t="s">
        <v>131</v>
      </c>
      <c r="I426" s="17" t="s">
        <v>1074</v>
      </c>
      <c r="J426" s="17" t="s">
        <v>1075</v>
      </c>
      <c r="K426" s="17" t="s">
        <v>1076</v>
      </c>
      <c r="L426" s="17" t="s">
        <v>1077</v>
      </c>
      <c r="M426" s="17" t="s">
        <v>67</v>
      </c>
      <c r="N426" s="17" t="s">
        <v>69</v>
      </c>
      <c r="O426" s="17" t="s">
        <v>87</v>
      </c>
      <c r="P426" s="17"/>
      <c r="Q426" s="17">
        <v>6</v>
      </c>
      <c r="R426" s="17">
        <v>11</v>
      </c>
      <c r="S426" s="17">
        <v>2</v>
      </c>
      <c r="T426" s="17">
        <v>19.600000000000001</v>
      </c>
      <c r="U426" s="17">
        <v>23.4</v>
      </c>
      <c r="V426" s="17">
        <v>18</v>
      </c>
      <c r="W426" s="17" t="s">
        <v>70</v>
      </c>
      <c r="X426" s="17" t="s">
        <v>72</v>
      </c>
      <c r="Y426" s="17" t="s">
        <v>123</v>
      </c>
      <c r="Z426" s="17" t="s">
        <v>106</v>
      </c>
      <c r="AA426" s="17" t="s">
        <v>1082</v>
      </c>
      <c r="AB426" s="17">
        <v>15.068099999999999</v>
      </c>
      <c r="AC426" s="17">
        <v>2.8900000000000023</v>
      </c>
      <c r="AD426" s="17">
        <v>8</v>
      </c>
      <c r="AE426">
        <v>8</v>
      </c>
      <c r="AF426">
        <v>8</v>
      </c>
      <c r="AG426" s="17">
        <v>16.3246</v>
      </c>
      <c r="AH426" s="17">
        <v>0.25130000000000052</v>
      </c>
      <c r="AI426" s="17">
        <v>8</v>
      </c>
      <c r="AJ426" s="17">
        <v>8</v>
      </c>
      <c r="AK426">
        <v>8</v>
      </c>
      <c r="AL426" s="17" t="s">
        <v>292</v>
      </c>
      <c r="AM426" s="17" t="s">
        <v>75</v>
      </c>
      <c r="AN426" s="17" t="s">
        <v>1106</v>
      </c>
      <c r="AO426" s="17" t="s">
        <v>1140</v>
      </c>
      <c r="AP426" s="17" t="s">
        <v>1200</v>
      </c>
      <c r="AQ426" s="20" t="s">
        <v>1064</v>
      </c>
      <c r="AR426" s="21"/>
      <c r="AS426" s="17"/>
      <c r="AU426" s="13" t="s">
        <v>1079</v>
      </c>
    </row>
    <row r="427" spans="1:47" x14ac:dyDescent="0.25">
      <c r="A427" s="17" t="s">
        <v>1059</v>
      </c>
      <c r="B427" t="s">
        <v>1071</v>
      </c>
      <c r="C427" s="17">
        <v>2007</v>
      </c>
      <c r="D427" s="17" t="s">
        <v>1072</v>
      </c>
      <c r="E427" s="17"/>
      <c r="F427" t="s">
        <v>1073</v>
      </c>
      <c r="G427" s="17" t="s">
        <v>4</v>
      </c>
      <c r="H427" s="17" t="s">
        <v>131</v>
      </c>
      <c r="I427" s="17" t="s">
        <v>1074</v>
      </c>
      <c r="J427" s="17" t="s">
        <v>1075</v>
      </c>
      <c r="K427" s="17" t="s">
        <v>1076</v>
      </c>
      <c r="L427" s="17" t="s">
        <v>1077</v>
      </c>
      <c r="M427" s="17" t="s">
        <v>67</v>
      </c>
      <c r="N427" s="17" t="s">
        <v>69</v>
      </c>
      <c r="O427" s="17" t="s">
        <v>87</v>
      </c>
      <c r="P427" s="17"/>
      <c r="Q427" s="17">
        <v>6</v>
      </c>
      <c r="R427" s="17">
        <v>11</v>
      </c>
      <c r="S427" s="17">
        <v>2</v>
      </c>
      <c r="T427" s="17">
        <v>19.600000000000001</v>
      </c>
      <c r="U427" s="17">
        <v>25.4</v>
      </c>
      <c r="V427" s="17">
        <v>18</v>
      </c>
      <c r="W427" s="17" t="s">
        <v>70</v>
      </c>
      <c r="X427" s="17" t="s">
        <v>72</v>
      </c>
      <c r="Y427" s="17" t="s">
        <v>123</v>
      </c>
      <c r="Z427" s="17" t="s">
        <v>106</v>
      </c>
      <c r="AA427" s="17" t="s">
        <v>1082</v>
      </c>
      <c r="AB427" s="17">
        <v>15.068099999999999</v>
      </c>
      <c r="AC427" s="17">
        <v>2.8900000000000023</v>
      </c>
      <c r="AD427" s="17">
        <v>8</v>
      </c>
      <c r="AE427">
        <v>8</v>
      </c>
      <c r="AF427">
        <v>8</v>
      </c>
      <c r="AG427" s="17">
        <v>14.6911</v>
      </c>
      <c r="AH427" s="17">
        <v>1.1308999999999987</v>
      </c>
      <c r="AI427" s="17">
        <v>8</v>
      </c>
      <c r="AJ427" s="17">
        <v>8</v>
      </c>
      <c r="AK427">
        <v>8</v>
      </c>
      <c r="AL427" s="17" t="s">
        <v>292</v>
      </c>
      <c r="AM427" s="17" t="s">
        <v>75</v>
      </c>
      <c r="AN427" s="17" t="s">
        <v>1106</v>
      </c>
      <c r="AO427" s="17" t="s">
        <v>1140</v>
      </c>
      <c r="AP427" s="17" t="s">
        <v>1201</v>
      </c>
      <c r="AQ427" s="20" t="s">
        <v>1064</v>
      </c>
      <c r="AR427" s="21"/>
      <c r="AS427" s="17"/>
      <c r="AU427" s="13" t="s">
        <v>1079</v>
      </c>
    </row>
    <row r="428" spans="1:47" x14ac:dyDescent="0.25">
      <c r="A428" s="17" t="s">
        <v>1059</v>
      </c>
      <c r="B428" t="s">
        <v>1071</v>
      </c>
      <c r="C428" s="17">
        <v>2007</v>
      </c>
      <c r="D428" s="17" t="s">
        <v>1072</v>
      </c>
      <c r="E428" s="17"/>
      <c r="F428" t="s">
        <v>1073</v>
      </c>
      <c r="G428" s="17" t="s">
        <v>4</v>
      </c>
      <c r="H428" s="17" t="s">
        <v>131</v>
      </c>
      <c r="I428" s="17" t="s">
        <v>1074</v>
      </c>
      <c r="J428" s="17" t="s">
        <v>1075</v>
      </c>
      <c r="K428" s="17" t="s">
        <v>1076</v>
      </c>
      <c r="L428" s="17" t="s">
        <v>1077</v>
      </c>
      <c r="M428" s="17" t="s">
        <v>67</v>
      </c>
      <c r="N428" s="17" t="s">
        <v>69</v>
      </c>
      <c r="O428" s="17" t="s">
        <v>87</v>
      </c>
      <c r="P428" s="17"/>
      <c r="Q428" s="17">
        <v>6</v>
      </c>
      <c r="R428" s="17">
        <v>11</v>
      </c>
      <c r="S428" s="17">
        <v>2</v>
      </c>
      <c r="T428" s="17">
        <v>19.600000000000001</v>
      </c>
      <c r="U428" s="17">
        <v>23.4</v>
      </c>
      <c r="V428" s="17">
        <v>22</v>
      </c>
      <c r="W428" s="17" t="s">
        <v>70</v>
      </c>
      <c r="X428" s="17" t="s">
        <v>72</v>
      </c>
      <c r="Y428" s="17" t="s">
        <v>123</v>
      </c>
      <c r="Z428" s="17" t="s">
        <v>106</v>
      </c>
      <c r="AA428" s="17" t="s">
        <v>1082</v>
      </c>
      <c r="AB428" s="17">
        <v>7.7801</v>
      </c>
      <c r="AC428" s="17">
        <v>0.25129999999999963</v>
      </c>
      <c r="AD428" s="17">
        <v>8</v>
      </c>
      <c r="AE428">
        <v>8</v>
      </c>
      <c r="AF428">
        <v>8</v>
      </c>
      <c r="AG428" s="17">
        <v>8.5340000000000007</v>
      </c>
      <c r="AH428" s="17">
        <v>0.87959999999999994</v>
      </c>
      <c r="AI428" s="17">
        <v>8</v>
      </c>
      <c r="AJ428" s="17">
        <v>8</v>
      </c>
      <c r="AK428">
        <v>8</v>
      </c>
      <c r="AL428" s="17" t="s">
        <v>292</v>
      </c>
      <c r="AM428" s="17" t="s">
        <v>75</v>
      </c>
      <c r="AN428" s="17" t="s">
        <v>1107</v>
      </c>
      <c r="AO428" s="17" t="s">
        <v>1141</v>
      </c>
      <c r="AP428" s="17" t="s">
        <v>1202</v>
      </c>
      <c r="AQ428" s="20" t="s">
        <v>1064</v>
      </c>
      <c r="AR428" s="21"/>
      <c r="AS428" s="17"/>
      <c r="AU428" s="13" t="s">
        <v>1079</v>
      </c>
    </row>
    <row r="429" spans="1:47" ht="15.75" customHeight="1" x14ac:dyDescent="0.25">
      <c r="A429" s="17" t="s">
        <v>1059</v>
      </c>
      <c r="B429" t="s">
        <v>1071</v>
      </c>
      <c r="C429" s="17">
        <v>2007</v>
      </c>
      <c r="D429" s="17" t="s">
        <v>1072</v>
      </c>
      <c r="E429" s="17"/>
      <c r="F429" t="s">
        <v>1073</v>
      </c>
      <c r="G429" s="17" t="s">
        <v>4</v>
      </c>
      <c r="H429" s="17" t="s">
        <v>131</v>
      </c>
      <c r="I429" s="17" t="s">
        <v>1074</v>
      </c>
      <c r="J429" s="17" t="s">
        <v>1075</v>
      </c>
      <c r="K429" s="17" t="s">
        <v>1076</v>
      </c>
      <c r="L429" s="17" t="s">
        <v>1077</v>
      </c>
      <c r="M429" s="17" t="s">
        <v>67</v>
      </c>
      <c r="N429" s="17" t="s">
        <v>69</v>
      </c>
      <c r="O429" s="17" t="s">
        <v>87</v>
      </c>
      <c r="P429" s="17"/>
      <c r="Q429" s="17">
        <v>6</v>
      </c>
      <c r="R429" s="17">
        <v>11</v>
      </c>
      <c r="S429" s="17">
        <v>2</v>
      </c>
      <c r="T429" s="17">
        <v>19.600000000000001</v>
      </c>
      <c r="U429" s="17">
        <v>25.4</v>
      </c>
      <c r="V429" s="17">
        <v>22</v>
      </c>
      <c r="W429" s="17" t="s">
        <v>70</v>
      </c>
      <c r="X429" s="17" t="s">
        <v>72</v>
      </c>
      <c r="Y429" s="17" t="s">
        <v>123</v>
      </c>
      <c r="Z429" s="17" t="s">
        <v>106</v>
      </c>
      <c r="AA429" s="17" t="s">
        <v>1082</v>
      </c>
      <c r="AB429" s="17">
        <v>7.7801</v>
      </c>
      <c r="AC429" s="17">
        <v>0.25129999999999963</v>
      </c>
      <c r="AD429" s="17">
        <v>8</v>
      </c>
      <c r="AE429">
        <v>8</v>
      </c>
      <c r="AF429">
        <v>8</v>
      </c>
      <c r="AG429" s="17">
        <v>7.7801</v>
      </c>
      <c r="AH429" s="17">
        <v>0.37699999999999978</v>
      </c>
      <c r="AI429" s="17">
        <v>8</v>
      </c>
      <c r="AJ429" s="17">
        <v>8</v>
      </c>
      <c r="AK429">
        <v>8</v>
      </c>
      <c r="AL429" s="17" t="s">
        <v>292</v>
      </c>
      <c r="AM429" s="17" t="s">
        <v>75</v>
      </c>
      <c r="AN429" s="17" t="s">
        <v>1107</v>
      </c>
      <c r="AO429" s="17" t="s">
        <v>1141</v>
      </c>
      <c r="AP429" s="17" t="s">
        <v>1203</v>
      </c>
      <c r="AQ429" s="20" t="s">
        <v>1064</v>
      </c>
      <c r="AR429" s="21"/>
      <c r="AS429" s="17"/>
      <c r="AU429" s="13" t="s">
        <v>1079</v>
      </c>
    </row>
    <row r="430" spans="1:47" ht="15.75" customHeight="1" x14ac:dyDescent="0.25">
      <c r="A430" s="17" t="s">
        <v>1059</v>
      </c>
      <c r="B430" t="s">
        <v>1071</v>
      </c>
      <c r="C430" s="17">
        <v>2007</v>
      </c>
      <c r="D430" s="17" t="s">
        <v>1072</v>
      </c>
      <c r="E430" s="17"/>
      <c r="F430" t="s">
        <v>1073</v>
      </c>
      <c r="G430" s="17" t="s">
        <v>4</v>
      </c>
      <c r="H430" s="17" t="s">
        <v>131</v>
      </c>
      <c r="I430" s="17" t="s">
        <v>1074</v>
      </c>
      <c r="J430" s="17" t="s">
        <v>1075</v>
      </c>
      <c r="K430" s="17" t="s">
        <v>1076</v>
      </c>
      <c r="L430" s="17" t="s">
        <v>1077</v>
      </c>
      <c r="M430" s="17" t="s">
        <v>67</v>
      </c>
      <c r="N430" s="17" t="s">
        <v>69</v>
      </c>
      <c r="O430" s="17" t="s">
        <v>87</v>
      </c>
      <c r="P430" s="17"/>
      <c r="Q430" s="17">
        <v>6</v>
      </c>
      <c r="R430" s="17">
        <v>11</v>
      </c>
      <c r="S430" s="17">
        <v>2</v>
      </c>
      <c r="T430" s="17">
        <v>19.600000000000001</v>
      </c>
      <c r="U430" s="17">
        <v>23.4</v>
      </c>
      <c r="V430" s="17">
        <v>26</v>
      </c>
      <c r="W430" s="17" t="s">
        <v>70</v>
      </c>
      <c r="X430" s="17" t="s">
        <v>72</v>
      </c>
      <c r="Y430" s="17" t="s">
        <v>123</v>
      </c>
      <c r="Z430" s="17" t="s">
        <v>106</v>
      </c>
      <c r="AA430" s="17" t="s">
        <v>1082</v>
      </c>
      <c r="AB430" s="17">
        <v>8.0313999999999997</v>
      </c>
      <c r="AC430" s="17">
        <v>0.12570000000000014</v>
      </c>
      <c r="AD430" s="17">
        <v>8</v>
      </c>
      <c r="AE430">
        <v>8</v>
      </c>
      <c r="AF430">
        <v>8</v>
      </c>
      <c r="AG430" s="17">
        <v>5.6440000000000001</v>
      </c>
      <c r="AH430" s="17">
        <v>0.25129999999999963</v>
      </c>
      <c r="AI430" s="17">
        <v>8</v>
      </c>
      <c r="AJ430" s="17">
        <v>8</v>
      </c>
      <c r="AK430">
        <v>8</v>
      </c>
      <c r="AL430" s="17" t="s">
        <v>292</v>
      </c>
      <c r="AM430" s="17" t="s">
        <v>75</v>
      </c>
      <c r="AN430" s="17" t="s">
        <v>1108</v>
      </c>
      <c r="AO430" s="17" t="s">
        <v>1142</v>
      </c>
      <c r="AP430" s="17" t="s">
        <v>1204</v>
      </c>
      <c r="AQ430" s="20" t="s">
        <v>1064</v>
      </c>
      <c r="AR430" s="21"/>
      <c r="AS430" s="17"/>
      <c r="AU430" s="13" t="s">
        <v>1079</v>
      </c>
    </row>
    <row r="431" spans="1:47" ht="15.75" customHeight="1" x14ac:dyDescent="0.25">
      <c r="A431" s="17" t="s">
        <v>1059</v>
      </c>
      <c r="B431" t="s">
        <v>1071</v>
      </c>
      <c r="C431" s="17">
        <v>2007</v>
      </c>
      <c r="D431" s="17" t="s">
        <v>1072</v>
      </c>
      <c r="E431" s="17"/>
      <c r="F431" t="s">
        <v>1073</v>
      </c>
      <c r="G431" s="17" t="s">
        <v>4</v>
      </c>
      <c r="H431" s="17" t="s">
        <v>131</v>
      </c>
      <c r="I431" s="17" t="s">
        <v>1074</v>
      </c>
      <c r="J431" s="17" t="s">
        <v>1075</v>
      </c>
      <c r="K431" s="17" t="s">
        <v>1076</v>
      </c>
      <c r="L431" s="17" t="s">
        <v>1077</v>
      </c>
      <c r="M431" s="17" t="s">
        <v>67</v>
      </c>
      <c r="N431" s="17" t="s">
        <v>69</v>
      </c>
      <c r="O431" s="17" t="s">
        <v>87</v>
      </c>
      <c r="P431" s="17"/>
      <c r="Q431" s="17">
        <v>6</v>
      </c>
      <c r="R431" s="17">
        <v>11</v>
      </c>
      <c r="S431" s="17">
        <v>2</v>
      </c>
      <c r="T431" s="17">
        <v>19.600000000000001</v>
      </c>
      <c r="U431" s="17">
        <v>25.4</v>
      </c>
      <c r="V431" s="17">
        <v>26</v>
      </c>
      <c r="W431" s="17" t="s">
        <v>70</v>
      </c>
      <c r="X431" s="17" t="s">
        <v>72</v>
      </c>
      <c r="Y431" s="17" t="s">
        <v>123</v>
      </c>
      <c r="Z431" s="17" t="s">
        <v>106</v>
      </c>
      <c r="AA431" s="17" t="s">
        <v>1082</v>
      </c>
      <c r="AB431" s="17">
        <v>8.0313999999999997</v>
      </c>
      <c r="AC431" s="17">
        <v>0.12570000000000014</v>
      </c>
      <c r="AD431" s="17">
        <v>8</v>
      </c>
      <c r="AE431">
        <v>8</v>
      </c>
      <c r="AF431">
        <v>8</v>
      </c>
      <c r="AG431" s="17">
        <v>6.5236000000000001</v>
      </c>
      <c r="AH431" s="17">
        <v>0.25129999999999963</v>
      </c>
      <c r="AI431" s="17">
        <v>8</v>
      </c>
      <c r="AJ431" s="17">
        <v>8</v>
      </c>
      <c r="AK431">
        <v>8</v>
      </c>
      <c r="AL431" s="17" t="s">
        <v>292</v>
      </c>
      <c r="AM431" s="17" t="s">
        <v>75</v>
      </c>
      <c r="AN431" s="17" t="s">
        <v>1108</v>
      </c>
      <c r="AO431" s="17" t="s">
        <v>1142</v>
      </c>
      <c r="AP431" s="17" t="s">
        <v>1205</v>
      </c>
      <c r="AQ431" s="20" t="s">
        <v>1064</v>
      </c>
      <c r="AR431" s="21"/>
      <c r="AS431" s="17"/>
      <c r="AU431" s="13" t="s">
        <v>1079</v>
      </c>
    </row>
    <row r="432" spans="1:47" ht="15.75" customHeight="1" x14ac:dyDescent="0.25">
      <c r="A432" s="17" t="s">
        <v>1059</v>
      </c>
      <c r="B432" t="s">
        <v>1071</v>
      </c>
      <c r="C432" s="17">
        <v>2007</v>
      </c>
      <c r="D432" s="17" t="s">
        <v>1072</v>
      </c>
      <c r="E432" s="17"/>
      <c r="F432" t="s">
        <v>1073</v>
      </c>
      <c r="G432" s="17" t="s">
        <v>4</v>
      </c>
      <c r="H432" s="17" t="s">
        <v>131</v>
      </c>
      <c r="I432" s="17" t="s">
        <v>1074</v>
      </c>
      <c r="J432" s="17" t="s">
        <v>1075</v>
      </c>
      <c r="K432" s="17" t="s">
        <v>1076</v>
      </c>
      <c r="L432" s="17" t="s">
        <v>1077</v>
      </c>
      <c r="M432" s="17" t="s">
        <v>67</v>
      </c>
      <c r="N432" s="17" t="s">
        <v>69</v>
      </c>
      <c r="O432" s="17" t="s">
        <v>87</v>
      </c>
      <c r="P432" s="17"/>
      <c r="Q432" s="17">
        <v>6</v>
      </c>
      <c r="R432" s="17">
        <v>11</v>
      </c>
      <c r="S432" s="17">
        <v>2</v>
      </c>
      <c r="T432" s="17">
        <v>19.600000000000001</v>
      </c>
      <c r="U432" s="17">
        <v>23.4</v>
      </c>
      <c r="V432" s="17">
        <v>18</v>
      </c>
      <c r="W432" s="17" t="s">
        <v>70</v>
      </c>
      <c r="X432" s="17" t="s">
        <v>72</v>
      </c>
      <c r="Y432" s="17" t="s">
        <v>123</v>
      </c>
      <c r="Z432" s="17" t="s">
        <v>106</v>
      </c>
      <c r="AA432" s="17" t="s">
        <v>1083</v>
      </c>
      <c r="AB432" s="17">
        <v>19.305299999999999</v>
      </c>
      <c r="AC432" s="17">
        <v>3.6631</v>
      </c>
      <c r="AD432" s="17">
        <v>8</v>
      </c>
      <c r="AE432">
        <v>8</v>
      </c>
      <c r="AF432">
        <v>8</v>
      </c>
      <c r="AG432" s="17">
        <v>19.305299999999999</v>
      </c>
      <c r="AH432" s="17">
        <v>0.25260000000000105</v>
      </c>
      <c r="AI432" s="17">
        <v>8</v>
      </c>
      <c r="AJ432" s="17">
        <v>8</v>
      </c>
      <c r="AK432">
        <v>8</v>
      </c>
      <c r="AL432" s="17" t="s">
        <v>292</v>
      </c>
      <c r="AM432" s="17" t="s">
        <v>75</v>
      </c>
      <c r="AN432" s="17" t="s">
        <v>1106</v>
      </c>
      <c r="AO432" s="17" t="s">
        <v>1143</v>
      </c>
      <c r="AP432" s="17" t="s">
        <v>1200</v>
      </c>
      <c r="AQ432" s="20" t="s">
        <v>1064</v>
      </c>
      <c r="AR432" s="21"/>
      <c r="AS432" s="17"/>
      <c r="AU432" s="13" t="s">
        <v>1079</v>
      </c>
    </row>
    <row r="433" spans="1:47" ht="15.75" customHeight="1" x14ac:dyDescent="0.25">
      <c r="A433" s="17" t="s">
        <v>1059</v>
      </c>
      <c r="B433" t="s">
        <v>1071</v>
      </c>
      <c r="C433" s="17">
        <v>2007</v>
      </c>
      <c r="D433" s="17" t="s">
        <v>1072</v>
      </c>
      <c r="E433" s="17"/>
      <c r="F433" t="s">
        <v>1073</v>
      </c>
      <c r="G433" s="17" t="s">
        <v>4</v>
      </c>
      <c r="H433" s="17" t="s">
        <v>131</v>
      </c>
      <c r="I433" s="17" t="s">
        <v>1074</v>
      </c>
      <c r="J433" s="17" t="s">
        <v>1075</v>
      </c>
      <c r="K433" s="17" t="s">
        <v>1076</v>
      </c>
      <c r="L433" s="17" t="s">
        <v>1077</v>
      </c>
      <c r="M433" s="17" t="s">
        <v>67</v>
      </c>
      <c r="N433" s="17" t="s">
        <v>69</v>
      </c>
      <c r="O433" s="17" t="s">
        <v>87</v>
      </c>
      <c r="P433" s="17"/>
      <c r="Q433" s="17">
        <v>6</v>
      </c>
      <c r="R433" s="17">
        <v>11</v>
      </c>
      <c r="S433" s="17">
        <v>2</v>
      </c>
      <c r="T433" s="17">
        <v>19.600000000000001</v>
      </c>
      <c r="U433" s="17">
        <v>25.4</v>
      </c>
      <c r="V433" s="17">
        <v>18</v>
      </c>
      <c r="W433" s="17" t="s">
        <v>70</v>
      </c>
      <c r="X433" s="17" t="s">
        <v>72</v>
      </c>
      <c r="Y433" s="17" t="s">
        <v>123</v>
      </c>
      <c r="Z433" s="17" t="s">
        <v>106</v>
      </c>
      <c r="AA433" s="17" t="s">
        <v>1083</v>
      </c>
      <c r="AB433" s="17">
        <v>19.305299999999999</v>
      </c>
      <c r="AC433" s="17">
        <v>3.6631</v>
      </c>
      <c r="AD433" s="17">
        <v>8</v>
      </c>
      <c r="AE433">
        <v>8</v>
      </c>
      <c r="AF433">
        <v>8</v>
      </c>
      <c r="AG433" s="17">
        <v>17.410499999999999</v>
      </c>
      <c r="AH433" s="17">
        <v>1.2632000000000012</v>
      </c>
      <c r="AI433" s="17">
        <v>8</v>
      </c>
      <c r="AJ433" s="17">
        <v>8</v>
      </c>
      <c r="AK433">
        <v>8</v>
      </c>
      <c r="AL433" s="17" t="s">
        <v>292</v>
      </c>
      <c r="AM433" s="17" t="s">
        <v>75</v>
      </c>
      <c r="AN433" s="17" t="s">
        <v>1106</v>
      </c>
      <c r="AO433" s="17" t="s">
        <v>1143</v>
      </c>
      <c r="AP433" s="17" t="s">
        <v>1201</v>
      </c>
      <c r="AQ433" s="20" t="s">
        <v>1064</v>
      </c>
      <c r="AR433" s="21"/>
      <c r="AS433" s="17"/>
      <c r="AU433" s="13" t="s">
        <v>1079</v>
      </c>
    </row>
    <row r="434" spans="1:47" ht="15.75" customHeight="1" x14ac:dyDescent="0.25">
      <c r="A434" s="17" t="s">
        <v>1059</v>
      </c>
      <c r="B434" t="s">
        <v>1071</v>
      </c>
      <c r="C434" s="17">
        <v>2007</v>
      </c>
      <c r="D434" s="17" t="s">
        <v>1072</v>
      </c>
      <c r="E434" s="17"/>
      <c r="F434" t="s">
        <v>1073</v>
      </c>
      <c r="G434" s="17" t="s">
        <v>4</v>
      </c>
      <c r="H434" s="17" t="s">
        <v>131</v>
      </c>
      <c r="I434" s="17" t="s">
        <v>1074</v>
      </c>
      <c r="J434" s="17" t="s">
        <v>1075</v>
      </c>
      <c r="K434" s="17" t="s">
        <v>1076</v>
      </c>
      <c r="L434" s="17" t="s">
        <v>1077</v>
      </c>
      <c r="M434" s="17" t="s">
        <v>67</v>
      </c>
      <c r="N434" s="17" t="s">
        <v>69</v>
      </c>
      <c r="O434" s="17" t="s">
        <v>87</v>
      </c>
      <c r="P434" s="17"/>
      <c r="Q434" s="17">
        <v>6</v>
      </c>
      <c r="R434" s="17">
        <v>11</v>
      </c>
      <c r="S434" s="17">
        <v>2</v>
      </c>
      <c r="T434" s="17">
        <v>19.600000000000001</v>
      </c>
      <c r="U434" s="17">
        <v>23.4</v>
      </c>
      <c r="V434" s="17">
        <v>22</v>
      </c>
      <c r="W434" s="17" t="s">
        <v>70</v>
      </c>
      <c r="X434" s="17" t="s">
        <v>72</v>
      </c>
      <c r="Y434" s="17" t="s">
        <v>123</v>
      </c>
      <c r="Z434" s="17" t="s">
        <v>106</v>
      </c>
      <c r="AA434" s="17" t="s">
        <v>1083</v>
      </c>
      <c r="AB434" s="17">
        <v>9.8315999999999999</v>
      </c>
      <c r="AC434" s="17">
        <v>0.50520000000000032</v>
      </c>
      <c r="AD434" s="17">
        <v>8</v>
      </c>
      <c r="AE434">
        <v>8</v>
      </c>
      <c r="AF434">
        <v>8</v>
      </c>
      <c r="AG434" s="17">
        <v>10.7158</v>
      </c>
      <c r="AH434" s="17">
        <v>0.88419999999999987</v>
      </c>
      <c r="AI434" s="17">
        <v>8</v>
      </c>
      <c r="AJ434" s="17">
        <v>8</v>
      </c>
      <c r="AK434">
        <v>8</v>
      </c>
      <c r="AL434" s="17" t="s">
        <v>292</v>
      </c>
      <c r="AM434" s="17" t="s">
        <v>75</v>
      </c>
      <c r="AN434" s="17" t="s">
        <v>1107</v>
      </c>
      <c r="AO434" s="17" t="s">
        <v>1145</v>
      </c>
      <c r="AP434" s="17" t="s">
        <v>1202</v>
      </c>
      <c r="AQ434" s="20" t="s">
        <v>1064</v>
      </c>
      <c r="AR434" s="21"/>
      <c r="AS434" s="17"/>
      <c r="AU434" s="13" t="s">
        <v>1079</v>
      </c>
    </row>
    <row r="435" spans="1:47" ht="15.75" customHeight="1" x14ac:dyDescent="0.25">
      <c r="A435" s="17" t="s">
        <v>1059</v>
      </c>
      <c r="B435" t="s">
        <v>1071</v>
      </c>
      <c r="C435" s="17">
        <v>2007</v>
      </c>
      <c r="D435" s="17" t="s">
        <v>1072</v>
      </c>
      <c r="E435" s="17"/>
      <c r="F435" t="s">
        <v>1073</v>
      </c>
      <c r="G435" s="17" t="s">
        <v>4</v>
      </c>
      <c r="H435" s="17" t="s">
        <v>131</v>
      </c>
      <c r="I435" s="17" t="s">
        <v>1074</v>
      </c>
      <c r="J435" s="17" t="s">
        <v>1075</v>
      </c>
      <c r="K435" s="17" t="s">
        <v>1076</v>
      </c>
      <c r="L435" s="17" t="s">
        <v>1077</v>
      </c>
      <c r="M435" s="17" t="s">
        <v>67</v>
      </c>
      <c r="N435" s="17" t="s">
        <v>69</v>
      </c>
      <c r="O435" s="17" t="s">
        <v>87</v>
      </c>
      <c r="P435" s="17"/>
      <c r="Q435" s="17">
        <v>6</v>
      </c>
      <c r="R435" s="17">
        <v>11</v>
      </c>
      <c r="S435" s="17">
        <v>2</v>
      </c>
      <c r="T435" s="17">
        <v>19.600000000000001</v>
      </c>
      <c r="U435" s="17">
        <v>25.4</v>
      </c>
      <c r="V435" s="17">
        <v>22</v>
      </c>
      <c r="W435" s="17" t="s">
        <v>70</v>
      </c>
      <c r="X435" s="17" t="s">
        <v>72</v>
      </c>
      <c r="Y435" s="17" t="s">
        <v>123</v>
      </c>
      <c r="Z435" s="17" t="s">
        <v>106</v>
      </c>
      <c r="AA435" s="17" t="s">
        <v>1083</v>
      </c>
      <c r="AB435" s="17">
        <v>9.8315999999999999</v>
      </c>
      <c r="AC435" s="17">
        <v>0.50520000000000032</v>
      </c>
      <c r="AD435" s="17">
        <v>8</v>
      </c>
      <c r="AE435">
        <v>8</v>
      </c>
      <c r="AF435">
        <v>8</v>
      </c>
      <c r="AG435" s="17">
        <v>9.7052999999999994</v>
      </c>
      <c r="AH435" s="17">
        <v>0.25260000000000105</v>
      </c>
      <c r="AI435" s="17">
        <v>8</v>
      </c>
      <c r="AJ435" s="17">
        <v>8</v>
      </c>
      <c r="AK435">
        <v>8</v>
      </c>
      <c r="AL435" s="17" t="s">
        <v>292</v>
      </c>
      <c r="AM435" s="17" t="s">
        <v>75</v>
      </c>
      <c r="AN435" s="17" t="s">
        <v>1107</v>
      </c>
      <c r="AO435" s="17" t="s">
        <v>1145</v>
      </c>
      <c r="AP435" s="17" t="s">
        <v>1203</v>
      </c>
      <c r="AQ435" s="20" t="s">
        <v>1064</v>
      </c>
      <c r="AR435" s="21"/>
      <c r="AS435" s="17"/>
      <c r="AU435" s="13" t="s">
        <v>1079</v>
      </c>
    </row>
    <row r="436" spans="1:47" ht="15.75" customHeight="1" x14ac:dyDescent="0.25">
      <c r="A436" s="17" t="s">
        <v>1059</v>
      </c>
      <c r="B436" t="s">
        <v>1071</v>
      </c>
      <c r="C436" s="17">
        <v>2007</v>
      </c>
      <c r="D436" s="17" t="s">
        <v>1072</v>
      </c>
      <c r="E436" s="17"/>
      <c r="F436" t="s">
        <v>1073</v>
      </c>
      <c r="G436" s="17" t="s">
        <v>4</v>
      </c>
      <c r="H436" s="17" t="s">
        <v>131</v>
      </c>
      <c r="I436" s="17" t="s">
        <v>1074</v>
      </c>
      <c r="J436" s="17" t="s">
        <v>1075</v>
      </c>
      <c r="K436" s="17" t="s">
        <v>1076</v>
      </c>
      <c r="L436" s="17" t="s">
        <v>1077</v>
      </c>
      <c r="M436" s="17" t="s">
        <v>67</v>
      </c>
      <c r="N436" s="17" t="s">
        <v>69</v>
      </c>
      <c r="O436" s="17" t="s">
        <v>87</v>
      </c>
      <c r="P436" s="17"/>
      <c r="Q436" s="17">
        <v>6</v>
      </c>
      <c r="R436" s="17">
        <v>11</v>
      </c>
      <c r="S436" s="17">
        <v>2</v>
      </c>
      <c r="T436" s="17">
        <v>19.600000000000001</v>
      </c>
      <c r="U436" s="17">
        <v>23.4</v>
      </c>
      <c r="V436" s="17">
        <v>26</v>
      </c>
      <c r="W436" s="17" t="s">
        <v>70</v>
      </c>
      <c r="X436" s="17" t="s">
        <v>72</v>
      </c>
      <c r="Y436" s="17" t="s">
        <v>123</v>
      </c>
      <c r="Z436" s="17" t="s">
        <v>106</v>
      </c>
      <c r="AA436" s="17" t="s">
        <v>1083</v>
      </c>
      <c r="AB436" s="17">
        <v>8.9474</v>
      </c>
      <c r="AC436" s="17">
        <v>0.12630000000000052</v>
      </c>
      <c r="AD436" s="17">
        <v>8</v>
      </c>
      <c r="AE436">
        <v>8</v>
      </c>
      <c r="AF436">
        <v>8</v>
      </c>
      <c r="AG436" s="17">
        <v>7.6841999999999997</v>
      </c>
      <c r="AH436" s="17">
        <v>0.37900000000000045</v>
      </c>
      <c r="AI436" s="17">
        <v>8</v>
      </c>
      <c r="AJ436" s="17">
        <v>8</v>
      </c>
      <c r="AK436">
        <v>8</v>
      </c>
      <c r="AL436" s="17" t="s">
        <v>292</v>
      </c>
      <c r="AM436" s="17" t="s">
        <v>75</v>
      </c>
      <c r="AN436" s="17" t="s">
        <v>1108</v>
      </c>
      <c r="AO436" s="17" t="s">
        <v>1144</v>
      </c>
      <c r="AP436" s="17" t="s">
        <v>1204</v>
      </c>
      <c r="AQ436" s="20" t="s">
        <v>1064</v>
      </c>
      <c r="AR436" s="21"/>
      <c r="AS436" s="17"/>
      <c r="AU436" s="13" t="s">
        <v>1079</v>
      </c>
    </row>
    <row r="437" spans="1:47" x14ac:dyDescent="0.25">
      <c r="A437" s="17" t="s">
        <v>1059</v>
      </c>
      <c r="B437" t="s">
        <v>1071</v>
      </c>
      <c r="C437" s="17">
        <v>2007</v>
      </c>
      <c r="D437" s="17" t="s">
        <v>1072</v>
      </c>
      <c r="E437" s="17"/>
      <c r="F437" t="s">
        <v>1073</v>
      </c>
      <c r="G437" s="17" t="s">
        <v>4</v>
      </c>
      <c r="H437" s="17" t="s">
        <v>131</v>
      </c>
      <c r="I437" s="17" t="s">
        <v>1074</v>
      </c>
      <c r="J437" s="17" t="s">
        <v>1075</v>
      </c>
      <c r="K437" s="17" t="s">
        <v>1076</v>
      </c>
      <c r="L437" s="17" t="s">
        <v>1077</v>
      </c>
      <c r="M437" s="17" t="s">
        <v>67</v>
      </c>
      <c r="N437" s="17" t="s">
        <v>69</v>
      </c>
      <c r="O437" s="17" t="s">
        <v>87</v>
      </c>
      <c r="P437" s="17"/>
      <c r="Q437" s="17">
        <v>6</v>
      </c>
      <c r="R437" s="17">
        <v>11</v>
      </c>
      <c r="S437" s="17">
        <v>2</v>
      </c>
      <c r="T437" s="17">
        <v>19.600000000000001</v>
      </c>
      <c r="U437" s="17">
        <v>25.4</v>
      </c>
      <c r="V437" s="17">
        <v>26</v>
      </c>
      <c r="W437" s="17" t="s">
        <v>70</v>
      </c>
      <c r="X437" s="17" t="s">
        <v>72</v>
      </c>
      <c r="Y437" s="17" t="s">
        <v>123</v>
      </c>
      <c r="Z437" s="17" t="s">
        <v>106</v>
      </c>
      <c r="AA437" s="17" t="s">
        <v>1083</v>
      </c>
      <c r="AB437" s="17">
        <v>8.9474</v>
      </c>
      <c r="AC437" s="17">
        <v>0.12630000000000052</v>
      </c>
      <c r="AD437" s="17">
        <v>8</v>
      </c>
      <c r="AE437">
        <v>8</v>
      </c>
      <c r="AF437">
        <v>8</v>
      </c>
      <c r="AG437" s="17">
        <v>8.1895000000000007</v>
      </c>
      <c r="AH437" s="17">
        <v>0.25259999999999927</v>
      </c>
      <c r="AI437" s="17">
        <v>8</v>
      </c>
      <c r="AJ437" s="17">
        <v>8</v>
      </c>
      <c r="AK437">
        <v>8</v>
      </c>
      <c r="AL437" s="17" t="s">
        <v>292</v>
      </c>
      <c r="AM437" s="17" t="s">
        <v>75</v>
      </c>
      <c r="AN437" s="17" t="s">
        <v>1108</v>
      </c>
      <c r="AO437" s="17" t="s">
        <v>1144</v>
      </c>
      <c r="AP437" s="17" t="s">
        <v>1205</v>
      </c>
      <c r="AQ437" s="20" t="s">
        <v>1064</v>
      </c>
      <c r="AR437" s="21"/>
      <c r="AS437" s="17"/>
      <c r="AT437" s="17"/>
      <c r="AU437" s="13" t="s">
        <v>1079</v>
      </c>
    </row>
    <row r="438" spans="1:47" x14ac:dyDescent="0.25">
      <c r="A438" s="17" t="s">
        <v>1059</v>
      </c>
      <c r="B438" t="s">
        <v>1071</v>
      </c>
      <c r="C438" s="17">
        <v>2007</v>
      </c>
      <c r="D438" s="17" t="s">
        <v>1072</v>
      </c>
      <c r="E438" s="17"/>
      <c r="F438" t="s">
        <v>1073</v>
      </c>
      <c r="G438" s="17" t="s">
        <v>4</v>
      </c>
      <c r="H438" s="17" t="s">
        <v>131</v>
      </c>
      <c r="I438" s="17" t="s">
        <v>1074</v>
      </c>
      <c r="J438" s="17" t="s">
        <v>1075</v>
      </c>
      <c r="K438" s="17" t="s">
        <v>1076</v>
      </c>
      <c r="L438" s="17" t="s">
        <v>1077</v>
      </c>
      <c r="M438" s="17" t="s">
        <v>67</v>
      </c>
      <c r="N438" s="17" t="s">
        <v>69</v>
      </c>
      <c r="O438" s="17" t="s">
        <v>87</v>
      </c>
      <c r="P438" s="17"/>
      <c r="Q438" s="17">
        <v>6</v>
      </c>
      <c r="R438" s="17">
        <v>11</v>
      </c>
      <c r="S438" s="17">
        <v>2</v>
      </c>
      <c r="T438" s="17">
        <v>19.600000000000001</v>
      </c>
      <c r="U438" s="17">
        <v>23.4</v>
      </c>
      <c r="V438" s="17">
        <v>18</v>
      </c>
      <c r="W438" s="17" t="s">
        <v>70</v>
      </c>
      <c r="X438" s="17" t="s">
        <v>72</v>
      </c>
      <c r="Y438" s="17" t="s">
        <v>123</v>
      </c>
      <c r="Z438" s="17" t="s">
        <v>106</v>
      </c>
      <c r="AA438" s="17" t="s">
        <v>1084</v>
      </c>
      <c r="AB438">
        <v>0.11650000000000001</v>
      </c>
      <c r="AC438">
        <v>2.0099999999999993E-2</v>
      </c>
      <c r="AD438" s="17">
        <v>8</v>
      </c>
      <c r="AE438">
        <v>8</v>
      </c>
      <c r="AF438">
        <v>8</v>
      </c>
      <c r="AG438">
        <v>9.4500000000000001E-2</v>
      </c>
      <c r="AH438">
        <v>7.3000000000000009E-3</v>
      </c>
      <c r="AI438" s="17">
        <v>8</v>
      </c>
      <c r="AJ438" s="17">
        <v>8</v>
      </c>
      <c r="AK438">
        <v>8</v>
      </c>
      <c r="AL438" s="17" t="s">
        <v>1085</v>
      </c>
      <c r="AM438" s="17" t="s">
        <v>75</v>
      </c>
      <c r="AN438" s="17" t="s">
        <v>1106</v>
      </c>
      <c r="AO438" s="17" t="s">
        <v>1146</v>
      </c>
      <c r="AP438" s="17" t="s">
        <v>1200</v>
      </c>
      <c r="AQ438" s="20" t="s">
        <v>214</v>
      </c>
      <c r="AR438" s="21"/>
      <c r="AS438" s="17"/>
      <c r="AT438" s="17" t="s">
        <v>1069</v>
      </c>
      <c r="AU438" s="13" t="s">
        <v>1086</v>
      </c>
    </row>
    <row r="439" spans="1:47" x14ac:dyDescent="0.25">
      <c r="A439" s="17" t="s">
        <v>1059</v>
      </c>
      <c r="B439" t="s">
        <v>1071</v>
      </c>
      <c r="C439" s="17">
        <v>2007</v>
      </c>
      <c r="D439" s="17" t="s">
        <v>1072</v>
      </c>
      <c r="E439" s="17"/>
      <c r="F439" t="s">
        <v>1073</v>
      </c>
      <c r="G439" s="17" t="s">
        <v>4</v>
      </c>
      <c r="H439" s="17" t="s">
        <v>131</v>
      </c>
      <c r="I439" s="17" t="s">
        <v>1074</v>
      </c>
      <c r="J439" s="17" t="s">
        <v>1075</v>
      </c>
      <c r="K439" s="17" t="s">
        <v>1076</v>
      </c>
      <c r="L439" s="17" t="s">
        <v>1077</v>
      </c>
      <c r="M439" s="17" t="s">
        <v>67</v>
      </c>
      <c r="N439" s="17" t="s">
        <v>69</v>
      </c>
      <c r="O439" s="17" t="s">
        <v>87</v>
      </c>
      <c r="P439" s="17"/>
      <c r="Q439" s="17">
        <v>6</v>
      </c>
      <c r="R439" s="17">
        <v>11</v>
      </c>
      <c r="S439" s="17">
        <v>2</v>
      </c>
      <c r="T439" s="17">
        <v>19.600000000000001</v>
      </c>
      <c r="U439" s="17">
        <v>25.4</v>
      </c>
      <c r="V439" s="17">
        <v>18</v>
      </c>
      <c r="W439" s="17" t="s">
        <v>70</v>
      </c>
      <c r="X439" s="17" t="s">
        <v>72</v>
      </c>
      <c r="Y439" s="17" t="s">
        <v>123</v>
      </c>
      <c r="Z439" s="17" t="s">
        <v>106</v>
      </c>
      <c r="AA439" s="17" t="s">
        <v>1084</v>
      </c>
      <c r="AB439">
        <v>0.11650000000000001</v>
      </c>
      <c r="AC439">
        <v>2.0099999999999993E-2</v>
      </c>
      <c r="AD439" s="17">
        <v>8</v>
      </c>
      <c r="AE439">
        <v>8</v>
      </c>
      <c r="AF439">
        <v>8</v>
      </c>
      <c r="AG439">
        <v>6.7100000000000007E-2</v>
      </c>
      <c r="AH439">
        <v>1.8299999999999997E-2</v>
      </c>
      <c r="AI439" s="17">
        <v>8</v>
      </c>
      <c r="AJ439" s="17">
        <v>8</v>
      </c>
      <c r="AK439">
        <v>8</v>
      </c>
      <c r="AL439" s="17" t="s">
        <v>1085</v>
      </c>
      <c r="AM439" s="17" t="s">
        <v>75</v>
      </c>
      <c r="AN439" s="17" t="s">
        <v>1106</v>
      </c>
      <c r="AO439" s="17" t="s">
        <v>1146</v>
      </c>
      <c r="AP439" s="17" t="s">
        <v>1201</v>
      </c>
      <c r="AQ439" s="20" t="s">
        <v>214</v>
      </c>
      <c r="AR439" s="21"/>
      <c r="AS439" s="17"/>
      <c r="AT439" s="17" t="s">
        <v>1069</v>
      </c>
      <c r="AU439" s="13" t="s">
        <v>1086</v>
      </c>
    </row>
    <row r="440" spans="1:47" x14ac:dyDescent="0.25">
      <c r="A440" s="17" t="s">
        <v>1059</v>
      </c>
      <c r="B440" t="s">
        <v>1071</v>
      </c>
      <c r="C440" s="17">
        <v>2007</v>
      </c>
      <c r="D440" s="17" t="s">
        <v>1072</v>
      </c>
      <c r="E440" s="17"/>
      <c r="F440" t="s">
        <v>1073</v>
      </c>
      <c r="G440" s="17" t="s">
        <v>4</v>
      </c>
      <c r="H440" s="17" t="s">
        <v>131</v>
      </c>
      <c r="I440" s="17" t="s">
        <v>1074</v>
      </c>
      <c r="J440" s="17" t="s">
        <v>1075</v>
      </c>
      <c r="K440" s="17" t="s">
        <v>1076</v>
      </c>
      <c r="L440" s="17" t="s">
        <v>1077</v>
      </c>
      <c r="M440" s="17" t="s">
        <v>67</v>
      </c>
      <c r="N440" s="17" t="s">
        <v>69</v>
      </c>
      <c r="O440" s="17" t="s">
        <v>87</v>
      </c>
      <c r="P440" s="17"/>
      <c r="Q440" s="17">
        <v>6</v>
      </c>
      <c r="R440" s="17">
        <v>11</v>
      </c>
      <c r="S440" s="17">
        <v>2</v>
      </c>
      <c r="T440" s="17">
        <v>19.600000000000001</v>
      </c>
      <c r="U440" s="17">
        <v>23.4</v>
      </c>
      <c r="V440" s="17">
        <v>22</v>
      </c>
      <c r="W440" s="17" t="s">
        <v>70</v>
      </c>
      <c r="X440" s="17" t="s">
        <v>72</v>
      </c>
      <c r="Y440" s="17" t="s">
        <v>123</v>
      </c>
      <c r="Z440" s="17" t="s">
        <v>106</v>
      </c>
      <c r="AA440" s="17" t="s">
        <v>1084</v>
      </c>
      <c r="AB440">
        <v>0.23169999999999999</v>
      </c>
      <c r="AC440">
        <v>3.4800000000000025E-2</v>
      </c>
      <c r="AD440" s="17">
        <v>8</v>
      </c>
      <c r="AE440">
        <v>8</v>
      </c>
      <c r="AF440">
        <v>8</v>
      </c>
      <c r="AG440">
        <v>0.1915</v>
      </c>
      <c r="AH440">
        <v>1.2800000000000006E-2</v>
      </c>
      <c r="AI440" s="17">
        <v>8</v>
      </c>
      <c r="AJ440" s="17">
        <v>8</v>
      </c>
      <c r="AK440">
        <v>8</v>
      </c>
      <c r="AL440" s="17" t="s">
        <v>1085</v>
      </c>
      <c r="AM440" s="17" t="s">
        <v>75</v>
      </c>
      <c r="AN440" s="17" t="s">
        <v>1107</v>
      </c>
      <c r="AO440" s="17" t="s">
        <v>1147</v>
      </c>
      <c r="AP440" s="17" t="s">
        <v>1202</v>
      </c>
      <c r="AQ440" s="20" t="s">
        <v>214</v>
      </c>
      <c r="AR440" s="21"/>
      <c r="AS440" s="17"/>
      <c r="AT440" s="17" t="s">
        <v>1069</v>
      </c>
      <c r="AU440" s="13" t="s">
        <v>1086</v>
      </c>
    </row>
    <row r="441" spans="1:47" x14ac:dyDescent="0.25">
      <c r="A441" s="17" t="s">
        <v>1059</v>
      </c>
      <c r="B441" t="s">
        <v>1071</v>
      </c>
      <c r="C441" s="17">
        <v>2007</v>
      </c>
      <c r="D441" s="17" t="s">
        <v>1072</v>
      </c>
      <c r="E441" s="17"/>
      <c r="F441" t="s">
        <v>1073</v>
      </c>
      <c r="G441" s="17" t="s">
        <v>4</v>
      </c>
      <c r="H441" s="17" t="s">
        <v>131</v>
      </c>
      <c r="I441" s="17" t="s">
        <v>1074</v>
      </c>
      <c r="J441" s="17" t="s">
        <v>1075</v>
      </c>
      <c r="K441" s="17" t="s">
        <v>1076</v>
      </c>
      <c r="L441" s="17" t="s">
        <v>1077</v>
      </c>
      <c r="M441" s="17" t="s">
        <v>67</v>
      </c>
      <c r="N441" s="17" t="s">
        <v>69</v>
      </c>
      <c r="O441" s="17" t="s">
        <v>87</v>
      </c>
      <c r="P441" s="17"/>
      <c r="Q441" s="17">
        <v>6</v>
      </c>
      <c r="R441" s="17">
        <v>11</v>
      </c>
      <c r="S441" s="17">
        <v>2</v>
      </c>
      <c r="T441" s="17">
        <v>19.600000000000001</v>
      </c>
      <c r="U441" s="17">
        <v>25.4</v>
      </c>
      <c r="V441" s="17">
        <v>22</v>
      </c>
      <c r="W441" s="17" t="s">
        <v>70</v>
      </c>
      <c r="X441" s="17" t="s">
        <v>72</v>
      </c>
      <c r="Y441" s="17" t="s">
        <v>123</v>
      </c>
      <c r="Z441" s="17" t="s">
        <v>106</v>
      </c>
      <c r="AA441" s="17" t="s">
        <v>1084</v>
      </c>
      <c r="AB441">
        <v>0.23169999999999999</v>
      </c>
      <c r="AC441">
        <v>3.4800000000000025E-2</v>
      </c>
      <c r="AD441" s="17">
        <v>8</v>
      </c>
      <c r="AE441">
        <v>8</v>
      </c>
      <c r="AF441">
        <v>8</v>
      </c>
      <c r="AG441">
        <v>0.22259999999999999</v>
      </c>
      <c r="AH441">
        <v>1.2800000000000006E-2</v>
      </c>
      <c r="AI441" s="17">
        <v>8</v>
      </c>
      <c r="AJ441" s="17">
        <v>8</v>
      </c>
      <c r="AK441">
        <v>8</v>
      </c>
      <c r="AL441" s="17" t="s">
        <v>1085</v>
      </c>
      <c r="AM441" s="17" t="s">
        <v>75</v>
      </c>
      <c r="AN441" s="17" t="s">
        <v>1107</v>
      </c>
      <c r="AO441" s="17" t="s">
        <v>1147</v>
      </c>
      <c r="AP441" s="17" t="s">
        <v>1203</v>
      </c>
      <c r="AQ441" s="20" t="s">
        <v>214</v>
      </c>
      <c r="AR441" s="21"/>
      <c r="AS441" s="17"/>
      <c r="AT441" s="17" t="s">
        <v>1069</v>
      </c>
      <c r="AU441" s="13" t="s">
        <v>1086</v>
      </c>
    </row>
    <row r="442" spans="1:47" x14ac:dyDescent="0.25">
      <c r="A442" s="17" t="s">
        <v>1059</v>
      </c>
      <c r="B442" t="s">
        <v>1071</v>
      </c>
      <c r="C442" s="17">
        <v>2007</v>
      </c>
      <c r="D442" s="17" t="s">
        <v>1072</v>
      </c>
      <c r="E442" s="17"/>
      <c r="F442" t="s">
        <v>1073</v>
      </c>
      <c r="G442" s="17" t="s">
        <v>4</v>
      </c>
      <c r="H442" s="17" t="s">
        <v>131</v>
      </c>
      <c r="I442" s="17" t="s">
        <v>1074</v>
      </c>
      <c r="J442" s="17" t="s">
        <v>1075</v>
      </c>
      <c r="K442" s="17" t="s">
        <v>1076</v>
      </c>
      <c r="L442" s="17" t="s">
        <v>1077</v>
      </c>
      <c r="M442" s="17" t="s">
        <v>67</v>
      </c>
      <c r="N442" s="17" t="s">
        <v>69</v>
      </c>
      <c r="O442" s="17" t="s">
        <v>87</v>
      </c>
      <c r="P442" s="17"/>
      <c r="Q442" s="17">
        <v>6</v>
      </c>
      <c r="R442" s="17">
        <v>11</v>
      </c>
      <c r="S442" s="17">
        <v>2</v>
      </c>
      <c r="T442" s="17">
        <v>19.600000000000001</v>
      </c>
      <c r="U442" s="17">
        <v>23.4</v>
      </c>
      <c r="V442" s="17">
        <v>26</v>
      </c>
      <c r="W442" s="17" t="s">
        <v>70</v>
      </c>
      <c r="X442" s="17" t="s">
        <v>72</v>
      </c>
      <c r="Y442" s="17" t="s">
        <v>123</v>
      </c>
      <c r="Z442" s="17" t="s">
        <v>106</v>
      </c>
      <c r="AA442" s="17" t="s">
        <v>1084</v>
      </c>
      <c r="AB442">
        <v>0.39450000000000002</v>
      </c>
      <c r="AC442">
        <v>3.6999999999999811E-3</v>
      </c>
      <c r="AD442" s="17">
        <v>8</v>
      </c>
      <c r="AE442">
        <v>8</v>
      </c>
      <c r="AF442">
        <v>8</v>
      </c>
      <c r="AG442">
        <v>0.378</v>
      </c>
      <c r="AH442">
        <v>9.199999999999986E-3</v>
      </c>
      <c r="AI442" s="17">
        <v>8</v>
      </c>
      <c r="AJ442" s="17">
        <v>8</v>
      </c>
      <c r="AK442">
        <v>8</v>
      </c>
      <c r="AL442" s="17" t="s">
        <v>1085</v>
      </c>
      <c r="AM442" s="17" t="s">
        <v>75</v>
      </c>
      <c r="AN442" s="17" t="s">
        <v>1108</v>
      </c>
      <c r="AO442" s="17" t="s">
        <v>1148</v>
      </c>
      <c r="AP442" s="17" t="s">
        <v>1204</v>
      </c>
      <c r="AQ442" s="20" t="s">
        <v>214</v>
      </c>
      <c r="AR442" s="21"/>
      <c r="AS442" s="17"/>
      <c r="AT442" s="17" t="s">
        <v>1069</v>
      </c>
      <c r="AU442" s="13" t="s">
        <v>1086</v>
      </c>
    </row>
    <row r="443" spans="1:47" x14ac:dyDescent="0.25">
      <c r="A443" s="17" t="s">
        <v>1059</v>
      </c>
      <c r="B443" t="s">
        <v>1071</v>
      </c>
      <c r="C443" s="17">
        <v>2007</v>
      </c>
      <c r="D443" s="17" t="s">
        <v>1072</v>
      </c>
      <c r="E443" s="17"/>
      <c r="F443" t="s">
        <v>1073</v>
      </c>
      <c r="G443" s="17" t="s">
        <v>4</v>
      </c>
      <c r="H443" s="17" t="s">
        <v>131</v>
      </c>
      <c r="I443" s="17" t="s">
        <v>1074</v>
      </c>
      <c r="J443" s="17" t="s">
        <v>1075</v>
      </c>
      <c r="K443" s="17" t="s">
        <v>1076</v>
      </c>
      <c r="L443" s="17" t="s">
        <v>1077</v>
      </c>
      <c r="M443" s="17" t="s">
        <v>67</v>
      </c>
      <c r="N443" s="17" t="s">
        <v>69</v>
      </c>
      <c r="O443" s="17" t="s">
        <v>87</v>
      </c>
      <c r="P443" s="17"/>
      <c r="Q443" s="17">
        <v>6</v>
      </c>
      <c r="R443" s="17">
        <v>11</v>
      </c>
      <c r="S443" s="17">
        <v>2</v>
      </c>
      <c r="T443" s="17">
        <v>19.600000000000001</v>
      </c>
      <c r="U443" s="17">
        <v>25.4</v>
      </c>
      <c r="V443" s="17">
        <v>26</v>
      </c>
      <c r="W443" s="17" t="s">
        <v>70</v>
      </c>
      <c r="X443" s="17" t="s">
        <v>72</v>
      </c>
      <c r="Y443" s="17" t="s">
        <v>123</v>
      </c>
      <c r="Z443" s="17" t="s">
        <v>106</v>
      </c>
      <c r="AA443" s="17" t="s">
        <v>1084</v>
      </c>
      <c r="AB443">
        <v>0.39450000000000002</v>
      </c>
      <c r="AC443">
        <v>3.6999999999999811E-3</v>
      </c>
      <c r="AD443" s="17">
        <v>8</v>
      </c>
      <c r="AE443">
        <v>8</v>
      </c>
      <c r="AF443">
        <v>8</v>
      </c>
      <c r="AG443">
        <v>0.34150000000000003</v>
      </c>
      <c r="AH443">
        <v>2.739999999999998E-2</v>
      </c>
      <c r="AI443" s="17">
        <v>8</v>
      </c>
      <c r="AJ443" s="17">
        <v>8</v>
      </c>
      <c r="AK443">
        <v>8</v>
      </c>
      <c r="AL443" s="17" t="s">
        <v>1085</v>
      </c>
      <c r="AM443" s="17" t="s">
        <v>75</v>
      </c>
      <c r="AN443" s="17" t="s">
        <v>1108</v>
      </c>
      <c r="AO443" s="17" t="s">
        <v>1148</v>
      </c>
      <c r="AP443" s="17" t="s">
        <v>1205</v>
      </c>
      <c r="AQ443" s="20" t="s">
        <v>214</v>
      </c>
      <c r="AR443" s="21"/>
      <c r="AS443" s="17"/>
      <c r="AT443" s="17" t="s">
        <v>1069</v>
      </c>
      <c r="AU443" s="13" t="s">
        <v>1086</v>
      </c>
    </row>
    <row r="444" spans="1:47" x14ac:dyDescent="0.25">
      <c r="A444" s="17" t="s">
        <v>1059</v>
      </c>
      <c r="B444" t="s">
        <v>1071</v>
      </c>
      <c r="C444" s="17">
        <v>2007</v>
      </c>
      <c r="D444" s="17" t="s">
        <v>1072</v>
      </c>
      <c r="E444" s="17"/>
      <c r="F444" t="s">
        <v>1073</v>
      </c>
      <c r="G444" s="17" t="s">
        <v>4</v>
      </c>
      <c r="H444" s="17" t="s">
        <v>131</v>
      </c>
      <c r="I444" s="17" t="s">
        <v>1074</v>
      </c>
      <c r="J444" s="17" t="s">
        <v>1075</v>
      </c>
      <c r="K444" s="17" t="s">
        <v>1076</v>
      </c>
      <c r="L444" s="17" t="s">
        <v>1077</v>
      </c>
      <c r="M444" s="17" t="s">
        <v>67</v>
      </c>
      <c r="N444" s="17" t="s">
        <v>69</v>
      </c>
      <c r="O444" s="17" t="s">
        <v>87</v>
      </c>
      <c r="P444" s="17"/>
      <c r="Q444" s="17">
        <v>6</v>
      </c>
      <c r="R444" s="17">
        <v>11</v>
      </c>
      <c r="S444" s="17">
        <v>2</v>
      </c>
      <c r="T444" s="17">
        <v>19.600000000000001</v>
      </c>
      <c r="U444" s="17">
        <v>25.4</v>
      </c>
      <c r="V444" s="17">
        <v>18</v>
      </c>
      <c r="W444" s="17" t="s">
        <v>70</v>
      </c>
      <c r="X444" s="17" t="s">
        <v>72</v>
      </c>
      <c r="Y444" s="17" t="s">
        <v>123</v>
      </c>
      <c r="Z444" s="17" t="s">
        <v>106</v>
      </c>
      <c r="AA444" s="17" t="s">
        <v>1087</v>
      </c>
      <c r="AB444">
        <v>9.8199999999999996E-2</v>
      </c>
      <c r="AC444">
        <v>6.2199999999999991E-2</v>
      </c>
      <c r="AD444" s="17">
        <v>8</v>
      </c>
      <c r="AE444">
        <v>8</v>
      </c>
      <c r="AF444">
        <v>8</v>
      </c>
      <c r="AG444">
        <v>0.11650000000000001</v>
      </c>
      <c r="AH444">
        <v>1.799999999999996E-3</v>
      </c>
      <c r="AI444" s="17">
        <v>8</v>
      </c>
      <c r="AJ444" s="17">
        <v>8</v>
      </c>
      <c r="AK444">
        <v>8</v>
      </c>
      <c r="AL444" s="17" t="s">
        <v>1085</v>
      </c>
      <c r="AM444" s="17" t="s">
        <v>75</v>
      </c>
      <c r="AN444" s="17" t="s">
        <v>1106</v>
      </c>
      <c r="AO444" s="17" t="s">
        <v>1149</v>
      </c>
      <c r="AP444" s="17" t="s">
        <v>1200</v>
      </c>
      <c r="AQ444" s="20" t="s">
        <v>214</v>
      </c>
      <c r="AR444" s="21"/>
      <c r="AS444" s="17"/>
      <c r="AT444" s="17" t="s">
        <v>1069</v>
      </c>
      <c r="AU444" s="13" t="s">
        <v>1086</v>
      </c>
    </row>
    <row r="445" spans="1:47" x14ac:dyDescent="0.25">
      <c r="A445" s="17" t="s">
        <v>1059</v>
      </c>
      <c r="B445" t="s">
        <v>1071</v>
      </c>
      <c r="C445" s="17">
        <v>2007</v>
      </c>
      <c r="D445" s="17" t="s">
        <v>1072</v>
      </c>
      <c r="E445" s="17"/>
      <c r="F445" t="s">
        <v>1073</v>
      </c>
      <c r="G445" s="17" t="s">
        <v>4</v>
      </c>
      <c r="H445" s="17" t="s">
        <v>131</v>
      </c>
      <c r="I445" s="17" t="s">
        <v>1074</v>
      </c>
      <c r="J445" s="17" t="s">
        <v>1075</v>
      </c>
      <c r="K445" s="17" t="s">
        <v>1076</v>
      </c>
      <c r="L445" s="17" t="s">
        <v>1077</v>
      </c>
      <c r="M445" s="17" t="s">
        <v>67</v>
      </c>
      <c r="N445" s="17" t="s">
        <v>69</v>
      </c>
      <c r="O445" s="17" t="s">
        <v>87</v>
      </c>
      <c r="P445" s="17"/>
      <c r="Q445" s="17">
        <v>6</v>
      </c>
      <c r="R445" s="17">
        <v>11</v>
      </c>
      <c r="S445" s="17">
        <v>2</v>
      </c>
      <c r="T445" s="17">
        <v>19.600000000000001</v>
      </c>
      <c r="U445" s="17">
        <v>25.4</v>
      </c>
      <c r="V445" s="17">
        <v>18</v>
      </c>
      <c r="W445" s="17" t="s">
        <v>70</v>
      </c>
      <c r="X445" s="17" t="s">
        <v>72</v>
      </c>
      <c r="Y445" s="17" t="s">
        <v>123</v>
      </c>
      <c r="Z445" s="17" t="s">
        <v>106</v>
      </c>
      <c r="AA445" s="17" t="s">
        <v>1087</v>
      </c>
      <c r="AB445">
        <v>9.8199999999999996E-2</v>
      </c>
      <c r="AC445">
        <v>6.2199999999999991E-2</v>
      </c>
      <c r="AD445" s="17">
        <v>8</v>
      </c>
      <c r="AE445">
        <v>8</v>
      </c>
      <c r="AF445">
        <v>8</v>
      </c>
      <c r="AG445">
        <v>0.1</v>
      </c>
      <c r="AH445">
        <v>1.6500000000000001E-2</v>
      </c>
      <c r="AI445" s="17">
        <v>8</v>
      </c>
      <c r="AJ445" s="17">
        <v>8</v>
      </c>
      <c r="AK445">
        <v>8</v>
      </c>
      <c r="AL445" s="17" t="s">
        <v>1085</v>
      </c>
      <c r="AM445" s="17" t="s">
        <v>75</v>
      </c>
      <c r="AN445" s="17" t="s">
        <v>1106</v>
      </c>
      <c r="AO445" s="17" t="s">
        <v>1149</v>
      </c>
      <c r="AP445" s="17" t="s">
        <v>1201</v>
      </c>
      <c r="AQ445" s="20" t="s">
        <v>214</v>
      </c>
      <c r="AR445" s="21"/>
      <c r="AS445" s="17"/>
      <c r="AT445" s="17" t="s">
        <v>1069</v>
      </c>
      <c r="AU445" s="13" t="s">
        <v>1086</v>
      </c>
    </row>
    <row r="446" spans="1:47" x14ac:dyDescent="0.25">
      <c r="A446" s="17" t="s">
        <v>1059</v>
      </c>
      <c r="B446" t="s">
        <v>1071</v>
      </c>
      <c r="C446" s="17">
        <v>2007</v>
      </c>
      <c r="D446" s="17" t="s">
        <v>1072</v>
      </c>
      <c r="E446" s="17"/>
      <c r="F446" t="s">
        <v>1073</v>
      </c>
      <c r="G446" s="17" t="s">
        <v>4</v>
      </c>
      <c r="H446" s="17" t="s">
        <v>131</v>
      </c>
      <c r="I446" s="17" t="s">
        <v>1074</v>
      </c>
      <c r="J446" s="17" t="s">
        <v>1075</v>
      </c>
      <c r="K446" s="17" t="s">
        <v>1076</v>
      </c>
      <c r="L446" s="17" t="s">
        <v>1077</v>
      </c>
      <c r="M446" s="17" t="s">
        <v>67</v>
      </c>
      <c r="N446" s="17" t="s">
        <v>69</v>
      </c>
      <c r="O446" s="17" t="s">
        <v>87</v>
      </c>
      <c r="P446" s="17"/>
      <c r="Q446" s="17">
        <v>6</v>
      </c>
      <c r="R446" s="17">
        <v>11</v>
      </c>
      <c r="S446" s="17">
        <v>2</v>
      </c>
      <c r="T446" s="17">
        <v>19.600000000000001</v>
      </c>
      <c r="U446" s="17">
        <v>25.4</v>
      </c>
      <c r="V446" s="17">
        <v>22</v>
      </c>
      <c r="W446" s="17" t="s">
        <v>70</v>
      </c>
      <c r="X446" s="17" t="s">
        <v>72</v>
      </c>
      <c r="Y446" s="17" t="s">
        <v>123</v>
      </c>
      <c r="Z446" s="17" t="s">
        <v>106</v>
      </c>
      <c r="AA446" s="17" t="s">
        <v>1087</v>
      </c>
      <c r="AB446">
        <v>0.28289999999999998</v>
      </c>
      <c r="AC446">
        <v>2.200000000000002E-2</v>
      </c>
      <c r="AD446" s="17">
        <v>8</v>
      </c>
      <c r="AE446">
        <v>8</v>
      </c>
      <c r="AF446">
        <v>8</v>
      </c>
      <c r="AG446">
        <v>0.22989999999999999</v>
      </c>
      <c r="AH446">
        <v>3.1100000000000017E-2</v>
      </c>
      <c r="AI446" s="17">
        <v>8</v>
      </c>
      <c r="AJ446" s="17">
        <v>8</v>
      </c>
      <c r="AK446">
        <v>8</v>
      </c>
      <c r="AL446" s="17" t="s">
        <v>1085</v>
      </c>
      <c r="AM446" s="17" t="s">
        <v>75</v>
      </c>
      <c r="AN446" s="17" t="s">
        <v>1107</v>
      </c>
      <c r="AO446" s="17" t="s">
        <v>1150</v>
      </c>
      <c r="AP446" s="17" t="s">
        <v>1202</v>
      </c>
      <c r="AQ446" s="20" t="s">
        <v>214</v>
      </c>
      <c r="AR446" s="21"/>
      <c r="AS446" s="17"/>
      <c r="AT446" s="17" t="s">
        <v>1069</v>
      </c>
      <c r="AU446" s="13" t="s">
        <v>1086</v>
      </c>
    </row>
    <row r="447" spans="1:47" x14ac:dyDescent="0.25">
      <c r="A447" s="17" t="s">
        <v>1059</v>
      </c>
      <c r="B447" t="s">
        <v>1071</v>
      </c>
      <c r="C447" s="17">
        <v>2007</v>
      </c>
      <c r="D447" s="17" t="s">
        <v>1072</v>
      </c>
      <c r="E447" s="17"/>
      <c r="F447" t="s">
        <v>1073</v>
      </c>
      <c r="G447" s="17" t="s">
        <v>4</v>
      </c>
      <c r="H447" s="17" t="s">
        <v>131</v>
      </c>
      <c r="I447" s="17" t="s">
        <v>1074</v>
      </c>
      <c r="J447" s="17" t="s">
        <v>1075</v>
      </c>
      <c r="K447" s="17" t="s">
        <v>1076</v>
      </c>
      <c r="L447" s="17" t="s">
        <v>1077</v>
      </c>
      <c r="M447" s="17" t="s">
        <v>67</v>
      </c>
      <c r="N447" s="17" t="s">
        <v>69</v>
      </c>
      <c r="O447" s="17" t="s">
        <v>87</v>
      </c>
      <c r="P447" s="17"/>
      <c r="Q447" s="17">
        <v>6</v>
      </c>
      <c r="R447" s="17">
        <v>11</v>
      </c>
      <c r="S447" s="17">
        <v>2</v>
      </c>
      <c r="T447" s="17">
        <v>19.600000000000001</v>
      </c>
      <c r="U447" s="17">
        <v>25.4</v>
      </c>
      <c r="V447" s="17">
        <v>22</v>
      </c>
      <c r="W447" s="17" t="s">
        <v>70</v>
      </c>
      <c r="X447" s="17" t="s">
        <v>72</v>
      </c>
      <c r="Y447" s="17" t="s">
        <v>123</v>
      </c>
      <c r="Z447" s="17" t="s">
        <v>106</v>
      </c>
      <c r="AA447" s="17" t="s">
        <v>1087</v>
      </c>
      <c r="AB447">
        <v>0.28289999999999998</v>
      </c>
      <c r="AC447">
        <v>2.200000000000002E-2</v>
      </c>
      <c r="AD447" s="17">
        <v>8</v>
      </c>
      <c r="AE447">
        <v>8</v>
      </c>
      <c r="AF447">
        <v>8</v>
      </c>
      <c r="AG447">
        <v>0.25369999999999998</v>
      </c>
      <c r="AH447">
        <v>1.6400000000000026E-2</v>
      </c>
      <c r="AI447" s="17">
        <v>8</v>
      </c>
      <c r="AJ447" s="17">
        <v>8</v>
      </c>
      <c r="AK447">
        <v>8</v>
      </c>
      <c r="AL447" s="17" t="s">
        <v>1085</v>
      </c>
      <c r="AM447" s="17" t="s">
        <v>75</v>
      </c>
      <c r="AN447" s="17" t="s">
        <v>1107</v>
      </c>
      <c r="AO447" s="17" t="s">
        <v>1150</v>
      </c>
      <c r="AP447" s="17" t="s">
        <v>1203</v>
      </c>
      <c r="AQ447" s="20" t="s">
        <v>214</v>
      </c>
      <c r="AR447" s="21"/>
      <c r="AS447" s="17"/>
      <c r="AT447" s="17" t="s">
        <v>1069</v>
      </c>
      <c r="AU447" s="13" t="s">
        <v>1086</v>
      </c>
    </row>
    <row r="448" spans="1:47" x14ac:dyDescent="0.25">
      <c r="A448" s="17" t="s">
        <v>1059</v>
      </c>
      <c r="B448" t="s">
        <v>1071</v>
      </c>
      <c r="C448" s="17">
        <v>2007</v>
      </c>
      <c r="D448" s="17" t="s">
        <v>1072</v>
      </c>
      <c r="E448" s="17"/>
      <c r="F448" t="s">
        <v>1073</v>
      </c>
      <c r="G448" s="17" t="s">
        <v>4</v>
      </c>
      <c r="H448" s="17" t="s">
        <v>131</v>
      </c>
      <c r="I448" s="17" t="s">
        <v>1074</v>
      </c>
      <c r="J448" s="17" t="s">
        <v>1075</v>
      </c>
      <c r="K448" s="17" t="s">
        <v>1076</v>
      </c>
      <c r="L448" s="17" t="s">
        <v>1077</v>
      </c>
      <c r="M448" s="17" t="s">
        <v>67</v>
      </c>
      <c r="N448" s="17" t="s">
        <v>69</v>
      </c>
      <c r="O448" s="17" t="s">
        <v>87</v>
      </c>
      <c r="P448" s="17"/>
      <c r="Q448" s="17">
        <v>6</v>
      </c>
      <c r="R448" s="17">
        <v>11</v>
      </c>
      <c r="S448" s="17">
        <v>2</v>
      </c>
      <c r="T448" s="17">
        <v>19.600000000000001</v>
      </c>
      <c r="U448" s="17">
        <v>25.4</v>
      </c>
      <c r="V448" s="17">
        <v>26</v>
      </c>
      <c r="W448" s="17" t="s">
        <v>70</v>
      </c>
      <c r="X448" s="17" t="s">
        <v>72</v>
      </c>
      <c r="Y448" s="17" t="s">
        <v>123</v>
      </c>
      <c r="Z448" s="17" t="s">
        <v>106</v>
      </c>
      <c r="AA448" s="17" t="s">
        <v>1087</v>
      </c>
      <c r="AB448">
        <v>0.33600000000000002</v>
      </c>
      <c r="AC448">
        <v>1.2799999999999978E-2</v>
      </c>
      <c r="AD448" s="17">
        <v>8</v>
      </c>
      <c r="AE448">
        <v>8</v>
      </c>
      <c r="AF448">
        <v>8</v>
      </c>
      <c r="AG448">
        <v>0.34699999999999998</v>
      </c>
      <c r="AH448">
        <v>2.3699999999999999E-2</v>
      </c>
      <c r="AI448" s="17">
        <v>8</v>
      </c>
      <c r="AJ448" s="17">
        <v>8</v>
      </c>
      <c r="AK448">
        <v>8</v>
      </c>
      <c r="AL448" s="17" t="s">
        <v>1085</v>
      </c>
      <c r="AM448" s="17" t="s">
        <v>75</v>
      </c>
      <c r="AN448" s="17" t="s">
        <v>1108</v>
      </c>
      <c r="AO448" s="17" t="s">
        <v>1151</v>
      </c>
      <c r="AP448" s="17" t="s">
        <v>1204</v>
      </c>
      <c r="AQ448" s="20" t="s">
        <v>214</v>
      </c>
      <c r="AR448" s="21"/>
      <c r="AS448" s="17"/>
      <c r="AT448" s="17" t="s">
        <v>1069</v>
      </c>
      <c r="AU448" s="13" t="s">
        <v>1086</v>
      </c>
    </row>
    <row r="449" spans="1:47" x14ac:dyDescent="0.25">
      <c r="A449" s="17" t="s">
        <v>1059</v>
      </c>
      <c r="B449" t="s">
        <v>1071</v>
      </c>
      <c r="C449" s="17">
        <v>2007</v>
      </c>
      <c r="D449" s="17" t="s">
        <v>1072</v>
      </c>
      <c r="E449" s="17"/>
      <c r="F449" t="s">
        <v>1073</v>
      </c>
      <c r="G449" s="17" t="s">
        <v>4</v>
      </c>
      <c r="H449" s="17" t="s">
        <v>131</v>
      </c>
      <c r="I449" s="17" t="s">
        <v>1074</v>
      </c>
      <c r="J449" s="17" t="s">
        <v>1075</v>
      </c>
      <c r="K449" s="17" t="s">
        <v>1076</v>
      </c>
      <c r="L449" s="17" t="s">
        <v>1077</v>
      </c>
      <c r="M449" s="17" t="s">
        <v>67</v>
      </c>
      <c r="N449" s="17" t="s">
        <v>69</v>
      </c>
      <c r="O449" s="17" t="s">
        <v>87</v>
      </c>
      <c r="P449" s="17"/>
      <c r="Q449" s="17">
        <v>6</v>
      </c>
      <c r="R449" s="17">
        <v>11</v>
      </c>
      <c r="S449" s="17">
        <v>2</v>
      </c>
      <c r="T449" s="17">
        <v>19.600000000000001</v>
      </c>
      <c r="U449" s="17">
        <v>25.4</v>
      </c>
      <c r="V449" s="17">
        <v>26</v>
      </c>
      <c r="W449" s="17" t="s">
        <v>70</v>
      </c>
      <c r="X449" s="17" t="s">
        <v>72</v>
      </c>
      <c r="Y449" s="17" t="s">
        <v>123</v>
      </c>
      <c r="Z449" s="17" t="s">
        <v>106</v>
      </c>
      <c r="AA449" s="17" t="s">
        <v>1087</v>
      </c>
      <c r="AB449">
        <v>0.33600000000000002</v>
      </c>
      <c r="AC449">
        <v>1.2799999999999978E-2</v>
      </c>
      <c r="AD449" s="17">
        <v>8</v>
      </c>
      <c r="AE449">
        <v>8</v>
      </c>
      <c r="AF449">
        <v>8</v>
      </c>
      <c r="AG449">
        <v>0.32869999999999999</v>
      </c>
      <c r="AH449">
        <v>2.0100000000000007E-2</v>
      </c>
      <c r="AI449" s="17">
        <v>8</v>
      </c>
      <c r="AJ449" s="17">
        <v>8</v>
      </c>
      <c r="AK449">
        <v>8</v>
      </c>
      <c r="AL449" s="17" t="s">
        <v>1085</v>
      </c>
      <c r="AM449" s="17" t="s">
        <v>75</v>
      </c>
      <c r="AN449" s="17" t="s">
        <v>1108</v>
      </c>
      <c r="AO449" s="17" t="s">
        <v>1151</v>
      </c>
      <c r="AP449" s="17" t="s">
        <v>1205</v>
      </c>
      <c r="AQ449" s="20" t="s">
        <v>214</v>
      </c>
      <c r="AR449" s="21"/>
      <c r="AS449" s="17"/>
      <c r="AT449" s="17" t="s">
        <v>1069</v>
      </c>
      <c r="AU449" s="13" t="s">
        <v>1086</v>
      </c>
    </row>
    <row r="450" spans="1:47" x14ac:dyDescent="0.25">
      <c r="A450" s="17" t="s">
        <v>1059</v>
      </c>
      <c r="B450" t="s">
        <v>1071</v>
      </c>
      <c r="C450" s="17">
        <v>2009</v>
      </c>
      <c r="D450" s="17" t="s">
        <v>273</v>
      </c>
      <c r="E450" s="17"/>
      <c r="F450" t="s">
        <v>1088</v>
      </c>
      <c r="G450" s="17" t="s">
        <v>4</v>
      </c>
      <c r="H450" s="17" t="s">
        <v>131</v>
      </c>
      <c r="I450" s="17" t="s">
        <v>1074</v>
      </c>
      <c r="J450" s="17" t="s">
        <v>1075</v>
      </c>
      <c r="K450" s="17" t="s">
        <v>305</v>
      </c>
      <c r="L450" s="17" t="s">
        <v>1089</v>
      </c>
      <c r="M450" s="17" t="s">
        <v>67</v>
      </c>
      <c r="N450" s="17" t="s">
        <v>68</v>
      </c>
      <c r="O450" s="17" t="s">
        <v>87</v>
      </c>
      <c r="P450" s="17">
        <v>1200</v>
      </c>
      <c r="Q450" s="17">
        <v>2</v>
      </c>
      <c r="R450" s="17">
        <v>6</v>
      </c>
      <c r="S450" s="17">
        <v>2</v>
      </c>
      <c r="T450" s="17">
        <v>20</v>
      </c>
      <c r="U450" s="17">
        <v>24</v>
      </c>
      <c r="V450" s="17">
        <v>20</v>
      </c>
      <c r="W450" s="17" t="s">
        <v>70</v>
      </c>
      <c r="X450" s="17" t="s">
        <v>72</v>
      </c>
      <c r="Y450" s="17" t="s">
        <v>123</v>
      </c>
      <c r="Z450" s="17" t="s">
        <v>106</v>
      </c>
      <c r="AA450" s="17" t="s">
        <v>1090</v>
      </c>
      <c r="AB450">
        <v>0.31659999999999999</v>
      </c>
      <c r="AC450">
        <v>3.9000000000000146E-3</v>
      </c>
      <c r="AD450" s="17">
        <v>40</v>
      </c>
      <c r="AE450" s="17">
        <v>40</v>
      </c>
      <c r="AF450" s="17">
        <v>40</v>
      </c>
      <c r="AG450">
        <v>0.31530000000000002</v>
      </c>
      <c r="AH450">
        <v>3.8999999999999591E-3</v>
      </c>
      <c r="AI450" s="17">
        <v>40</v>
      </c>
      <c r="AJ450" s="17">
        <v>40</v>
      </c>
      <c r="AK450" s="17">
        <v>40</v>
      </c>
      <c r="AL450" s="17" t="s">
        <v>1085</v>
      </c>
      <c r="AM450" s="17" t="s">
        <v>75</v>
      </c>
      <c r="AN450" s="17" t="s">
        <v>1109</v>
      </c>
      <c r="AO450" s="17" t="s">
        <v>1152</v>
      </c>
      <c r="AP450" s="17" t="s">
        <v>1206</v>
      </c>
      <c r="AQ450" s="20" t="s">
        <v>214</v>
      </c>
      <c r="AR450" s="21"/>
      <c r="AS450" s="17" t="s">
        <v>1091</v>
      </c>
      <c r="AT450" s="17" t="s">
        <v>1069</v>
      </c>
      <c r="AU450" s="13" t="s">
        <v>1092</v>
      </c>
    </row>
    <row r="451" spans="1:47" x14ac:dyDescent="0.25">
      <c r="A451" s="17" t="s">
        <v>1059</v>
      </c>
      <c r="B451" t="s">
        <v>1071</v>
      </c>
      <c r="C451" s="17">
        <v>2009</v>
      </c>
      <c r="D451" s="17" t="s">
        <v>273</v>
      </c>
      <c r="E451" s="17"/>
      <c r="F451" t="s">
        <v>1088</v>
      </c>
      <c r="G451" s="17" t="s">
        <v>4</v>
      </c>
      <c r="H451" s="17" t="s">
        <v>131</v>
      </c>
      <c r="I451" s="17" t="s">
        <v>1074</v>
      </c>
      <c r="J451" s="17" t="s">
        <v>1075</v>
      </c>
      <c r="K451" s="17" t="s">
        <v>305</v>
      </c>
      <c r="L451" s="17" t="s">
        <v>1089</v>
      </c>
      <c r="M451" s="17" t="s">
        <v>67</v>
      </c>
      <c r="N451" s="17" t="s">
        <v>68</v>
      </c>
      <c r="O451" s="17" t="s">
        <v>87</v>
      </c>
      <c r="P451" s="17">
        <v>1200</v>
      </c>
      <c r="Q451" s="17">
        <v>2</v>
      </c>
      <c r="R451" s="17">
        <v>6</v>
      </c>
      <c r="S451" s="17">
        <v>2</v>
      </c>
      <c r="T451" s="17">
        <v>20</v>
      </c>
      <c r="U451" s="17">
        <v>24</v>
      </c>
      <c r="V451" s="17">
        <v>24</v>
      </c>
      <c r="W451" s="17" t="s">
        <v>70</v>
      </c>
      <c r="X451" s="17" t="s">
        <v>72</v>
      </c>
      <c r="Y451" s="17" t="s">
        <v>123</v>
      </c>
      <c r="Z451" s="17" t="s">
        <v>106</v>
      </c>
      <c r="AA451" s="17" t="s">
        <v>1090</v>
      </c>
      <c r="AB451">
        <v>0.42820000000000003</v>
      </c>
      <c r="AC451">
        <v>4.599999999999993E-3</v>
      </c>
      <c r="AD451" s="17">
        <v>40</v>
      </c>
      <c r="AE451" s="17">
        <v>40</v>
      </c>
      <c r="AF451" s="17">
        <v>40</v>
      </c>
      <c r="AG451">
        <v>0.42109999999999997</v>
      </c>
      <c r="AH451">
        <v>4.500000000000004E-3</v>
      </c>
      <c r="AI451" s="17">
        <v>40</v>
      </c>
      <c r="AJ451" s="17">
        <v>40</v>
      </c>
      <c r="AK451" s="17">
        <v>40</v>
      </c>
      <c r="AL451" s="17" t="s">
        <v>1085</v>
      </c>
      <c r="AM451" s="17" t="s">
        <v>75</v>
      </c>
      <c r="AN451" s="17" t="s">
        <v>1109</v>
      </c>
      <c r="AO451" s="17" t="s">
        <v>1153</v>
      </c>
      <c r="AP451" s="17" t="s">
        <v>1207</v>
      </c>
      <c r="AQ451" s="20" t="s">
        <v>214</v>
      </c>
      <c r="AR451" s="21"/>
      <c r="AS451" s="17" t="s">
        <v>1091</v>
      </c>
      <c r="AT451" s="17" t="s">
        <v>1069</v>
      </c>
      <c r="AU451" s="13" t="s">
        <v>1092</v>
      </c>
    </row>
    <row r="452" spans="1:47" x14ac:dyDescent="0.25">
      <c r="A452" s="17" t="s">
        <v>1059</v>
      </c>
      <c r="B452" t="s">
        <v>1071</v>
      </c>
      <c r="C452" s="17">
        <v>2009</v>
      </c>
      <c r="D452" s="17" t="s">
        <v>273</v>
      </c>
      <c r="E452" s="17"/>
      <c r="F452" t="s">
        <v>1088</v>
      </c>
      <c r="G452" s="17" t="s">
        <v>4</v>
      </c>
      <c r="H452" s="17" t="s">
        <v>131</v>
      </c>
      <c r="I452" s="17" t="s">
        <v>1074</v>
      </c>
      <c r="J452" s="17" t="s">
        <v>1075</v>
      </c>
      <c r="K452" s="17" t="s">
        <v>305</v>
      </c>
      <c r="L452" s="17" t="s">
        <v>1089</v>
      </c>
      <c r="M452" s="17" t="s">
        <v>67</v>
      </c>
      <c r="N452" s="17" t="s">
        <v>68</v>
      </c>
      <c r="O452" s="17" t="s">
        <v>87</v>
      </c>
      <c r="P452" s="17">
        <v>1200</v>
      </c>
      <c r="Q452" s="17">
        <v>2</v>
      </c>
      <c r="R452" s="17">
        <v>6</v>
      </c>
      <c r="S452" s="17">
        <v>2</v>
      </c>
      <c r="T452" s="17">
        <v>20</v>
      </c>
      <c r="U452" s="17">
        <v>24</v>
      </c>
      <c r="V452" s="17">
        <v>20</v>
      </c>
      <c r="W452" s="17" t="s">
        <v>70</v>
      </c>
      <c r="X452" s="17" t="s">
        <v>72</v>
      </c>
      <c r="Y452" s="17" t="s">
        <v>123</v>
      </c>
      <c r="Z452" s="17" t="s">
        <v>106</v>
      </c>
      <c r="AA452" s="17" t="s">
        <v>1090</v>
      </c>
      <c r="AB452">
        <v>0.30680000000000002</v>
      </c>
      <c r="AC452">
        <v>3.1999999999999806E-3</v>
      </c>
      <c r="AD452" s="17">
        <v>40</v>
      </c>
      <c r="AE452" s="17">
        <v>40</v>
      </c>
      <c r="AF452" s="17">
        <v>40</v>
      </c>
      <c r="AG452">
        <v>0.31530000000000002</v>
      </c>
      <c r="AH452">
        <v>3.1999999999999806E-3</v>
      </c>
      <c r="AI452" s="17">
        <v>40</v>
      </c>
      <c r="AJ452" s="17">
        <v>40</v>
      </c>
      <c r="AK452" s="17">
        <v>40</v>
      </c>
      <c r="AL452" s="17" t="s">
        <v>1085</v>
      </c>
      <c r="AM452" s="17" t="s">
        <v>75</v>
      </c>
      <c r="AN452" s="17" t="s">
        <v>422</v>
      </c>
      <c r="AO452" s="17" t="s">
        <v>1154</v>
      </c>
      <c r="AP452" s="17" t="s">
        <v>1208</v>
      </c>
      <c r="AQ452" s="20" t="s">
        <v>214</v>
      </c>
      <c r="AR452" s="21"/>
      <c r="AS452" s="17" t="s">
        <v>1091</v>
      </c>
      <c r="AT452" s="17" t="s">
        <v>1069</v>
      </c>
      <c r="AU452" s="13" t="s">
        <v>1093</v>
      </c>
    </row>
    <row r="453" spans="1:47" x14ac:dyDescent="0.25">
      <c r="A453" s="17" t="s">
        <v>1059</v>
      </c>
      <c r="B453" t="s">
        <v>1071</v>
      </c>
      <c r="C453" s="17">
        <v>2009</v>
      </c>
      <c r="D453" s="17" t="s">
        <v>273</v>
      </c>
      <c r="E453" s="17"/>
      <c r="F453" t="s">
        <v>1088</v>
      </c>
      <c r="G453" s="17" t="s">
        <v>4</v>
      </c>
      <c r="H453" s="17" t="s">
        <v>131</v>
      </c>
      <c r="I453" s="17" t="s">
        <v>1074</v>
      </c>
      <c r="J453" s="17" t="s">
        <v>1075</v>
      </c>
      <c r="K453" s="17" t="s">
        <v>305</v>
      </c>
      <c r="L453" s="17" t="s">
        <v>1089</v>
      </c>
      <c r="M453" s="17" t="s">
        <v>67</v>
      </c>
      <c r="N453" s="17" t="s">
        <v>68</v>
      </c>
      <c r="O453" s="17" t="s">
        <v>87</v>
      </c>
      <c r="P453" s="17">
        <v>1200</v>
      </c>
      <c r="Q453" s="17">
        <v>2</v>
      </c>
      <c r="R453" s="17">
        <v>6</v>
      </c>
      <c r="S453" s="17">
        <v>2</v>
      </c>
      <c r="T453" s="17">
        <v>20</v>
      </c>
      <c r="U453" s="17">
        <v>24</v>
      </c>
      <c r="V453" s="17">
        <v>24</v>
      </c>
      <c r="W453" s="17" t="s">
        <v>70</v>
      </c>
      <c r="X453" s="17" t="s">
        <v>72</v>
      </c>
      <c r="Y453" s="17" t="s">
        <v>123</v>
      </c>
      <c r="Z453" s="17" t="s">
        <v>106</v>
      </c>
      <c r="AA453" s="17" t="s">
        <v>1090</v>
      </c>
      <c r="AB453">
        <v>0.4178</v>
      </c>
      <c r="AC453">
        <v>3.9000000000000146E-3</v>
      </c>
      <c r="AD453" s="17">
        <v>40</v>
      </c>
      <c r="AE453" s="17">
        <v>40</v>
      </c>
      <c r="AF453" s="17">
        <v>40</v>
      </c>
      <c r="AG453">
        <v>0.42759999999999998</v>
      </c>
      <c r="AH453">
        <v>5.2000000000000379E-3</v>
      </c>
      <c r="AI453" s="17">
        <v>40</v>
      </c>
      <c r="AJ453" s="17">
        <v>40</v>
      </c>
      <c r="AK453" s="17">
        <v>40</v>
      </c>
      <c r="AL453" s="17" t="s">
        <v>1085</v>
      </c>
      <c r="AM453" s="17" t="s">
        <v>75</v>
      </c>
      <c r="AN453" s="17" t="s">
        <v>422</v>
      </c>
      <c r="AO453" s="17" t="s">
        <v>1155</v>
      </c>
      <c r="AP453" s="17" t="s">
        <v>1209</v>
      </c>
      <c r="AQ453" s="20" t="s">
        <v>214</v>
      </c>
      <c r="AR453" s="21"/>
      <c r="AS453" s="17" t="s">
        <v>1091</v>
      </c>
      <c r="AT453" s="17" t="s">
        <v>1069</v>
      </c>
      <c r="AU453" s="13" t="s">
        <v>1093</v>
      </c>
    </row>
    <row r="454" spans="1:47" x14ac:dyDescent="0.25">
      <c r="A454" s="17" t="s">
        <v>1059</v>
      </c>
      <c r="B454" t="s">
        <v>1094</v>
      </c>
      <c r="C454" s="17">
        <v>2009</v>
      </c>
      <c r="D454" s="17" t="s">
        <v>273</v>
      </c>
      <c r="E454" s="17"/>
      <c r="F454" t="s">
        <v>1088</v>
      </c>
      <c r="G454" s="17" t="s">
        <v>4</v>
      </c>
      <c r="H454" s="17" t="s">
        <v>131</v>
      </c>
      <c r="I454" s="17" t="s">
        <v>1074</v>
      </c>
      <c r="J454" s="17" t="s">
        <v>1075</v>
      </c>
      <c r="K454" s="17" t="s">
        <v>305</v>
      </c>
      <c r="L454" s="17" t="s">
        <v>1089</v>
      </c>
      <c r="M454" s="17" t="s">
        <v>67</v>
      </c>
      <c r="N454" s="17" t="s">
        <v>68</v>
      </c>
      <c r="O454" s="17" t="s">
        <v>87</v>
      </c>
      <c r="P454" s="17">
        <v>1200</v>
      </c>
      <c r="Q454" s="17">
        <v>2</v>
      </c>
      <c r="R454" s="17">
        <v>6</v>
      </c>
      <c r="S454" s="17">
        <v>2</v>
      </c>
      <c r="T454" s="17">
        <v>20</v>
      </c>
      <c r="U454" s="17">
        <v>24</v>
      </c>
      <c r="V454" s="17">
        <v>20</v>
      </c>
      <c r="W454" s="17" t="s">
        <v>70</v>
      </c>
      <c r="X454" s="17" t="s">
        <v>72</v>
      </c>
      <c r="Y454" s="17" t="s">
        <v>123</v>
      </c>
      <c r="Z454" s="17" t="s">
        <v>106</v>
      </c>
      <c r="AA454" s="17" t="s">
        <v>1095</v>
      </c>
      <c r="AB454" s="17">
        <v>14.6341</v>
      </c>
      <c r="AC454" s="17">
        <v>0.48789999999999978</v>
      </c>
      <c r="AD454" s="17">
        <v>40</v>
      </c>
      <c r="AE454" s="17">
        <v>40</v>
      </c>
      <c r="AF454" s="17">
        <v>40</v>
      </c>
      <c r="AG454" s="17">
        <v>14.211399999999999</v>
      </c>
      <c r="AH454" s="17">
        <v>0.74790000000000134</v>
      </c>
      <c r="AI454" s="17">
        <v>40</v>
      </c>
      <c r="AJ454" s="17">
        <v>40</v>
      </c>
      <c r="AK454" s="17">
        <v>40</v>
      </c>
      <c r="AL454" s="17" t="s">
        <v>292</v>
      </c>
      <c r="AM454" s="17" t="s">
        <v>75</v>
      </c>
      <c r="AN454" s="17" t="s">
        <v>1109</v>
      </c>
      <c r="AO454" s="17" t="s">
        <v>1156</v>
      </c>
      <c r="AP454" s="17" t="s">
        <v>1206</v>
      </c>
      <c r="AQ454" s="20" t="s">
        <v>283</v>
      </c>
      <c r="AR454" s="21"/>
      <c r="AS454" s="17" t="s">
        <v>1091</v>
      </c>
      <c r="AU454" s="13" t="s">
        <v>1092</v>
      </c>
    </row>
    <row r="455" spans="1:47" x14ac:dyDescent="0.25">
      <c r="A455" s="17" t="s">
        <v>1059</v>
      </c>
      <c r="B455" t="s">
        <v>1094</v>
      </c>
      <c r="C455" s="17">
        <v>2009</v>
      </c>
      <c r="D455" s="17" t="s">
        <v>273</v>
      </c>
      <c r="E455" s="17"/>
      <c r="F455" t="s">
        <v>1088</v>
      </c>
      <c r="G455" s="17" t="s">
        <v>4</v>
      </c>
      <c r="H455" s="17" t="s">
        <v>131</v>
      </c>
      <c r="I455" s="17" t="s">
        <v>1074</v>
      </c>
      <c r="J455" s="17" t="s">
        <v>1075</v>
      </c>
      <c r="K455" s="17" t="s">
        <v>305</v>
      </c>
      <c r="L455" s="17" t="s">
        <v>1089</v>
      </c>
      <c r="M455" s="17" t="s">
        <v>67</v>
      </c>
      <c r="N455" s="17" t="s">
        <v>68</v>
      </c>
      <c r="O455" s="17" t="s">
        <v>87</v>
      </c>
      <c r="P455" s="17">
        <v>1200</v>
      </c>
      <c r="Q455" s="17">
        <v>2</v>
      </c>
      <c r="R455" s="17">
        <v>6</v>
      </c>
      <c r="S455" s="17">
        <v>2</v>
      </c>
      <c r="T455" s="17">
        <v>20</v>
      </c>
      <c r="U455" s="17">
        <v>24</v>
      </c>
      <c r="V455" s="17">
        <v>24</v>
      </c>
      <c r="W455" s="17" t="s">
        <v>70</v>
      </c>
      <c r="X455" s="17" t="s">
        <v>72</v>
      </c>
      <c r="Y455" s="17" t="s">
        <v>123</v>
      </c>
      <c r="Z455" s="17" t="s">
        <v>106</v>
      </c>
      <c r="AA455" s="17" t="s">
        <v>1095</v>
      </c>
      <c r="AB455" s="17">
        <v>14.7967</v>
      </c>
      <c r="AC455" s="17">
        <v>0.65050000000000097</v>
      </c>
      <c r="AD455" s="17">
        <v>40</v>
      </c>
      <c r="AE455" s="17">
        <v>40</v>
      </c>
      <c r="AF455" s="17">
        <v>40</v>
      </c>
      <c r="AG455" s="17">
        <v>14.439</v>
      </c>
      <c r="AH455" s="17">
        <v>0.74799999999999933</v>
      </c>
      <c r="AI455" s="17">
        <v>40</v>
      </c>
      <c r="AJ455" s="17">
        <v>40</v>
      </c>
      <c r="AK455" s="17">
        <v>40</v>
      </c>
      <c r="AL455" s="17" t="s">
        <v>292</v>
      </c>
      <c r="AM455" s="17" t="s">
        <v>75</v>
      </c>
      <c r="AN455" s="17" t="s">
        <v>1109</v>
      </c>
      <c r="AO455" s="17" t="s">
        <v>1157</v>
      </c>
      <c r="AP455" s="17" t="s">
        <v>1207</v>
      </c>
      <c r="AQ455" s="20" t="s">
        <v>283</v>
      </c>
      <c r="AR455" s="21"/>
      <c r="AS455" s="17" t="s">
        <v>1091</v>
      </c>
      <c r="AU455" s="13" t="s">
        <v>1092</v>
      </c>
    </row>
    <row r="456" spans="1:47" x14ac:dyDescent="0.25">
      <c r="A456" s="17" t="s">
        <v>1059</v>
      </c>
      <c r="B456" t="s">
        <v>1094</v>
      </c>
      <c r="C456" s="17">
        <v>2009</v>
      </c>
      <c r="D456" s="17" t="s">
        <v>273</v>
      </c>
      <c r="E456" s="17"/>
      <c r="F456" t="s">
        <v>1088</v>
      </c>
      <c r="G456" s="17" t="s">
        <v>4</v>
      </c>
      <c r="H456" s="17" t="s">
        <v>131</v>
      </c>
      <c r="I456" s="17" t="s">
        <v>1074</v>
      </c>
      <c r="J456" s="17" t="s">
        <v>1075</v>
      </c>
      <c r="K456" s="17" t="s">
        <v>305</v>
      </c>
      <c r="L456" s="17" t="s">
        <v>1089</v>
      </c>
      <c r="M456" s="17" t="s">
        <v>67</v>
      </c>
      <c r="N456" s="17" t="s">
        <v>68</v>
      </c>
      <c r="O456" s="17" t="s">
        <v>87</v>
      </c>
      <c r="P456" s="17">
        <v>1200</v>
      </c>
      <c r="Q456" s="17">
        <v>2</v>
      </c>
      <c r="R456" s="17">
        <v>6</v>
      </c>
      <c r="S456" s="17">
        <v>2</v>
      </c>
      <c r="T456" s="17">
        <v>20</v>
      </c>
      <c r="U456" s="17">
        <v>24</v>
      </c>
      <c r="V456" s="17">
        <v>20</v>
      </c>
      <c r="W456" s="17" t="s">
        <v>70</v>
      </c>
      <c r="X456" s="17" t="s">
        <v>72</v>
      </c>
      <c r="Y456" s="17" t="s">
        <v>123</v>
      </c>
      <c r="Z456" s="17" t="s">
        <v>106</v>
      </c>
      <c r="AA456" s="17" t="s">
        <v>1095</v>
      </c>
      <c r="AB456" s="17">
        <v>14.081300000000001</v>
      </c>
      <c r="AC456" s="17">
        <v>0.71539999999999893</v>
      </c>
      <c r="AD456" s="17">
        <v>40</v>
      </c>
      <c r="AE456" s="17">
        <v>40</v>
      </c>
      <c r="AF456" s="17">
        <v>40</v>
      </c>
      <c r="AG456" s="17">
        <v>15.7073</v>
      </c>
      <c r="AH456" s="17">
        <v>0.55290000000000106</v>
      </c>
      <c r="AI456" s="17">
        <v>40</v>
      </c>
      <c r="AJ456" s="17">
        <v>40</v>
      </c>
      <c r="AK456" s="17">
        <v>40</v>
      </c>
      <c r="AL456" s="17" t="s">
        <v>292</v>
      </c>
      <c r="AM456" s="17" t="s">
        <v>75</v>
      </c>
      <c r="AN456" s="17" t="s">
        <v>422</v>
      </c>
      <c r="AO456" s="17" t="s">
        <v>1158</v>
      </c>
      <c r="AP456" s="17" t="s">
        <v>1208</v>
      </c>
      <c r="AQ456" s="20" t="s">
        <v>283</v>
      </c>
      <c r="AR456" s="21"/>
      <c r="AS456" s="17" t="s">
        <v>1091</v>
      </c>
      <c r="AU456" s="13" t="s">
        <v>1093</v>
      </c>
    </row>
    <row r="457" spans="1:47" x14ac:dyDescent="0.25">
      <c r="A457" s="17" t="s">
        <v>1059</v>
      </c>
      <c r="B457" t="s">
        <v>1094</v>
      </c>
      <c r="C457" s="17">
        <v>2009</v>
      </c>
      <c r="D457" s="17" t="s">
        <v>273</v>
      </c>
      <c r="E457" s="17"/>
      <c r="F457" t="s">
        <v>1088</v>
      </c>
      <c r="G457" s="17" t="s">
        <v>4</v>
      </c>
      <c r="H457" s="17" t="s">
        <v>131</v>
      </c>
      <c r="I457" s="17" t="s">
        <v>1074</v>
      </c>
      <c r="J457" s="17" t="s">
        <v>1075</v>
      </c>
      <c r="K457" s="17" t="s">
        <v>305</v>
      </c>
      <c r="L457" s="17" t="s">
        <v>1089</v>
      </c>
      <c r="M457" s="17" t="s">
        <v>67</v>
      </c>
      <c r="N457" s="17" t="s">
        <v>68</v>
      </c>
      <c r="O457" s="17" t="s">
        <v>87</v>
      </c>
      <c r="P457" s="17">
        <v>1200</v>
      </c>
      <c r="Q457" s="17">
        <v>2</v>
      </c>
      <c r="R457" s="17">
        <v>6</v>
      </c>
      <c r="S457" s="17">
        <v>2</v>
      </c>
      <c r="T457" s="17">
        <v>20</v>
      </c>
      <c r="U457" s="17">
        <v>24</v>
      </c>
      <c r="V457" s="17">
        <v>24</v>
      </c>
      <c r="W457" s="17" t="s">
        <v>70</v>
      </c>
      <c r="X457" s="17" t="s">
        <v>72</v>
      </c>
      <c r="Y457" s="17" t="s">
        <v>123</v>
      </c>
      <c r="Z457" s="17" t="s">
        <v>106</v>
      </c>
      <c r="AA457" s="17" t="s">
        <v>1095</v>
      </c>
      <c r="AB457" s="17">
        <v>13.105700000000001</v>
      </c>
      <c r="AC457" s="17">
        <v>0.65039999999999942</v>
      </c>
      <c r="AD457" s="17">
        <v>40</v>
      </c>
      <c r="AE457" s="17">
        <v>40</v>
      </c>
      <c r="AF457" s="17">
        <v>40</v>
      </c>
      <c r="AG457" s="17">
        <v>16.065000000000001</v>
      </c>
      <c r="AH457" s="17">
        <v>0.74799999999999756</v>
      </c>
      <c r="AI457" s="17">
        <v>40</v>
      </c>
      <c r="AJ457" s="17">
        <v>40</v>
      </c>
      <c r="AK457" s="17">
        <v>40</v>
      </c>
      <c r="AL457" s="17" t="s">
        <v>292</v>
      </c>
      <c r="AM457" s="17" t="s">
        <v>75</v>
      </c>
      <c r="AN457" s="17" t="s">
        <v>422</v>
      </c>
      <c r="AO457" s="17" t="s">
        <v>1159</v>
      </c>
      <c r="AP457" s="17" t="s">
        <v>1209</v>
      </c>
      <c r="AQ457" s="20" t="s">
        <v>283</v>
      </c>
      <c r="AR457" s="21"/>
      <c r="AS457" s="17" t="s">
        <v>1091</v>
      </c>
      <c r="AU457" s="13" t="s">
        <v>1093</v>
      </c>
    </row>
    <row r="458" spans="1:47" x14ac:dyDescent="0.25">
      <c r="A458" s="17" t="s">
        <v>1059</v>
      </c>
      <c r="B458" t="s">
        <v>1094</v>
      </c>
      <c r="C458" s="17">
        <v>2009</v>
      </c>
      <c r="D458" s="17" t="s">
        <v>273</v>
      </c>
      <c r="E458" s="17"/>
      <c r="F458" t="s">
        <v>1088</v>
      </c>
      <c r="G458" s="17" t="s">
        <v>4</v>
      </c>
      <c r="H458" s="17" t="s">
        <v>131</v>
      </c>
      <c r="I458" s="17" t="s">
        <v>1074</v>
      </c>
      <c r="J458" s="17" t="s">
        <v>1075</v>
      </c>
      <c r="K458" s="17" t="s">
        <v>305</v>
      </c>
      <c r="L458" s="17" t="s">
        <v>1089</v>
      </c>
      <c r="M458" s="17" t="s">
        <v>67</v>
      </c>
      <c r="N458" s="17" t="s">
        <v>68</v>
      </c>
      <c r="O458" s="17" t="s">
        <v>87</v>
      </c>
      <c r="P458" s="17">
        <v>1200</v>
      </c>
      <c r="Q458" s="17">
        <v>2</v>
      </c>
      <c r="R458" s="17">
        <v>6</v>
      </c>
      <c r="S458" s="17">
        <v>2</v>
      </c>
      <c r="T458" s="17">
        <v>20</v>
      </c>
      <c r="U458" s="17">
        <v>24</v>
      </c>
      <c r="V458" s="17">
        <v>20</v>
      </c>
      <c r="W458" s="17" t="s">
        <v>70</v>
      </c>
      <c r="X458" s="17" t="s">
        <v>72</v>
      </c>
      <c r="Y458" s="17" t="s">
        <v>123</v>
      </c>
      <c r="Z458" s="17" t="s">
        <v>106</v>
      </c>
      <c r="AA458" s="17" t="s">
        <v>1096</v>
      </c>
      <c r="AB458" s="17">
        <v>27.5931</v>
      </c>
      <c r="AC458" s="17">
        <v>1.0389000000000017</v>
      </c>
      <c r="AD458" s="17">
        <v>40</v>
      </c>
      <c r="AE458" s="17">
        <v>40</v>
      </c>
      <c r="AF458" s="17">
        <v>40</v>
      </c>
      <c r="AG458" s="17">
        <v>28.6753</v>
      </c>
      <c r="AH458" s="17">
        <v>1.5152000000000001</v>
      </c>
      <c r="AI458" s="17">
        <v>40</v>
      </c>
      <c r="AJ458" s="17">
        <v>40</v>
      </c>
      <c r="AK458" s="17">
        <v>40</v>
      </c>
      <c r="AL458" s="17" t="s">
        <v>292</v>
      </c>
      <c r="AM458" s="17" t="s">
        <v>75</v>
      </c>
      <c r="AN458" s="17" t="s">
        <v>1109</v>
      </c>
      <c r="AO458" s="17" t="s">
        <v>1160</v>
      </c>
      <c r="AP458" s="17" t="s">
        <v>1206</v>
      </c>
      <c r="AQ458" s="20" t="s">
        <v>283</v>
      </c>
      <c r="AR458" s="21"/>
      <c r="AS458" s="17" t="s">
        <v>1091</v>
      </c>
      <c r="AU458" s="13" t="s">
        <v>1092</v>
      </c>
    </row>
    <row r="459" spans="1:47" x14ac:dyDescent="0.25">
      <c r="A459" s="17" t="s">
        <v>1059</v>
      </c>
      <c r="B459" t="s">
        <v>1094</v>
      </c>
      <c r="C459" s="17">
        <v>2009</v>
      </c>
      <c r="D459" s="17" t="s">
        <v>273</v>
      </c>
      <c r="E459" s="17"/>
      <c r="F459" t="s">
        <v>1088</v>
      </c>
      <c r="G459" s="17" t="s">
        <v>4</v>
      </c>
      <c r="H459" s="17" t="s">
        <v>131</v>
      </c>
      <c r="I459" s="17" t="s">
        <v>1074</v>
      </c>
      <c r="J459" s="17" t="s">
        <v>1075</v>
      </c>
      <c r="K459" s="17" t="s">
        <v>305</v>
      </c>
      <c r="L459" s="17" t="s">
        <v>1089</v>
      </c>
      <c r="M459" s="17" t="s">
        <v>67</v>
      </c>
      <c r="N459" s="17" t="s">
        <v>68</v>
      </c>
      <c r="O459" s="17" t="s">
        <v>87</v>
      </c>
      <c r="P459" s="17">
        <v>1200</v>
      </c>
      <c r="Q459" s="17">
        <v>2</v>
      </c>
      <c r="R459" s="17">
        <v>6</v>
      </c>
      <c r="S459" s="17">
        <v>2</v>
      </c>
      <c r="T459" s="17">
        <v>20</v>
      </c>
      <c r="U459" s="17">
        <v>24</v>
      </c>
      <c r="V459" s="17">
        <v>24</v>
      </c>
      <c r="W459" s="17" t="s">
        <v>70</v>
      </c>
      <c r="X459" s="17" t="s">
        <v>72</v>
      </c>
      <c r="Y459" s="17" t="s">
        <v>123</v>
      </c>
      <c r="Z459" s="17" t="s">
        <v>106</v>
      </c>
      <c r="AA459" s="17" t="s">
        <v>1096</v>
      </c>
      <c r="AB459" s="17">
        <v>29.627700000000001</v>
      </c>
      <c r="AC459" s="17">
        <v>1.1688000000000009</v>
      </c>
      <c r="AD459" s="17">
        <v>40</v>
      </c>
      <c r="AE459" s="17">
        <v>40</v>
      </c>
      <c r="AF459" s="17">
        <v>40</v>
      </c>
      <c r="AG459" s="17">
        <v>28.415600000000001</v>
      </c>
      <c r="AH459" s="17">
        <v>1.2553999999999981</v>
      </c>
      <c r="AI459" s="17">
        <v>40</v>
      </c>
      <c r="AJ459" s="17">
        <v>40</v>
      </c>
      <c r="AK459" s="17">
        <v>40</v>
      </c>
      <c r="AL459" s="17" t="s">
        <v>292</v>
      </c>
      <c r="AM459" s="17" t="s">
        <v>75</v>
      </c>
      <c r="AN459" s="17" t="s">
        <v>1109</v>
      </c>
      <c r="AO459" s="17" t="s">
        <v>1161</v>
      </c>
      <c r="AP459" s="17" t="s">
        <v>1207</v>
      </c>
      <c r="AQ459" s="20" t="s">
        <v>283</v>
      </c>
      <c r="AR459" s="21"/>
      <c r="AS459" s="17" t="s">
        <v>1091</v>
      </c>
      <c r="AU459" s="13" t="s">
        <v>1092</v>
      </c>
    </row>
    <row r="460" spans="1:47" x14ac:dyDescent="0.25">
      <c r="A460" s="17" t="s">
        <v>1059</v>
      </c>
      <c r="B460" t="s">
        <v>1094</v>
      </c>
      <c r="C460" s="17">
        <v>2009</v>
      </c>
      <c r="D460" s="17" t="s">
        <v>273</v>
      </c>
      <c r="E460" s="17"/>
      <c r="F460" t="s">
        <v>1088</v>
      </c>
      <c r="G460" s="17" t="s">
        <v>4</v>
      </c>
      <c r="H460" s="17" t="s">
        <v>131</v>
      </c>
      <c r="I460" s="17" t="s">
        <v>1074</v>
      </c>
      <c r="J460" s="17" t="s">
        <v>1075</v>
      </c>
      <c r="K460" s="17" t="s">
        <v>305</v>
      </c>
      <c r="L460" s="17" t="s">
        <v>1089</v>
      </c>
      <c r="M460" s="17" t="s">
        <v>67</v>
      </c>
      <c r="N460" s="17" t="s">
        <v>68</v>
      </c>
      <c r="O460" s="17" t="s">
        <v>87</v>
      </c>
      <c r="P460" s="17">
        <v>1200</v>
      </c>
      <c r="Q460" s="17">
        <v>2</v>
      </c>
      <c r="R460" s="17">
        <v>6</v>
      </c>
      <c r="S460" s="17">
        <v>2</v>
      </c>
      <c r="T460" s="17">
        <v>20</v>
      </c>
      <c r="U460" s="17">
        <v>24</v>
      </c>
      <c r="V460" s="17">
        <v>20</v>
      </c>
      <c r="W460" s="17" t="s">
        <v>70</v>
      </c>
      <c r="X460" s="17" t="s">
        <v>72</v>
      </c>
      <c r="Y460" s="17" t="s">
        <v>123</v>
      </c>
      <c r="Z460" s="17" t="s">
        <v>106</v>
      </c>
      <c r="AA460" s="17" t="s">
        <v>1096</v>
      </c>
      <c r="AB460" s="17">
        <v>27.1602</v>
      </c>
      <c r="AC460" s="17">
        <v>1.2987000000000002</v>
      </c>
      <c r="AD460" s="17">
        <v>40</v>
      </c>
      <c r="AE460" s="17">
        <v>40</v>
      </c>
      <c r="AF460" s="17">
        <v>40</v>
      </c>
      <c r="AG460" s="17">
        <v>27.1602</v>
      </c>
      <c r="AH460" s="17">
        <v>0.9524000000000008</v>
      </c>
      <c r="AI460" s="17">
        <v>40</v>
      </c>
      <c r="AJ460" s="17">
        <v>40</v>
      </c>
      <c r="AK460" s="17">
        <v>40</v>
      </c>
      <c r="AL460" s="17" t="s">
        <v>292</v>
      </c>
      <c r="AM460" s="17" t="s">
        <v>75</v>
      </c>
      <c r="AN460" s="17" t="s">
        <v>422</v>
      </c>
      <c r="AO460" s="17" t="s">
        <v>1162</v>
      </c>
      <c r="AP460" s="17" t="s">
        <v>1208</v>
      </c>
      <c r="AQ460" s="20" t="s">
        <v>283</v>
      </c>
      <c r="AR460" s="21"/>
      <c r="AS460" s="17" t="s">
        <v>1091</v>
      </c>
      <c r="AU460" s="13" t="s">
        <v>1093</v>
      </c>
    </row>
    <row r="461" spans="1:47" x14ac:dyDescent="0.25">
      <c r="A461" s="17" t="s">
        <v>1059</v>
      </c>
      <c r="B461" t="s">
        <v>1094</v>
      </c>
      <c r="C461" s="17">
        <v>2009</v>
      </c>
      <c r="D461" s="17" t="s">
        <v>273</v>
      </c>
      <c r="E461" s="17"/>
      <c r="F461" t="s">
        <v>1088</v>
      </c>
      <c r="G461" s="17" t="s">
        <v>4</v>
      </c>
      <c r="H461" s="17" t="s">
        <v>131</v>
      </c>
      <c r="I461" s="17" t="s">
        <v>1074</v>
      </c>
      <c r="J461" s="17" t="s">
        <v>1075</v>
      </c>
      <c r="K461" s="17" t="s">
        <v>305</v>
      </c>
      <c r="L461" s="17" t="s">
        <v>1089</v>
      </c>
      <c r="M461" s="17" t="s">
        <v>67</v>
      </c>
      <c r="N461" s="17" t="s">
        <v>68</v>
      </c>
      <c r="O461" s="17" t="s">
        <v>87</v>
      </c>
      <c r="P461" s="17">
        <v>1200</v>
      </c>
      <c r="Q461" s="17">
        <v>2</v>
      </c>
      <c r="R461" s="17">
        <v>6</v>
      </c>
      <c r="S461" s="17">
        <v>2</v>
      </c>
      <c r="T461" s="17">
        <v>20</v>
      </c>
      <c r="U461" s="17">
        <v>24</v>
      </c>
      <c r="V461" s="17">
        <v>24</v>
      </c>
      <c r="W461" s="17" t="s">
        <v>70</v>
      </c>
      <c r="X461" s="17" t="s">
        <v>72</v>
      </c>
      <c r="Y461" s="17" t="s">
        <v>123</v>
      </c>
      <c r="Z461" s="17" t="s">
        <v>106</v>
      </c>
      <c r="AA461" s="17" t="s">
        <v>1096</v>
      </c>
      <c r="AB461" s="17">
        <v>26.5108</v>
      </c>
      <c r="AC461" s="17">
        <v>1.2120999999999995</v>
      </c>
      <c r="AD461" s="17">
        <v>40</v>
      </c>
      <c r="AE461" s="17">
        <v>40</v>
      </c>
      <c r="AF461" s="17">
        <v>40</v>
      </c>
      <c r="AG461" s="17">
        <v>28.415600000000001</v>
      </c>
      <c r="AH461" s="17">
        <v>1.2553999999999981</v>
      </c>
      <c r="AI461" s="17">
        <v>40</v>
      </c>
      <c r="AJ461" s="17">
        <v>40</v>
      </c>
      <c r="AK461" s="17">
        <v>40</v>
      </c>
      <c r="AL461" s="17" t="s">
        <v>292</v>
      </c>
      <c r="AM461" s="17" t="s">
        <v>75</v>
      </c>
      <c r="AN461" s="17" t="s">
        <v>422</v>
      </c>
      <c r="AO461" s="17" t="s">
        <v>1163</v>
      </c>
      <c r="AP461" s="17" t="s">
        <v>1209</v>
      </c>
      <c r="AQ461" s="20" t="s">
        <v>283</v>
      </c>
      <c r="AR461" s="21"/>
      <c r="AS461" s="17" t="s">
        <v>1091</v>
      </c>
      <c r="AU461" s="13" t="s">
        <v>1093</v>
      </c>
    </row>
    <row r="462" spans="1:47" x14ac:dyDescent="0.25">
      <c r="A462" s="17" t="s">
        <v>1059</v>
      </c>
      <c r="B462" t="s">
        <v>1097</v>
      </c>
      <c r="C462" s="17">
        <v>2010</v>
      </c>
      <c r="D462" s="17" t="s">
        <v>1098</v>
      </c>
      <c r="E462" s="17"/>
      <c r="F462" t="s">
        <v>1099</v>
      </c>
      <c r="G462" s="17" t="s">
        <v>4</v>
      </c>
      <c r="H462" s="17" t="s">
        <v>131</v>
      </c>
      <c r="I462" s="17" t="s">
        <v>1074</v>
      </c>
      <c r="J462" s="17" t="s">
        <v>1075</v>
      </c>
      <c r="K462" s="17" t="s">
        <v>305</v>
      </c>
      <c r="L462" s="17" t="s">
        <v>1102</v>
      </c>
      <c r="M462" s="17" t="s">
        <v>67</v>
      </c>
      <c r="N462" s="17" t="s">
        <v>69</v>
      </c>
      <c r="O462" s="17" t="s">
        <v>87</v>
      </c>
      <c r="P462" s="17">
        <f>150*4</f>
        <v>600</v>
      </c>
      <c r="Q462" s="17"/>
      <c r="R462" s="17">
        <v>12</v>
      </c>
      <c r="S462" s="17">
        <v>7</v>
      </c>
      <c r="T462" s="17">
        <v>20.399999999999999</v>
      </c>
      <c r="U462" s="17">
        <v>24.14</v>
      </c>
      <c r="V462" s="17">
        <v>20</v>
      </c>
      <c r="W462" s="17" t="s">
        <v>70</v>
      </c>
      <c r="X462" s="17" t="s">
        <v>72</v>
      </c>
      <c r="Y462" s="17" t="s">
        <v>123</v>
      </c>
      <c r="Z462" s="17" t="s">
        <v>106</v>
      </c>
      <c r="AA462" s="17" t="s">
        <v>1090</v>
      </c>
      <c r="AB462" s="17">
        <v>0.28389999999999999</v>
      </c>
      <c r="AC462" s="17">
        <v>1.3300000000000034E-2</v>
      </c>
      <c r="AD462" s="17">
        <v>10</v>
      </c>
      <c r="AF462" s="17">
        <v>10</v>
      </c>
      <c r="AG462" s="17">
        <v>0.27</v>
      </c>
      <c r="AH462" s="17">
        <v>1.1899999999999966E-2</v>
      </c>
      <c r="AI462" s="17">
        <v>10</v>
      </c>
      <c r="AK462" s="17">
        <v>10</v>
      </c>
      <c r="AL462" s="17" t="s">
        <v>1085</v>
      </c>
      <c r="AM462" s="17" t="s">
        <v>75</v>
      </c>
      <c r="AN462" s="17" t="s">
        <v>1110</v>
      </c>
      <c r="AO462" s="17" t="s">
        <v>1168</v>
      </c>
      <c r="AP462" s="17" t="s">
        <v>1214</v>
      </c>
      <c r="AQ462" s="20" t="s">
        <v>283</v>
      </c>
      <c r="AR462" s="21"/>
      <c r="AU462" s="13" t="s">
        <v>1100</v>
      </c>
    </row>
    <row r="463" spans="1:47" x14ac:dyDescent="0.25">
      <c r="A463" s="17" t="s">
        <v>1059</v>
      </c>
      <c r="B463" t="s">
        <v>1097</v>
      </c>
      <c r="C463" s="17">
        <v>2010</v>
      </c>
      <c r="D463" s="17" t="s">
        <v>1098</v>
      </c>
      <c r="E463" s="17"/>
      <c r="F463" t="s">
        <v>1099</v>
      </c>
      <c r="G463" s="17" t="s">
        <v>4</v>
      </c>
      <c r="H463" s="17" t="s">
        <v>131</v>
      </c>
      <c r="I463" s="17" t="s">
        <v>1074</v>
      </c>
      <c r="J463" s="17" t="s">
        <v>1075</v>
      </c>
      <c r="K463" s="17" t="s">
        <v>305</v>
      </c>
      <c r="L463" s="17" t="s">
        <v>1102</v>
      </c>
      <c r="M463" s="17" t="s">
        <v>67</v>
      </c>
      <c r="N463" s="17" t="s">
        <v>69</v>
      </c>
      <c r="O463" s="17" t="s">
        <v>87</v>
      </c>
      <c r="P463" s="17">
        <f>150*4</f>
        <v>600</v>
      </c>
      <c r="Q463" s="17"/>
      <c r="R463" s="17">
        <v>12</v>
      </c>
      <c r="S463" s="17">
        <v>7</v>
      </c>
      <c r="T463" s="17">
        <v>20.399999999999999</v>
      </c>
      <c r="U463" s="17">
        <v>24.14</v>
      </c>
      <c r="V463" s="17">
        <v>24</v>
      </c>
      <c r="W463" s="17" t="s">
        <v>70</v>
      </c>
      <c r="X463" s="17" t="s">
        <v>72</v>
      </c>
      <c r="Y463" s="17" t="s">
        <v>123</v>
      </c>
      <c r="Z463" s="17" t="s">
        <v>106</v>
      </c>
      <c r="AA463" s="17" t="s">
        <v>1090</v>
      </c>
      <c r="AB463" s="17">
        <v>0.40210000000000001</v>
      </c>
      <c r="AC463" s="17">
        <v>1.3899999999999968E-2</v>
      </c>
      <c r="AD463" s="17">
        <v>10</v>
      </c>
      <c r="AF463" s="17">
        <v>10</v>
      </c>
      <c r="AG463" s="17">
        <v>0.36890000000000001</v>
      </c>
      <c r="AH463" s="17">
        <v>1.26E-2</v>
      </c>
      <c r="AI463" s="17">
        <v>10</v>
      </c>
      <c r="AK463" s="17">
        <v>10</v>
      </c>
      <c r="AL463" s="17" t="s">
        <v>1085</v>
      </c>
      <c r="AM463" s="17" t="s">
        <v>75</v>
      </c>
      <c r="AN463" s="17" t="s">
        <v>1110</v>
      </c>
      <c r="AO463" s="17" t="s">
        <v>1169</v>
      </c>
      <c r="AP463" s="17" t="s">
        <v>1215</v>
      </c>
      <c r="AQ463" s="20" t="s">
        <v>283</v>
      </c>
      <c r="AR463" s="21"/>
      <c r="AU463" s="13" t="s">
        <v>1100</v>
      </c>
    </row>
    <row r="464" spans="1:47" x14ac:dyDescent="0.25">
      <c r="A464" s="17" t="s">
        <v>1059</v>
      </c>
      <c r="B464" t="s">
        <v>1097</v>
      </c>
      <c r="C464" s="17">
        <v>2010</v>
      </c>
      <c r="D464" s="17" t="s">
        <v>1098</v>
      </c>
      <c r="E464" s="17"/>
      <c r="F464" t="s">
        <v>1099</v>
      </c>
      <c r="G464" s="17" t="s">
        <v>4</v>
      </c>
      <c r="H464" s="17" t="s">
        <v>131</v>
      </c>
      <c r="I464" s="17" t="s">
        <v>1074</v>
      </c>
      <c r="J464" s="17" t="s">
        <v>1075</v>
      </c>
      <c r="K464" s="17" t="s">
        <v>305</v>
      </c>
      <c r="L464" s="17" t="s">
        <v>1102</v>
      </c>
      <c r="M464" s="17" t="s">
        <v>67</v>
      </c>
      <c r="N464" s="17" t="s">
        <v>69</v>
      </c>
      <c r="O464" s="17" t="s">
        <v>87</v>
      </c>
      <c r="P464" s="17">
        <f t="shared" ref="P464:P469" si="18">150*4</f>
        <v>600</v>
      </c>
      <c r="Q464" s="17"/>
      <c r="R464" s="17">
        <v>12</v>
      </c>
      <c r="S464" s="17">
        <v>7</v>
      </c>
      <c r="T464" s="17">
        <v>20.399999999999999</v>
      </c>
      <c r="U464" s="17">
        <v>24.14</v>
      </c>
      <c r="V464" s="17">
        <v>20</v>
      </c>
      <c r="W464" s="17" t="s">
        <v>70</v>
      </c>
      <c r="X464" s="17" t="s">
        <v>72</v>
      </c>
      <c r="Y464" s="17" t="s">
        <v>123</v>
      </c>
      <c r="Z464" s="17" t="s">
        <v>107</v>
      </c>
      <c r="AA464" s="17" t="s">
        <v>1101</v>
      </c>
      <c r="AB464" s="17">
        <v>2.0872000000000002</v>
      </c>
      <c r="AC464" s="17">
        <v>6.5799999999999859E-2</v>
      </c>
      <c r="AD464" s="17">
        <v>10</v>
      </c>
      <c r="AF464" s="17">
        <v>10</v>
      </c>
      <c r="AG464" s="17">
        <v>2.1829000000000001</v>
      </c>
      <c r="AH464" s="17">
        <v>5.3900000000000059E-2</v>
      </c>
      <c r="AI464" s="17">
        <v>10</v>
      </c>
      <c r="AK464" s="17">
        <v>10</v>
      </c>
      <c r="AL464" s="17" t="s">
        <v>135</v>
      </c>
      <c r="AM464" s="17" t="s">
        <v>75</v>
      </c>
      <c r="AN464" s="17" t="s">
        <v>1110</v>
      </c>
      <c r="AO464" s="17" t="s">
        <v>1170</v>
      </c>
      <c r="AP464" s="17" t="s">
        <v>1216</v>
      </c>
      <c r="AQ464" s="20" t="s">
        <v>283</v>
      </c>
      <c r="AR464" s="21"/>
      <c r="AU464" s="13" t="s">
        <v>1100</v>
      </c>
    </row>
    <row r="465" spans="1:47" x14ac:dyDescent="0.25">
      <c r="A465" s="17" t="s">
        <v>1059</v>
      </c>
      <c r="B465" t="s">
        <v>1097</v>
      </c>
      <c r="C465" s="17">
        <v>2010</v>
      </c>
      <c r="D465" s="17" t="s">
        <v>1098</v>
      </c>
      <c r="E465" s="17"/>
      <c r="F465" t="s">
        <v>1099</v>
      </c>
      <c r="G465" s="17" t="s">
        <v>4</v>
      </c>
      <c r="H465" s="17" t="s">
        <v>131</v>
      </c>
      <c r="I465" s="17" t="s">
        <v>1074</v>
      </c>
      <c r="J465" s="17" t="s">
        <v>1075</v>
      </c>
      <c r="K465" s="17" t="s">
        <v>305</v>
      </c>
      <c r="L465" s="17" t="s">
        <v>1102</v>
      </c>
      <c r="M465" s="17" t="s">
        <v>67</v>
      </c>
      <c r="N465" s="17" t="s">
        <v>69</v>
      </c>
      <c r="O465" s="17" t="s">
        <v>87</v>
      </c>
      <c r="P465" s="17">
        <f t="shared" si="18"/>
        <v>600</v>
      </c>
      <c r="Q465" s="17"/>
      <c r="R465" s="17">
        <v>12</v>
      </c>
      <c r="S465" s="17">
        <v>7</v>
      </c>
      <c r="T465" s="17">
        <v>20.399999999999999</v>
      </c>
      <c r="U465" s="17">
        <v>24.14</v>
      </c>
      <c r="V465" s="17">
        <v>24</v>
      </c>
      <c r="W465" s="17" t="s">
        <v>70</v>
      </c>
      <c r="X465" s="17" t="s">
        <v>72</v>
      </c>
      <c r="Y465" s="17" t="s">
        <v>123</v>
      </c>
      <c r="Z465" s="17" t="s">
        <v>107</v>
      </c>
      <c r="AA465" s="17" t="s">
        <v>1101</v>
      </c>
      <c r="AB465" s="17">
        <v>1.9137</v>
      </c>
      <c r="AC465" s="17">
        <v>6.5800000000000081E-2</v>
      </c>
      <c r="AD465" s="17">
        <v>10</v>
      </c>
      <c r="AF465" s="17">
        <v>10</v>
      </c>
      <c r="AG465" s="17">
        <v>2.1051000000000002</v>
      </c>
      <c r="AH465" s="17">
        <v>5.3899999999999615E-2</v>
      </c>
      <c r="AI465" s="17">
        <v>10</v>
      </c>
      <c r="AK465" s="17">
        <v>10</v>
      </c>
      <c r="AL465" s="17" t="s">
        <v>135</v>
      </c>
      <c r="AM465" s="17" t="s">
        <v>75</v>
      </c>
      <c r="AN465" s="17" t="s">
        <v>1110</v>
      </c>
      <c r="AO465" s="17" t="s">
        <v>1171</v>
      </c>
      <c r="AP465" s="17" t="s">
        <v>1217</v>
      </c>
      <c r="AQ465" s="20" t="s">
        <v>283</v>
      </c>
      <c r="AR465" s="21"/>
      <c r="AU465" s="13" t="s">
        <v>1100</v>
      </c>
    </row>
    <row r="466" spans="1:47" x14ac:dyDescent="0.25">
      <c r="A466" s="17" t="s">
        <v>1059</v>
      </c>
      <c r="B466" t="s">
        <v>1097</v>
      </c>
      <c r="C466" s="17">
        <v>2010</v>
      </c>
      <c r="D466" s="17" t="s">
        <v>1098</v>
      </c>
      <c r="E466" s="17"/>
      <c r="F466" t="s">
        <v>1099</v>
      </c>
      <c r="G466" s="17" t="s">
        <v>4</v>
      </c>
      <c r="H466" s="17" t="s">
        <v>131</v>
      </c>
      <c r="I466" s="17" t="s">
        <v>1074</v>
      </c>
      <c r="J466" s="17" t="s">
        <v>1075</v>
      </c>
      <c r="K466" s="17" t="s">
        <v>305</v>
      </c>
      <c r="L466" s="17" t="s">
        <v>1089</v>
      </c>
      <c r="M466" s="17" t="s">
        <v>67</v>
      </c>
      <c r="N466" s="17" t="s">
        <v>69</v>
      </c>
      <c r="O466" s="17" t="s">
        <v>87</v>
      </c>
      <c r="P466" s="17">
        <f t="shared" si="18"/>
        <v>600</v>
      </c>
      <c r="Q466" s="17"/>
      <c r="R466" s="17">
        <v>12</v>
      </c>
      <c r="S466" s="17">
        <v>7</v>
      </c>
      <c r="T466" s="17">
        <v>20.399999999999999</v>
      </c>
      <c r="U466" s="17">
        <v>24.14</v>
      </c>
      <c r="V466" s="17">
        <v>20</v>
      </c>
      <c r="W466" s="17" t="s">
        <v>70</v>
      </c>
      <c r="X466" s="17" t="s">
        <v>72</v>
      </c>
      <c r="Y466" s="17" t="s">
        <v>123</v>
      </c>
      <c r="Z466" s="17" t="s">
        <v>106</v>
      </c>
      <c r="AA466" s="17" t="s">
        <v>1090</v>
      </c>
      <c r="AB466" s="17">
        <v>0.27989999999999998</v>
      </c>
      <c r="AC466" s="17">
        <v>9.3000000000000305E-3</v>
      </c>
      <c r="AD466" s="17">
        <v>30</v>
      </c>
      <c r="AF466" s="17">
        <v>30</v>
      </c>
      <c r="AG466" s="17">
        <v>0.27789999999999998</v>
      </c>
      <c r="AH466" s="17">
        <v>9.3000000000000305E-3</v>
      </c>
      <c r="AI466" s="17">
        <v>30</v>
      </c>
      <c r="AK466" s="17">
        <v>30</v>
      </c>
      <c r="AL466" s="17" t="s">
        <v>1085</v>
      </c>
      <c r="AM466" s="17" t="s">
        <v>75</v>
      </c>
      <c r="AN466" s="17" t="s">
        <v>1110</v>
      </c>
      <c r="AO466" s="17" t="s">
        <v>1164</v>
      </c>
      <c r="AP466" s="17" t="s">
        <v>1210</v>
      </c>
      <c r="AQ466" s="20" t="s">
        <v>283</v>
      </c>
      <c r="AR466" s="21"/>
      <c r="AU466" s="13" t="s">
        <v>1100</v>
      </c>
    </row>
    <row r="467" spans="1:47" x14ac:dyDescent="0.25">
      <c r="A467" s="17" t="s">
        <v>1059</v>
      </c>
      <c r="B467" t="s">
        <v>1097</v>
      </c>
      <c r="C467" s="17">
        <v>2010</v>
      </c>
      <c r="D467" s="17" t="s">
        <v>1098</v>
      </c>
      <c r="E467" s="17"/>
      <c r="F467" t="s">
        <v>1099</v>
      </c>
      <c r="G467" s="17" t="s">
        <v>4</v>
      </c>
      <c r="H467" s="17" t="s">
        <v>131</v>
      </c>
      <c r="I467" s="17" t="s">
        <v>1074</v>
      </c>
      <c r="J467" s="17" t="s">
        <v>1075</v>
      </c>
      <c r="K467" s="17" t="s">
        <v>305</v>
      </c>
      <c r="L467" s="17" t="s">
        <v>1089</v>
      </c>
      <c r="M467" s="17" t="s">
        <v>67</v>
      </c>
      <c r="N467" s="17" t="s">
        <v>69</v>
      </c>
      <c r="O467" s="17" t="s">
        <v>87</v>
      </c>
      <c r="P467" s="17">
        <f t="shared" si="18"/>
        <v>600</v>
      </c>
      <c r="Q467" s="17"/>
      <c r="R467" s="17">
        <v>12</v>
      </c>
      <c r="S467" s="17">
        <v>7</v>
      </c>
      <c r="T467" s="17">
        <v>20.399999999999999</v>
      </c>
      <c r="U467" s="17">
        <v>24.14</v>
      </c>
      <c r="V467" s="17">
        <v>24</v>
      </c>
      <c r="W467" s="17" t="s">
        <v>70</v>
      </c>
      <c r="X467" s="17" t="s">
        <v>72</v>
      </c>
      <c r="Y467" s="17" t="s">
        <v>123</v>
      </c>
      <c r="Z467" s="17" t="s">
        <v>106</v>
      </c>
      <c r="AA467" s="17" t="s">
        <v>1090</v>
      </c>
      <c r="AB467" s="17">
        <v>0.36420000000000002</v>
      </c>
      <c r="AC467" s="17">
        <v>8.6999999999999855E-3</v>
      </c>
      <c r="AD467" s="17">
        <v>30</v>
      </c>
      <c r="AF467" s="17">
        <v>30</v>
      </c>
      <c r="AG467" s="17">
        <v>0.35360000000000003</v>
      </c>
      <c r="AH467" s="17">
        <v>9.299999999999975E-3</v>
      </c>
      <c r="AI467" s="17">
        <v>30</v>
      </c>
      <c r="AK467" s="17">
        <v>30</v>
      </c>
      <c r="AL467" s="17" t="s">
        <v>1085</v>
      </c>
      <c r="AM467" s="17" t="s">
        <v>75</v>
      </c>
      <c r="AN467" s="17" t="s">
        <v>1110</v>
      </c>
      <c r="AO467" s="17" t="s">
        <v>1165</v>
      </c>
      <c r="AP467" s="17" t="s">
        <v>1211</v>
      </c>
      <c r="AQ467" s="20" t="s">
        <v>283</v>
      </c>
      <c r="AR467" s="21"/>
      <c r="AU467" s="13" t="s">
        <v>1100</v>
      </c>
    </row>
    <row r="468" spans="1:47" x14ac:dyDescent="0.25">
      <c r="A468" s="17" t="s">
        <v>1059</v>
      </c>
      <c r="B468" t="s">
        <v>1097</v>
      </c>
      <c r="C468" s="17">
        <v>2010</v>
      </c>
      <c r="D468" s="17" t="s">
        <v>1098</v>
      </c>
      <c r="E468" s="17"/>
      <c r="F468" t="s">
        <v>1099</v>
      </c>
      <c r="G468" s="17" t="s">
        <v>4</v>
      </c>
      <c r="H468" s="17" t="s">
        <v>131</v>
      </c>
      <c r="I468" s="17" t="s">
        <v>1074</v>
      </c>
      <c r="J468" s="17" t="s">
        <v>1075</v>
      </c>
      <c r="K468" s="17" t="s">
        <v>305</v>
      </c>
      <c r="L468" s="17" t="s">
        <v>1089</v>
      </c>
      <c r="M468" s="17" t="s">
        <v>67</v>
      </c>
      <c r="N468" s="17" t="s">
        <v>69</v>
      </c>
      <c r="O468" s="17" t="s">
        <v>87</v>
      </c>
      <c r="P468" s="17">
        <f t="shared" si="18"/>
        <v>600</v>
      </c>
      <c r="Q468" s="17"/>
      <c r="R468" s="17">
        <v>12</v>
      </c>
      <c r="S468" s="17">
        <v>7</v>
      </c>
      <c r="T468" s="17">
        <v>20.399999999999999</v>
      </c>
      <c r="U468" s="17">
        <v>24.14</v>
      </c>
      <c r="V468" s="17">
        <v>20</v>
      </c>
      <c r="W468" s="17" t="s">
        <v>70</v>
      </c>
      <c r="X468" s="17" t="s">
        <v>72</v>
      </c>
      <c r="Y468" s="17" t="s">
        <v>123</v>
      </c>
      <c r="Z468" s="17" t="s">
        <v>107</v>
      </c>
      <c r="AA468" s="17" t="s">
        <v>1101</v>
      </c>
      <c r="AB468" s="17">
        <v>3.0983000000000001</v>
      </c>
      <c r="AC468" s="17">
        <v>2.9900000000000038E-2</v>
      </c>
      <c r="AD468" s="17">
        <v>30</v>
      </c>
      <c r="AF468" s="17">
        <v>30</v>
      </c>
      <c r="AG468" s="17">
        <v>3.0503999999999998</v>
      </c>
      <c r="AH468" s="17">
        <v>3.5900000000000265E-2</v>
      </c>
      <c r="AI468" s="17">
        <v>30</v>
      </c>
      <c r="AK468" s="17">
        <v>30</v>
      </c>
      <c r="AL468" s="17" t="s">
        <v>135</v>
      </c>
      <c r="AM468" s="17" t="s">
        <v>75</v>
      </c>
      <c r="AN468" s="17" t="s">
        <v>1110</v>
      </c>
      <c r="AO468" s="17" t="s">
        <v>1166</v>
      </c>
      <c r="AP468" s="17" t="s">
        <v>1212</v>
      </c>
      <c r="AQ468" s="20" t="s">
        <v>283</v>
      </c>
      <c r="AR468" s="21"/>
      <c r="AU468" s="13" t="s">
        <v>1100</v>
      </c>
    </row>
    <row r="469" spans="1:47" x14ac:dyDescent="0.25">
      <c r="A469" s="17" t="s">
        <v>1059</v>
      </c>
      <c r="B469" t="s">
        <v>1097</v>
      </c>
      <c r="C469" s="17">
        <v>2010</v>
      </c>
      <c r="D469" s="17" t="s">
        <v>1098</v>
      </c>
      <c r="E469" s="17"/>
      <c r="F469" t="s">
        <v>1099</v>
      </c>
      <c r="G469" s="17" t="s">
        <v>4</v>
      </c>
      <c r="H469" s="17" t="s">
        <v>131</v>
      </c>
      <c r="I469" s="17" t="s">
        <v>1074</v>
      </c>
      <c r="J469" s="17" t="s">
        <v>1075</v>
      </c>
      <c r="K469" s="17" t="s">
        <v>305</v>
      </c>
      <c r="L469" s="17" t="s">
        <v>1089</v>
      </c>
      <c r="M469" s="17" t="s">
        <v>67</v>
      </c>
      <c r="N469" s="17" t="s">
        <v>69</v>
      </c>
      <c r="O469" s="17" t="s">
        <v>87</v>
      </c>
      <c r="P469" s="17">
        <f t="shared" si="18"/>
        <v>600</v>
      </c>
      <c r="Q469" s="17"/>
      <c r="R469" s="17">
        <v>12</v>
      </c>
      <c r="S469" s="17">
        <v>7</v>
      </c>
      <c r="T469" s="17">
        <v>20.399999999999999</v>
      </c>
      <c r="U469" s="17">
        <v>24.14</v>
      </c>
      <c r="V469" s="17">
        <v>24</v>
      </c>
      <c r="W469" s="17" t="s">
        <v>70</v>
      </c>
      <c r="X469" s="17" t="s">
        <v>72</v>
      </c>
      <c r="Y469" s="17" t="s">
        <v>123</v>
      </c>
      <c r="Z469" s="17" t="s">
        <v>107</v>
      </c>
      <c r="AA469" s="17" t="s">
        <v>1101</v>
      </c>
      <c r="AB469" s="17">
        <v>2.8410000000000002</v>
      </c>
      <c r="AC469" s="17">
        <v>2.9899999999999594E-2</v>
      </c>
      <c r="AD469" s="17">
        <v>30</v>
      </c>
      <c r="AF469" s="17">
        <v>30</v>
      </c>
      <c r="AG469" s="17">
        <v>2.9068000000000001</v>
      </c>
      <c r="AH469" s="17">
        <v>2.9999999999999805E-2</v>
      </c>
      <c r="AI469" s="17">
        <v>30</v>
      </c>
      <c r="AK469" s="17">
        <v>30</v>
      </c>
      <c r="AL469" s="17" t="s">
        <v>135</v>
      </c>
      <c r="AM469" s="17" t="s">
        <v>75</v>
      </c>
      <c r="AN469" s="17" t="s">
        <v>1110</v>
      </c>
      <c r="AO469" s="17" t="s">
        <v>1167</v>
      </c>
      <c r="AP469" s="17" t="s">
        <v>1213</v>
      </c>
      <c r="AQ469" s="20" t="s">
        <v>283</v>
      </c>
      <c r="AR469" s="21"/>
      <c r="AU469" s="13" t="s">
        <v>1100</v>
      </c>
    </row>
    <row r="470" spans="1:47" x14ac:dyDescent="0.25">
      <c r="A470" t="s">
        <v>688</v>
      </c>
      <c r="B470" t="s">
        <v>689</v>
      </c>
      <c r="C470">
        <v>2017</v>
      </c>
      <c r="D470" t="s">
        <v>690</v>
      </c>
      <c r="F470" s="18" t="s">
        <v>691</v>
      </c>
      <c r="G470" t="s">
        <v>4</v>
      </c>
      <c r="H470" t="s">
        <v>692</v>
      </c>
      <c r="I470" t="s">
        <v>693</v>
      </c>
      <c r="J470" t="s">
        <v>694</v>
      </c>
      <c r="K470" t="s">
        <v>695</v>
      </c>
      <c r="L470" t="s">
        <v>1458</v>
      </c>
      <c r="M470" t="s">
        <v>65</v>
      </c>
      <c r="N470" t="s">
        <v>69</v>
      </c>
      <c r="O470" t="s">
        <v>87</v>
      </c>
      <c r="P470">
        <f>15*10*3</f>
        <v>450</v>
      </c>
      <c r="Q470">
        <v>275</v>
      </c>
      <c r="R470">
        <v>4</v>
      </c>
      <c r="S470">
        <v>3</v>
      </c>
      <c r="T470">
        <v>15</v>
      </c>
      <c r="U470">
        <v>25</v>
      </c>
      <c r="V470">
        <v>20</v>
      </c>
      <c r="W470" t="s">
        <v>70</v>
      </c>
      <c r="X470" t="s">
        <v>72</v>
      </c>
      <c r="Y470" t="s">
        <v>123</v>
      </c>
      <c r="Z470" t="s">
        <v>107</v>
      </c>
      <c r="AA470" t="s">
        <v>696</v>
      </c>
      <c r="AB470">
        <v>45000</v>
      </c>
      <c r="AC470">
        <v>3800</v>
      </c>
      <c r="AD470">
        <v>6</v>
      </c>
      <c r="AF470">
        <v>6</v>
      </c>
      <c r="AG470">
        <v>38900</v>
      </c>
      <c r="AH470">
        <v>1800</v>
      </c>
      <c r="AI470">
        <v>6</v>
      </c>
      <c r="AK470">
        <v>6</v>
      </c>
      <c r="AL470" t="s">
        <v>697</v>
      </c>
      <c r="AM470" t="s">
        <v>74</v>
      </c>
      <c r="AN470" t="s">
        <v>714</v>
      </c>
      <c r="AO470" t="s">
        <v>717</v>
      </c>
      <c r="AP470" t="s">
        <v>739</v>
      </c>
      <c r="AQ470" t="s">
        <v>698</v>
      </c>
      <c r="AU470" t="s">
        <v>699</v>
      </c>
    </row>
    <row r="471" spans="1:47" x14ac:dyDescent="0.25">
      <c r="A471" t="s">
        <v>688</v>
      </c>
      <c r="B471" t="s">
        <v>689</v>
      </c>
      <c r="C471">
        <v>2017</v>
      </c>
      <c r="D471" t="s">
        <v>690</v>
      </c>
      <c r="F471" s="18" t="s">
        <v>691</v>
      </c>
      <c r="G471" t="s">
        <v>4</v>
      </c>
      <c r="H471" t="s">
        <v>692</v>
      </c>
      <c r="I471" t="s">
        <v>693</v>
      </c>
      <c r="J471" t="s">
        <v>694</v>
      </c>
      <c r="K471" t="s">
        <v>695</v>
      </c>
      <c r="L471" t="s">
        <v>1458</v>
      </c>
      <c r="M471" t="s">
        <v>65</v>
      </c>
      <c r="N471" t="s">
        <v>69</v>
      </c>
      <c r="O471" t="s">
        <v>87</v>
      </c>
      <c r="P471">
        <f>15*10*3</f>
        <v>450</v>
      </c>
      <c r="Q471">
        <v>275</v>
      </c>
      <c r="R471">
        <v>8</v>
      </c>
      <c r="S471">
        <v>3</v>
      </c>
      <c r="T471">
        <v>15</v>
      </c>
      <c r="U471">
        <v>25</v>
      </c>
      <c r="V471">
        <v>20</v>
      </c>
      <c r="W471" t="s">
        <v>70</v>
      </c>
      <c r="X471" t="s">
        <v>72</v>
      </c>
      <c r="Y471" t="s">
        <v>123</v>
      </c>
      <c r="Z471" t="s">
        <v>107</v>
      </c>
      <c r="AA471" t="s">
        <v>696</v>
      </c>
      <c r="AB471">
        <v>35000</v>
      </c>
      <c r="AC471">
        <v>330</v>
      </c>
      <c r="AD471">
        <v>6</v>
      </c>
      <c r="AF471">
        <v>6</v>
      </c>
      <c r="AG471">
        <v>33900</v>
      </c>
      <c r="AH471">
        <v>1700</v>
      </c>
      <c r="AI471">
        <v>6</v>
      </c>
      <c r="AK471">
        <v>6</v>
      </c>
      <c r="AL471" t="s">
        <v>697</v>
      </c>
      <c r="AM471" t="s">
        <v>74</v>
      </c>
      <c r="AN471" t="s">
        <v>714</v>
      </c>
      <c r="AO471" t="s">
        <v>718</v>
      </c>
      <c r="AP471" t="s">
        <v>740</v>
      </c>
      <c r="AQ471" t="s">
        <v>146</v>
      </c>
      <c r="AU471" t="s">
        <v>700</v>
      </c>
    </row>
    <row r="472" spans="1:47" x14ac:dyDescent="0.25">
      <c r="A472" t="s">
        <v>688</v>
      </c>
      <c r="B472" t="s">
        <v>689</v>
      </c>
      <c r="C472">
        <v>2017</v>
      </c>
      <c r="D472" t="s">
        <v>690</v>
      </c>
      <c r="F472" s="18" t="s">
        <v>691</v>
      </c>
      <c r="G472" t="s">
        <v>4</v>
      </c>
      <c r="H472" t="s">
        <v>692</v>
      </c>
      <c r="I472" t="s">
        <v>693</v>
      </c>
      <c r="J472" t="s">
        <v>694</v>
      </c>
      <c r="K472" t="s">
        <v>695</v>
      </c>
      <c r="L472" t="s">
        <v>1458</v>
      </c>
      <c r="M472" t="s">
        <v>65</v>
      </c>
      <c r="N472" t="s">
        <v>69</v>
      </c>
      <c r="O472" t="s">
        <v>87</v>
      </c>
      <c r="P472">
        <f>15*10*3</f>
        <v>450</v>
      </c>
      <c r="Q472">
        <v>275</v>
      </c>
      <c r="R472">
        <v>4</v>
      </c>
      <c r="S472">
        <v>3</v>
      </c>
      <c r="T472">
        <v>15</v>
      </c>
      <c r="U472">
        <v>25</v>
      </c>
      <c r="V472">
        <v>20</v>
      </c>
      <c r="W472" t="s">
        <v>70</v>
      </c>
      <c r="X472" t="s">
        <v>72</v>
      </c>
      <c r="Y472" t="s">
        <v>123</v>
      </c>
      <c r="Z472" t="s">
        <v>107</v>
      </c>
      <c r="AA472" t="s">
        <v>701</v>
      </c>
      <c r="AB472">
        <v>4750</v>
      </c>
      <c r="AC472">
        <v>220</v>
      </c>
      <c r="AD472">
        <v>6</v>
      </c>
      <c r="AF472">
        <v>6</v>
      </c>
      <c r="AG472">
        <v>4270</v>
      </c>
      <c r="AH472">
        <v>160</v>
      </c>
      <c r="AI472">
        <v>6</v>
      </c>
      <c r="AK472">
        <v>6</v>
      </c>
      <c r="AL472" t="s">
        <v>697</v>
      </c>
      <c r="AM472" t="s">
        <v>74</v>
      </c>
      <c r="AN472" t="s">
        <v>714</v>
      </c>
      <c r="AO472" t="s">
        <v>719</v>
      </c>
      <c r="AP472" t="s">
        <v>739</v>
      </c>
      <c r="AQ472" t="s">
        <v>146</v>
      </c>
      <c r="AU472" t="s">
        <v>699</v>
      </c>
    </row>
    <row r="473" spans="1:47" x14ac:dyDescent="0.25">
      <c r="A473" t="s">
        <v>688</v>
      </c>
      <c r="B473" t="s">
        <v>689</v>
      </c>
      <c r="C473">
        <v>2017</v>
      </c>
      <c r="D473" t="s">
        <v>690</v>
      </c>
      <c r="F473" s="18" t="s">
        <v>691</v>
      </c>
      <c r="G473" t="s">
        <v>4</v>
      </c>
      <c r="H473" t="s">
        <v>692</v>
      </c>
      <c r="I473" t="s">
        <v>693</v>
      </c>
      <c r="J473" t="s">
        <v>694</v>
      </c>
      <c r="K473" t="s">
        <v>695</v>
      </c>
      <c r="L473" t="s">
        <v>1458</v>
      </c>
      <c r="M473" t="s">
        <v>65</v>
      </c>
      <c r="N473" t="s">
        <v>69</v>
      </c>
      <c r="O473" t="s">
        <v>87</v>
      </c>
      <c r="P473">
        <f>15*10*3</f>
        <v>450</v>
      </c>
      <c r="Q473">
        <v>275</v>
      </c>
      <c r="R473">
        <v>8</v>
      </c>
      <c r="S473">
        <v>3</v>
      </c>
      <c r="T473">
        <v>15</v>
      </c>
      <c r="U473">
        <v>25</v>
      </c>
      <c r="V473">
        <v>20</v>
      </c>
      <c r="W473" t="s">
        <v>70</v>
      </c>
      <c r="X473" t="s">
        <v>72</v>
      </c>
      <c r="Y473" t="s">
        <v>123</v>
      </c>
      <c r="Z473" t="s">
        <v>107</v>
      </c>
      <c r="AA473" t="s">
        <v>701</v>
      </c>
      <c r="AB473">
        <v>3880</v>
      </c>
      <c r="AC473">
        <v>140</v>
      </c>
      <c r="AD473">
        <v>6</v>
      </c>
      <c r="AF473">
        <v>6</v>
      </c>
      <c r="AG473">
        <v>3700</v>
      </c>
      <c r="AH473">
        <v>80</v>
      </c>
      <c r="AI473">
        <v>6</v>
      </c>
      <c r="AK473">
        <v>6</v>
      </c>
      <c r="AL473" t="s">
        <v>697</v>
      </c>
      <c r="AM473" t="s">
        <v>74</v>
      </c>
      <c r="AN473" t="s">
        <v>714</v>
      </c>
      <c r="AO473" t="s">
        <v>720</v>
      </c>
      <c r="AP473" t="s">
        <v>740</v>
      </c>
      <c r="AQ473" t="s">
        <v>146</v>
      </c>
      <c r="AU473" t="s">
        <v>700</v>
      </c>
    </row>
    <row r="474" spans="1:47" x14ac:dyDescent="0.25">
      <c r="A474" s="17" t="s">
        <v>759</v>
      </c>
      <c r="B474" s="17" t="s">
        <v>783</v>
      </c>
      <c r="C474" s="17">
        <v>2021</v>
      </c>
      <c r="D474" s="17" t="s">
        <v>784</v>
      </c>
      <c r="E474" s="17"/>
      <c r="F474" s="2" t="s">
        <v>785</v>
      </c>
      <c r="G474" s="17" t="s">
        <v>4</v>
      </c>
      <c r="H474" s="17" t="s">
        <v>287</v>
      </c>
      <c r="I474" s="17" t="s">
        <v>288</v>
      </c>
      <c r="J474" s="17" t="s">
        <v>786</v>
      </c>
      <c r="K474" s="17" t="s">
        <v>787</v>
      </c>
      <c r="L474" s="17" t="s">
        <v>788</v>
      </c>
      <c r="M474" s="17" t="s">
        <v>67</v>
      </c>
      <c r="N474" s="17" t="s">
        <v>68</v>
      </c>
      <c r="O474" s="17" t="s">
        <v>87</v>
      </c>
      <c r="P474" s="17">
        <f>250*3</f>
        <v>750</v>
      </c>
      <c r="Q474" s="17"/>
      <c r="R474" s="17">
        <v>5</v>
      </c>
      <c r="S474" s="17">
        <v>1</v>
      </c>
      <c r="T474" s="17">
        <v>26</v>
      </c>
      <c r="U474" s="17">
        <v>30</v>
      </c>
      <c r="V474" s="17">
        <v>26</v>
      </c>
      <c r="W474" s="17" t="s">
        <v>70</v>
      </c>
      <c r="X474" s="17" t="s">
        <v>72</v>
      </c>
      <c r="Y474" s="17" t="s">
        <v>124</v>
      </c>
      <c r="Z474" s="17" t="s">
        <v>108</v>
      </c>
      <c r="AA474" s="17" t="s">
        <v>789</v>
      </c>
      <c r="AB474" s="17">
        <v>100</v>
      </c>
      <c r="AC474" s="17"/>
      <c r="AD474" s="17">
        <v>3</v>
      </c>
      <c r="AE474" s="17">
        <v>250</v>
      </c>
      <c r="AF474">
        <v>3</v>
      </c>
      <c r="AG474" s="17">
        <v>100</v>
      </c>
      <c r="AH474" s="17"/>
      <c r="AI474" s="17">
        <v>3</v>
      </c>
      <c r="AJ474" s="17">
        <v>250</v>
      </c>
      <c r="AK474">
        <v>3</v>
      </c>
      <c r="AL474" s="17" t="s">
        <v>774</v>
      </c>
      <c r="AM474" s="17"/>
      <c r="AN474" s="17" t="s">
        <v>792</v>
      </c>
      <c r="AO474" t="s">
        <v>811</v>
      </c>
      <c r="AP474" s="17" t="s">
        <v>829</v>
      </c>
      <c r="AQ474" s="17" t="s">
        <v>277</v>
      </c>
      <c r="AR474" s="17"/>
      <c r="AS474" s="17"/>
      <c r="AU474" s="17" t="s">
        <v>790</v>
      </c>
    </row>
    <row r="475" spans="1:47" x14ac:dyDescent="0.25">
      <c r="A475" s="17" t="s">
        <v>759</v>
      </c>
      <c r="B475" s="17" t="s">
        <v>783</v>
      </c>
      <c r="C475" s="17">
        <v>2021</v>
      </c>
      <c r="D475" s="17" t="s">
        <v>784</v>
      </c>
      <c r="E475" s="17"/>
      <c r="F475" s="2" t="s">
        <v>785</v>
      </c>
      <c r="G475" s="17" t="s">
        <v>4</v>
      </c>
      <c r="H475" s="17" t="s">
        <v>287</v>
      </c>
      <c r="I475" s="17" t="s">
        <v>288</v>
      </c>
      <c r="J475" s="17" t="s">
        <v>786</v>
      </c>
      <c r="K475" s="17" t="s">
        <v>787</v>
      </c>
      <c r="L475" s="17" t="s">
        <v>788</v>
      </c>
      <c r="M475" s="17" t="s">
        <v>67</v>
      </c>
      <c r="N475" s="17" t="s">
        <v>68</v>
      </c>
      <c r="O475" s="17" t="s">
        <v>87</v>
      </c>
      <c r="P475" s="17">
        <f>250*3</f>
        <v>750</v>
      </c>
      <c r="Q475" s="17"/>
      <c r="R475" s="17">
        <v>5</v>
      </c>
      <c r="S475" s="17">
        <v>2</v>
      </c>
      <c r="T475" s="17">
        <v>26</v>
      </c>
      <c r="U475" s="17">
        <v>30</v>
      </c>
      <c r="V475" s="17">
        <v>26</v>
      </c>
      <c r="W475" s="17" t="s">
        <v>70</v>
      </c>
      <c r="X475" s="17" t="s">
        <v>72</v>
      </c>
      <c r="Y475" s="17" t="s">
        <v>124</v>
      </c>
      <c r="Z475" s="17" t="s">
        <v>108</v>
      </c>
      <c r="AA475" s="17" t="s">
        <v>789</v>
      </c>
      <c r="AB475" s="17">
        <v>100</v>
      </c>
      <c r="AC475" s="17"/>
      <c r="AD475" s="17">
        <v>3</v>
      </c>
      <c r="AE475" s="17">
        <v>250</v>
      </c>
      <c r="AF475">
        <v>3</v>
      </c>
      <c r="AG475" s="17">
        <v>100</v>
      </c>
      <c r="AH475" s="17"/>
      <c r="AI475" s="17">
        <v>3</v>
      </c>
      <c r="AJ475" s="17">
        <v>250</v>
      </c>
      <c r="AK475">
        <v>3</v>
      </c>
      <c r="AL475" s="17" t="s">
        <v>774</v>
      </c>
      <c r="AM475" s="17"/>
      <c r="AN475" s="17" t="s">
        <v>792</v>
      </c>
      <c r="AO475" t="s">
        <v>812</v>
      </c>
      <c r="AP475" s="17" t="s">
        <v>831</v>
      </c>
      <c r="AQ475" s="17" t="s">
        <v>277</v>
      </c>
      <c r="AR475" s="17"/>
      <c r="AS475" s="17"/>
      <c r="AU475" s="17" t="s">
        <v>790</v>
      </c>
    </row>
    <row r="476" spans="1:47" x14ac:dyDescent="0.25">
      <c r="A476" t="s">
        <v>1225</v>
      </c>
      <c r="B476" t="s">
        <v>1295</v>
      </c>
      <c r="C476">
        <v>2019</v>
      </c>
      <c r="D476" t="s">
        <v>1296</v>
      </c>
      <c r="F476" t="s">
        <v>1297</v>
      </c>
      <c r="G476" t="s">
        <v>4</v>
      </c>
      <c r="H476" t="s">
        <v>131</v>
      </c>
      <c r="I476" t="s">
        <v>1074</v>
      </c>
      <c r="J476" t="s">
        <v>304</v>
      </c>
      <c r="K476" t="s">
        <v>305</v>
      </c>
      <c r="L476" t="s">
        <v>1089</v>
      </c>
      <c r="M476" t="s">
        <v>67</v>
      </c>
      <c r="N476" t="s">
        <v>69</v>
      </c>
      <c r="O476" t="s">
        <v>87</v>
      </c>
      <c r="Q476">
        <v>0</v>
      </c>
      <c r="R476">
        <v>54</v>
      </c>
      <c r="S476">
        <v>163</v>
      </c>
      <c r="T476">
        <v>20</v>
      </c>
      <c r="U476">
        <v>24</v>
      </c>
      <c r="V476">
        <v>20</v>
      </c>
      <c r="W476" t="s">
        <v>70</v>
      </c>
      <c r="X476" t="s">
        <v>72</v>
      </c>
      <c r="Y476" t="s">
        <v>123</v>
      </c>
      <c r="Z476" t="s">
        <v>106</v>
      </c>
      <c r="AA476" t="s">
        <v>1298</v>
      </c>
      <c r="AB476">
        <v>15.3</v>
      </c>
      <c r="AC476">
        <v>2.99</v>
      </c>
      <c r="AD476">
        <v>7</v>
      </c>
      <c r="AE476">
        <v>112</v>
      </c>
      <c r="AF476">
        <v>112</v>
      </c>
      <c r="AG476">
        <v>15.4</v>
      </c>
      <c r="AH476">
        <v>2.04</v>
      </c>
      <c r="AI476">
        <v>7</v>
      </c>
      <c r="AJ476">
        <v>112</v>
      </c>
      <c r="AK476">
        <v>112</v>
      </c>
      <c r="AL476" t="s">
        <v>1299</v>
      </c>
      <c r="AM476" t="s">
        <v>74</v>
      </c>
      <c r="AN476" t="s">
        <v>1318</v>
      </c>
      <c r="AO476" t="s">
        <v>1377</v>
      </c>
      <c r="AP476" t="s">
        <v>1445</v>
      </c>
      <c r="AQ476" s="9" t="s">
        <v>149</v>
      </c>
      <c r="AR476" s="23" t="s">
        <v>1300</v>
      </c>
      <c r="AS476" t="s">
        <v>1301</v>
      </c>
      <c r="AU476" t="s">
        <v>1302</v>
      </c>
    </row>
    <row r="477" spans="1:47" x14ac:dyDescent="0.25">
      <c r="A477" t="s">
        <v>1225</v>
      </c>
      <c r="B477" t="s">
        <v>1295</v>
      </c>
      <c r="C477">
        <v>2019</v>
      </c>
      <c r="D477" t="s">
        <v>1296</v>
      </c>
      <c r="F477" t="s">
        <v>1297</v>
      </c>
      <c r="G477" t="s">
        <v>4</v>
      </c>
      <c r="H477" t="s">
        <v>131</v>
      </c>
      <c r="I477" t="s">
        <v>1074</v>
      </c>
      <c r="J477" t="s">
        <v>304</v>
      </c>
      <c r="K477" t="s">
        <v>305</v>
      </c>
      <c r="L477" t="s">
        <v>1089</v>
      </c>
      <c r="M477" t="s">
        <v>67</v>
      </c>
      <c r="N477" t="s">
        <v>69</v>
      </c>
      <c r="O477" t="s">
        <v>87</v>
      </c>
      <c r="Q477">
        <v>0</v>
      </c>
      <c r="R477">
        <v>54</v>
      </c>
      <c r="S477">
        <v>163</v>
      </c>
      <c r="T477">
        <v>20</v>
      </c>
      <c r="U477">
        <v>24</v>
      </c>
      <c r="V477">
        <v>24</v>
      </c>
      <c r="W477" t="s">
        <v>70</v>
      </c>
      <c r="X477" t="s">
        <v>72</v>
      </c>
      <c r="Y477" t="s">
        <v>123</v>
      </c>
      <c r="Z477" t="s">
        <v>106</v>
      </c>
      <c r="AA477" t="s">
        <v>1298</v>
      </c>
      <c r="AB477">
        <v>5.73</v>
      </c>
      <c r="AC477">
        <v>0.96</v>
      </c>
      <c r="AD477">
        <v>7</v>
      </c>
      <c r="AE477">
        <v>112</v>
      </c>
      <c r="AF477">
        <v>112</v>
      </c>
      <c r="AG477">
        <v>9.14</v>
      </c>
      <c r="AH477">
        <v>1.28</v>
      </c>
      <c r="AI477">
        <v>7</v>
      </c>
      <c r="AJ477">
        <v>112</v>
      </c>
      <c r="AK477">
        <v>112</v>
      </c>
      <c r="AL477" t="s">
        <v>1299</v>
      </c>
      <c r="AM477" t="s">
        <v>74</v>
      </c>
      <c r="AN477" t="s">
        <v>1315</v>
      </c>
      <c r="AO477" t="s">
        <v>1378</v>
      </c>
      <c r="AP477" t="s">
        <v>1446</v>
      </c>
      <c r="AQ477" s="9" t="s">
        <v>149</v>
      </c>
      <c r="AR477" s="22" t="s">
        <v>1300</v>
      </c>
      <c r="AS477" t="s">
        <v>1301</v>
      </c>
      <c r="AU477" t="s">
        <v>1302</v>
      </c>
    </row>
    <row r="478" spans="1:47" x14ac:dyDescent="0.25">
      <c r="AQ478" s="9"/>
      <c r="AR478" s="10"/>
    </row>
    <row r="479" spans="1:47" x14ac:dyDescent="0.25">
      <c r="AQ479" s="9"/>
      <c r="AR479" s="10"/>
    </row>
    <row r="480" spans="1:47" x14ac:dyDescent="0.25">
      <c r="AQ480" s="9"/>
      <c r="AR480" s="10"/>
    </row>
    <row r="481" spans="10:44" x14ac:dyDescent="0.25">
      <c r="AQ481" s="9"/>
      <c r="AR481" s="10"/>
    </row>
    <row r="482" spans="10:44" x14ac:dyDescent="0.25">
      <c r="J482" s="1"/>
      <c r="AQ482" s="9"/>
    </row>
    <row r="483" spans="10:44" x14ac:dyDescent="0.25">
      <c r="AQ483" s="9"/>
      <c r="AR483" s="10"/>
    </row>
    <row r="484" spans="10:44" x14ac:dyDescent="0.25">
      <c r="J484" s="1"/>
      <c r="AQ484" s="9"/>
      <c r="AR484" s="10"/>
    </row>
    <row r="485" spans="10:44" x14ac:dyDescent="0.25">
      <c r="AQ485" s="9"/>
      <c r="AR485" s="10"/>
    </row>
    <row r="486" spans="10:44" x14ac:dyDescent="0.25">
      <c r="AQ486" s="9"/>
      <c r="AR486" s="10"/>
    </row>
    <row r="487" spans="10:44" x14ac:dyDescent="0.25">
      <c r="AQ487" s="9"/>
      <c r="AR487" s="10"/>
    </row>
    <row r="489" spans="10:44" x14ac:dyDescent="0.25">
      <c r="AQ489" s="9"/>
      <c r="AR489" s="10"/>
    </row>
    <row r="490" spans="10:44" x14ac:dyDescent="0.25">
      <c r="AQ490" s="9"/>
      <c r="AR490" s="10"/>
    </row>
    <row r="491" spans="10:44" x14ac:dyDescent="0.25">
      <c r="AQ491" s="9"/>
      <c r="AR491" s="10"/>
    </row>
    <row r="493" spans="10:44" x14ac:dyDescent="0.25">
      <c r="AQ493" s="9"/>
      <c r="AR493" s="10"/>
    </row>
    <row r="494" spans="10:44" x14ac:dyDescent="0.25">
      <c r="AQ494" s="9"/>
      <c r="AR494" s="10"/>
    </row>
    <row r="495" spans="10:44" x14ac:dyDescent="0.25">
      <c r="AQ495" s="9"/>
      <c r="AR495" s="10"/>
    </row>
    <row r="496" spans="10:44" x14ac:dyDescent="0.25">
      <c r="AQ496" s="9"/>
      <c r="AR496" s="10"/>
    </row>
    <row r="497" spans="10:44" x14ac:dyDescent="0.25">
      <c r="AQ497" s="9"/>
      <c r="AR497" s="10"/>
    </row>
    <row r="498" spans="10:44" x14ac:dyDescent="0.25">
      <c r="AQ498" s="9"/>
      <c r="AR498" s="10"/>
    </row>
    <row r="499" spans="10:44" x14ac:dyDescent="0.25">
      <c r="AQ499" s="9"/>
      <c r="AR499" s="10"/>
    </row>
    <row r="500" spans="10:44" x14ac:dyDescent="0.25">
      <c r="AQ500" s="9"/>
      <c r="AR500" s="10"/>
    </row>
    <row r="501" spans="10:44" x14ac:dyDescent="0.25">
      <c r="AQ501" s="9"/>
      <c r="AR501" s="10"/>
    </row>
    <row r="502" spans="10:44" x14ac:dyDescent="0.25">
      <c r="AQ502" s="9"/>
      <c r="AR502" s="10"/>
    </row>
    <row r="503" spans="10:44" x14ac:dyDescent="0.25">
      <c r="AQ503" s="9"/>
      <c r="AR503" s="10"/>
    </row>
    <row r="504" spans="10:44" x14ac:dyDescent="0.25">
      <c r="AQ504" s="9"/>
      <c r="AR504" s="10"/>
    </row>
    <row r="506" spans="10:44" x14ac:dyDescent="0.25">
      <c r="AQ506" s="9"/>
      <c r="AR506" s="10"/>
    </row>
    <row r="507" spans="10:44" x14ac:dyDescent="0.25">
      <c r="AQ507" s="9"/>
      <c r="AR507" s="10"/>
    </row>
    <row r="508" spans="10:44" x14ac:dyDescent="0.25">
      <c r="AQ508" s="9"/>
      <c r="AR508" s="10"/>
    </row>
    <row r="509" spans="10:44" x14ac:dyDescent="0.25">
      <c r="AQ509" s="9"/>
      <c r="AR509" s="10"/>
    </row>
    <row r="511" spans="10:44" x14ac:dyDescent="0.25">
      <c r="J511" s="1"/>
      <c r="AQ511" s="9"/>
    </row>
    <row r="512" spans="10:44" x14ac:dyDescent="0.25">
      <c r="J512" s="1"/>
      <c r="AQ512" s="9"/>
      <c r="AR512" s="10"/>
    </row>
    <row r="513" spans="10:44" x14ac:dyDescent="0.25">
      <c r="AQ513" s="9"/>
      <c r="AR513" s="10"/>
    </row>
    <row r="514" spans="10:44" x14ac:dyDescent="0.25">
      <c r="AQ514" s="9"/>
      <c r="AR514" s="10"/>
    </row>
    <row r="515" spans="10:44" x14ac:dyDescent="0.25">
      <c r="AQ515" s="9"/>
      <c r="AR515" s="10"/>
    </row>
    <row r="516" spans="10:44" x14ac:dyDescent="0.25">
      <c r="J516" s="1"/>
      <c r="AQ516" s="9"/>
      <c r="AR516" s="10"/>
    </row>
    <row r="518" spans="10:44" x14ac:dyDescent="0.25">
      <c r="AQ518" s="9"/>
      <c r="AR518" s="10"/>
    </row>
    <row r="519" spans="10:44" x14ac:dyDescent="0.25">
      <c r="AQ519" s="9"/>
      <c r="AR519" s="10"/>
    </row>
    <row r="520" spans="10:44" x14ac:dyDescent="0.25">
      <c r="J520" s="1"/>
    </row>
    <row r="521" spans="10:44" x14ac:dyDescent="0.25">
      <c r="AQ521" s="9"/>
      <c r="AR521" s="10"/>
    </row>
    <row r="522" spans="10:44" x14ac:dyDescent="0.25">
      <c r="AQ522" s="9"/>
      <c r="AR522" s="10"/>
    </row>
    <row r="523" spans="10:44" x14ac:dyDescent="0.25">
      <c r="AQ523" s="9"/>
      <c r="AR523" s="10"/>
    </row>
    <row r="524" spans="10:44" x14ac:dyDescent="0.25">
      <c r="J524" s="1"/>
    </row>
    <row r="525" spans="10:44" x14ac:dyDescent="0.25">
      <c r="J525" s="1"/>
      <c r="AQ525" s="9"/>
      <c r="AR525" s="10"/>
    </row>
    <row r="526" spans="10:44" x14ac:dyDescent="0.25">
      <c r="J526" s="1"/>
    </row>
    <row r="527" spans="10:44" x14ac:dyDescent="0.25">
      <c r="AQ527" s="9"/>
      <c r="AR527" s="10"/>
    </row>
    <row r="530" spans="10:44" x14ac:dyDescent="0.25">
      <c r="AQ530" s="9"/>
      <c r="AR530" s="10"/>
    </row>
    <row r="531" spans="10:44" x14ac:dyDescent="0.25">
      <c r="AQ531" s="9"/>
      <c r="AR531" s="10"/>
    </row>
    <row r="532" spans="10:44" x14ac:dyDescent="0.25">
      <c r="AQ532" s="9"/>
      <c r="AR532" s="10"/>
    </row>
    <row r="533" spans="10:44" x14ac:dyDescent="0.25">
      <c r="AQ533" s="9"/>
      <c r="AR533" s="10"/>
    </row>
    <row r="534" spans="10:44" x14ac:dyDescent="0.25">
      <c r="AQ534" s="9"/>
      <c r="AR534" s="10"/>
    </row>
    <row r="535" spans="10:44" x14ac:dyDescent="0.25">
      <c r="AQ535" s="9"/>
      <c r="AR535" s="10"/>
    </row>
    <row r="536" spans="10:44" x14ac:dyDescent="0.25">
      <c r="AQ536" s="9"/>
      <c r="AR536" s="10"/>
    </row>
    <row r="537" spans="10:44" x14ac:dyDescent="0.25">
      <c r="AQ537" s="9"/>
      <c r="AR537" s="10"/>
    </row>
    <row r="540" spans="10:44" x14ac:dyDescent="0.25">
      <c r="J540" s="1"/>
      <c r="AQ540" s="9"/>
      <c r="AR540" s="10"/>
    </row>
    <row r="541" spans="10:44" x14ac:dyDescent="0.25">
      <c r="J541" s="1"/>
    </row>
    <row r="542" spans="10:44" x14ac:dyDescent="0.25">
      <c r="AQ542" s="9"/>
      <c r="AR542" s="10"/>
    </row>
    <row r="543" spans="10:44" x14ac:dyDescent="0.25">
      <c r="AQ543" s="9"/>
      <c r="AR543" s="10"/>
    </row>
    <row r="548" spans="10:44" x14ac:dyDescent="0.25">
      <c r="AQ548" s="9"/>
      <c r="AR548" s="10"/>
    </row>
    <row r="549" spans="10:44" x14ac:dyDescent="0.25">
      <c r="J549" s="1"/>
    </row>
    <row r="551" spans="10:44" x14ac:dyDescent="0.25">
      <c r="J551" s="1"/>
    </row>
    <row r="553" spans="10:44" x14ac:dyDescent="0.25">
      <c r="AQ553" s="9"/>
      <c r="AR553" s="10"/>
    </row>
    <row r="554" spans="10:44" x14ac:dyDescent="0.25">
      <c r="AQ554" s="9"/>
      <c r="AR554" s="10"/>
    </row>
    <row r="555" spans="10:44" x14ac:dyDescent="0.25">
      <c r="J555" s="1"/>
    </row>
    <row r="560" spans="10:44" x14ac:dyDescent="0.25">
      <c r="J560" s="1"/>
    </row>
    <row r="562" spans="10:44" x14ac:dyDescent="0.25">
      <c r="J562" s="1"/>
    </row>
    <row r="565" spans="10:44" x14ac:dyDescent="0.25">
      <c r="J565" s="1"/>
    </row>
    <row r="569" spans="10:44" x14ac:dyDescent="0.25">
      <c r="J569" s="1"/>
    </row>
    <row r="571" spans="10:44" x14ac:dyDescent="0.25">
      <c r="AQ571" s="9"/>
      <c r="AR571" s="10"/>
    </row>
    <row r="572" spans="10:44" x14ac:dyDescent="0.25">
      <c r="J572" s="1"/>
    </row>
    <row r="577" spans="10:10" x14ac:dyDescent="0.25">
      <c r="J577" s="1"/>
    </row>
    <row r="579" spans="10:10" x14ac:dyDescent="0.25">
      <c r="J579" s="1"/>
    </row>
    <row r="584" spans="10:10" x14ac:dyDescent="0.25">
      <c r="J584" s="1"/>
    </row>
    <row r="585" spans="10:10" x14ac:dyDescent="0.25">
      <c r="J585" s="1"/>
    </row>
    <row r="586" spans="10:10" x14ac:dyDescent="0.25">
      <c r="J586" s="1"/>
    </row>
    <row r="587" spans="10:10" x14ac:dyDescent="0.25">
      <c r="J587" s="1"/>
    </row>
    <row r="588" spans="10:10" x14ac:dyDescent="0.25">
      <c r="J588" s="1"/>
    </row>
    <row r="589" spans="10:10" x14ac:dyDescent="0.25">
      <c r="J589" s="1"/>
    </row>
    <row r="590" spans="10:10" x14ac:dyDescent="0.25">
      <c r="J590" s="1"/>
    </row>
    <row r="591" spans="10:10" x14ac:dyDescent="0.25">
      <c r="J591" s="1"/>
    </row>
    <row r="593" spans="43:44" x14ac:dyDescent="0.25">
      <c r="AQ593" s="9"/>
      <c r="AR593" s="10"/>
    </row>
    <row r="596" spans="43:44" x14ac:dyDescent="0.25">
      <c r="AQ596" s="9"/>
      <c r="AR596" s="10"/>
    </row>
    <row r="598" spans="43:44" x14ac:dyDescent="0.25">
      <c r="AQ598" s="9"/>
      <c r="AR598" s="10"/>
    </row>
    <row r="599" spans="43:44" x14ac:dyDescent="0.25">
      <c r="AQ599" s="9"/>
      <c r="AR599" s="10"/>
    </row>
    <row r="601" spans="43:44" x14ac:dyDescent="0.25">
      <c r="AQ601" s="9"/>
      <c r="AR601" s="10"/>
    </row>
    <row r="602" spans="43:44" x14ac:dyDescent="0.25">
      <c r="AQ602" s="9"/>
      <c r="AR602" s="10"/>
    </row>
    <row r="604" spans="43:44" x14ac:dyDescent="0.25">
      <c r="AQ604" s="9"/>
      <c r="AR604" s="10"/>
    </row>
    <row r="616" spans="43:45" x14ac:dyDescent="0.25">
      <c r="AQ616" s="9"/>
      <c r="AR616" s="10"/>
    </row>
    <row r="618" spans="43:45" x14ac:dyDescent="0.25">
      <c r="AQ618" s="9"/>
      <c r="AR618" s="10"/>
    </row>
    <row r="619" spans="43:45" x14ac:dyDescent="0.25">
      <c r="AQ619" s="9"/>
      <c r="AR619" s="10"/>
    </row>
    <row r="620" spans="43:45" x14ac:dyDescent="0.25">
      <c r="AS620" s="17"/>
    </row>
    <row r="623" spans="43:45" x14ac:dyDescent="0.25">
      <c r="AQ623" s="9"/>
      <c r="AR623" s="10"/>
    </row>
    <row r="626" spans="43:44" x14ac:dyDescent="0.25">
      <c r="AQ626" s="9"/>
      <c r="AR626" s="10"/>
    </row>
    <row r="627" spans="43:44" x14ac:dyDescent="0.25">
      <c r="AQ627" s="9"/>
      <c r="AR627" s="10"/>
    </row>
    <row r="628" spans="43:44" x14ac:dyDescent="0.25">
      <c r="AQ628" s="9"/>
      <c r="AR628" s="10"/>
    </row>
    <row r="630" spans="43:44" x14ac:dyDescent="0.25">
      <c r="AQ630" s="9"/>
      <c r="AR630" s="10"/>
    </row>
    <row r="632" spans="43:44" x14ac:dyDescent="0.25">
      <c r="AQ632" s="9"/>
      <c r="AR632" s="10"/>
    </row>
    <row r="633" spans="43:44" x14ac:dyDescent="0.25">
      <c r="AQ633" s="9"/>
      <c r="AR633" s="10"/>
    </row>
    <row r="634" spans="43:44" x14ac:dyDescent="0.25">
      <c r="AQ634" s="9"/>
      <c r="AR634" s="10"/>
    </row>
    <row r="635" spans="43:44" x14ac:dyDescent="0.25">
      <c r="AQ635" s="9"/>
      <c r="AR635" s="10"/>
    </row>
    <row r="636" spans="43:44" x14ac:dyDescent="0.25">
      <c r="AQ636" s="9"/>
      <c r="AR636" s="10"/>
    </row>
    <row r="637" spans="43:44" x14ac:dyDescent="0.25">
      <c r="AQ637" s="9"/>
      <c r="AR637" s="10"/>
    </row>
    <row r="638" spans="43:44" x14ac:dyDescent="0.25">
      <c r="AQ638" s="9"/>
      <c r="AR638" s="10"/>
    </row>
    <row r="639" spans="43:44" x14ac:dyDescent="0.25">
      <c r="AQ639" s="9"/>
      <c r="AR639" s="10"/>
    </row>
    <row r="640" spans="43:44" x14ac:dyDescent="0.25">
      <c r="AQ640" s="9"/>
      <c r="AR640" s="10"/>
    </row>
    <row r="641" spans="43:45" x14ac:dyDescent="0.25">
      <c r="AQ641" s="9"/>
      <c r="AR641" s="10"/>
    </row>
    <row r="642" spans="43:45" x14ac:dyDescent="0.25">
      <c r="AQ642" s="9"/>
      <c r="AR642" s="10"/>
    </row>
    <row r="643" spans="43:45" x14ac:dyDescent="0.25">
      <c r="AQ643" s="9"/>
      <c r="AR643" s="10"/>
    </row>
    <row r="644" spans="43:45" x14ac:dyDescent="0.25">
      <c r="AS644" s="17"/>
    </row>
    <row r="645" spans="43:45" x14ac:dyDescent="0.25">
      <c r="AS645" s="17"/>
    </row>
    <row r="646" spans="43:45" x14ac:dyDescent="0.25">
      <c r="AQ646" s="9"/>
      <c r="AR646" s="10"/>
    </row>
    <row r="647" spans="43:45" x14ac:dyDescent="0.25">
      <c r="AQ647" s="9"/>
      <c r="AR647" s="10"/>
    </row>
    <row r="648" spans="43:45" x14ac:dyDescent="0.25">
      <c r="AQ648" s="9"/>
      <c r="AR648" s="10"/>
    </row>
    <row r="649" spans="43:45" x14ac:dyDescent="0.25">
      <c r="AQ649" s="9"/>
      <c r="AR649" s="10"/>
    </row>
    <row r="650" spans="43:45" x14ac:dyDescent="0.25">
      <c r="AQ650" s="9"/>
      <c r="AR650" s="10"/>
    </row>
    <row r="651" spans="43:45" x14ac:dyDescent="0.25">
      <c r="AS651" s="17"/>
    </row>
    <row r="652" spans="43:45" x14ac:dyDescent="0.25">
      <c r="AQ652" s="9"/>
      <c r="AR652" s="10"/>
    </row>
    <row r="653" spans="43:45" x14ac:dyDescent="0.25">
      <c r="AQ653" s="9"/>
      <c r="AR653" s="10"/>
    </row>
    <row r="654" spans="43:45" x14ac:dyDescent="0.25">
      <c r="AQ654" s="9"/>
      <c r="AR654" s="10"/>
    </row>
    <row r="658" spans="43:45" x14ac:dyDescent="0.25">
      <c r="AQ658" s="9"/>
      <c r="AR658" s="10"/>
    </row>
    <row r="659" spans="43:45" x14ac:dyDescent="0.25">
      <c r="AQ659" s="9"/>
      <c r="AR659" s="10"/>
    </row>
    <row r="660" spans="43:45" x14ac:dyDescent="0.25">
      <c r="AQ660" s="9"/>
      <c r="AR660" s="10"/>
    </row>
    <row r="661" spans="43:45" x14ac:dyDescent="0.25">
      <c r="AQ661" s="9"/>
      <c r="AR661" s="10"/>
    </row>
    <row r="663" spans="43:45" x14ac:dyDescent="0.25">
      <c r="AQ663" s="9"/>
      <c r="AR663" s="10"/>
    </row>
    <row r="665" spans="43:45" x14ac:dyDescent="0.25">
      <c r="AQ665" s="9"/>
      <c r="AR665" s="10"/>
    </row>
    <row r="666" spans="43:45" x14ac:dyDescent="0.25">
      <c r="AQ666" s="9"/>
      <c r="AR666" s="10"/>
    </row>
    <row r="668" spans="43:45" x14ac:dyDescent="0.25">
      <c r="AQ668" s="9"/>
      <c r="AR668" s="10"/>
    </row>
    <row r="669" spans="43:45" x14ac:dyDescent="0.25">
      <c r="AS669" s="17"/>
    </row>
    <row r="670" spans="43:45" x14ac:dyDescent="0.25">
      <c r="AQ670" s="9"/>
      <c r="AR670" s="10"/>
    </row>
    <row r="674" spans="43:45" x14ac:dyDescent="0.25">
      <c r="AQ674" s="9"/>
      <c r="AR674" s="10"/>
    </row>
    <row r="678" spans="43:45" x14ac:dyDescent="0.25">
      <c r="AS678" s="17"/>
    </row>
    <row r="679" spans="43:45" x14ac:dyDescent="0.25">
      <c r="AQ679" s="9"/>
      <c r="AR679" s="10"/>
    </row>
    <row r="681" spans="43:45" x14ac:dyDescent="0.25">
      <c r="AS681" s="17"/>
    </row>
    <row r="682" spans="43:45" x14ac:dyDescent="0.25">
      <c r="AS682" s="17"/>
    </row>
    <row r="683" spans="43:45" x14ac:dyDescent="0.25">
      <c r="AQ683" s="9"/>
      <c r="AR683" s="10"/>
    </row>
    <row r="688" spans="43:45" x14ac:dyDescent="0.25">
      <c r="AS688" s="17"/>
    </row>
    <row r="689" spans="43:45" x14ac:dyDescent="0.25">
      <c r="AS689" s="17"/>
    </row>
    <row r="690" spans="43:45" x14ac:dyDescent="0.25">
      <c r="AS690" s="17"/>
    </row>
    <row r="691" spans="43:45" x14ac:dyDescent="0.25">
      <c r="AS691" s="17"/>
    </row>
    <row r="692" spans="43:45" x14ac:dyDescent="0.25">
      <c r="AS692" s="17"/>
    </row>
    <row r="693" spans="43:45" x14ac:dyDescent="0.25">
      <c r="AQ693" s="9"/>
      <c r="AR693" s="10"/>
    </row>
    <row r="694" spans="43:45" x14ac:dyDescent="0.25">
      <c r="AS694" s="17"/>
    </row>
    <row r="695" spans="43:45" x14ac:dyDescent="0.25">
      <c r="AS695" s="17"/>
    </row>
    <row r="696" spans="43:45" x14ac:dyDescent="0.25">
      <c r="AQ696" s="9"/>
      <c r="AR696" s="10"/>
    </row>
    <row r="698" spans="43:45" x14ac:dyDescent="0.25">
      <c r="AS698" s="17"/>
    </row>
    <row r="699" spans="43:45" x14ac:dyDescent="0.25">
      <c r="AQ699" s="9"/>
      <c r="AR699" s="10"/>
    </row>
    <row r="702" spans="43:45" x14ac:dyDescent="0.25">
      <c r="AS702" s="17"/>
    </row>
    <row r="703" spans="43:45" x14ac:dyDescent="0.25">
      <c r="AS703" s="17"/>
    </row>
    <row r="704" spans="43:45" x14ac:dyDescent="0.25">
      <c r="AQ704" s="9"/>
      <c r="AR704" s="10"/>
    </row>
    <row r="705" spans="18:45" x14ac:dyDescent="0.25">
      <c r="AQ705" s="9"/>
      <c r="AR705" s="10"/>
    </row>
    <row r="706" spans="18:45" x14ac:dyDescent="0.25">
      <c r="AQ706" s="9"/>
      <c r="AR706" s="10"/>
    </row>
    <row r="707" spans="18:45" x14ac:dyDescent="0.25">
      <c r="AQ707" s="9"/>
      <c r="AR707" s="10"/>
    </row>
    <row r="708" spans="18:45" x14ac:dyDescent="0.25">
      <c r="R708" s="2"/>
      <c r="AQ708" s="9"/>
    </row>
    <row r="709" spans="18:45" x14ac:dyDescent="0.25">
      <c r="R709" s="2"/>
      <c r="AQ709" s="9"/>
    </row>
    <row r="710" spans="18:45" x14ac:dyDescent="0.25">
      <c r="R710" s="2"/>
      <c r="AQ710" s="9"/>
    </row>
    <row r="711" spans="18:45" x14ac:dyDescent="0.25">
      <c r="R711" s="2"/>
      <c r="AQ711" s="9"/>
    </row>
    <row r="712" spans="18:45" x14ac:dyDescent="0.25">
      <c r="AQ712" s="9"/>
    </row>
    <row r="713" spans="18:45" x14ac:dyDescent="0.25">
      <c r="AQ713" s="9"/>
    </row>
    <row r="714" spans="18:45" x14ac:dyDescent="0.25">
      <c r="AQ714" s="9"/>
    </row>
    <row r="715" spans="18:45" x14ac:dyDescent="0.25">
      <c r="AQ715" s="9"/>
    </row>
    <row r="716" spans="18:45" x14ac:dyDescent="0.25">
      <c r="AQ716" s="9"/>
    </row>
    <row r="717" spans="18:45" x14ac:dyDescent="0.25">
      <c r="AQ717" s="9"/>
    </row>
    <row r="718" spans="18:45" x14ac:dyDescent="0.25">
      <c r="AS718" s="17"/>
    </row>
    <row r="719" spans="18:45" x14ac:dyDescent="0.25">
      <c r="AS719" s="17"/>
    </row>
    <row r="720" spans="18:45" x14ac:dyDescent="0.25">
      <c r="AS720" s="17"/>
    </row>
    <row r="722" spans="43:45" x14ac:dyDescent="0.25">
      <c r="AS722" s="17"/>
    </row>
    <row r="724" spans="43:45" x14ac:dyDescent="0.25">
      <c r="AS724" s="17"/>
    </row>
    <row r="725" spans="43:45" x14ac:dyDescent="0.25">
      <c r="AS725" s="17"/>
    </row>
    <row r="726" spans="43:45" x14ac:dyDescent="0.25">
      <c r="AS726" s="17"/>
    </row>
    <row r="727" spans="43:45" x14ac:dyDescent="0.25">
      <c r="AS727" s="17"/>
    </row>
    <row r="728" spans="43:45" x14ac:dyDescent="0.25">
      <c r="AQ728" s="9"/>
      <c r="AR728" s="10"/>
    </row>
    <row r="729" spans="43:45" x14ac:dyDescent="0.25">
      <c r="AQ729" s="9"/>
      <c r="AR729" s="10"/>
    </row>
    <row r="731" spans="43:45" x14ac:dyDescent="0.25">
      <c r="AQ731" s="9"/>
      <c r="AR731" s="10"/>
    </row>
    <row r="732" spans="43:45" x14ac:dyDescent="0.25">
      <c r="AQ732" s="9"/>
      <c r="AR732" s="10"/>
    </row>
    <row r="741" spans="43:44" x14ac:dyDescent="0.25">
      <c r="AQ741" s="9"/>
      <c r="AR741" s="10"/>
    </row>
    <row r="747" spans="43:44" x14ac:dyDescent="0.25">
      <c r="AQ747" s="9"/>
      <c r="AR747" s="10"/>
    </row>
    <row r="748" spans="43:44" x14ac:dyDescent="0.25">
      <c r="AQ748" s="9"/>
      <c r="AR748" s="10"/>
    </row>
    <row r="758" spans="43:44" x14ac:dyDescent="0.25">
      <c r="AQ758" s="9"/>
      <c r="AR758" s="10"/>
    </row>
    <row r="759" spans="43:44" x14ac:dyDescent="0.25">
      <c r="AQ759" s="9"/>
      <c r="AR759" s="10"/>
    </row>
    <row r="761" spans="43:44" x14ac:dyDescent="0.25">
      <c r="AQ761" s="9"/>
      <c r="AR761" s="10"/>
    </row>
    <row r="762" spans="43:44" x14ac:dyDescent="0.25">
      <c r="AQ762" s="9"/>
      <c r="AR762" s="10"/>
    </row>
    <row r="763" spans="43:44" x14ac:dyDescent="0.25">
      <c r="AQ763" s="9"/>
      <c r="AR763" s="10"/>
    </row>
    <row r="768" spans="43:44" x14ac:dyDescent="0.25">
      <c r="AQ768" s="9"/>
      <c r="AR768" s="10"/>
    </row>
    <row r="771" spans="43:44" x14ac:dyDescent="0.25">
      <c r="AQ771" s="9"/>
      <c r="AR771" s="10"/>
    </row>
    <row r="772" spans="43:44" x14ac:dyDescent="0.25">
      <c r="AQ772" s="9"/>
    </row>
    <row r="774" spans="43:44" x14ac:dyDescent="0.25">
      <c r="AQ774" s="9"/>
      <c r="AR774" s="10"/>
    </row>
    <row r="775" spans="43:44" x14ac:dyDescent="0.25">
      <c r="AQ775" s="9"/>
      <c r="AR775" s="10"/>
    </row>
    <row r="776" spans="43:44" x14ac:dyDescent="0.25">
      <c r="AQ776" s="9"/>
      <c r="AR776" s="10"/>
    </row>
    <row r="777" spans="43:44" x14ac:dyDescent="0.25">
      <c r="AQ777" s="9"/>
      <c r="AR777" s="10"/>
    </row>
    <row r="778" spans="43:44" x14ac:dyDescent="0.25">
      <c r="AQ778" s="9"/>
      <c r="AR778" s="10"/>
    </row>
    <row r="780" spans="43:44" x14ac:dyDescent="0.25">
      <c r="AQ780" s="9"/>
      <c r="AR780" s="10"/>
    </row>
    <row r="782" spans="43:44" x14ac:dyDescent="0.25">
      <c r="AR782" s="10"/>
    </row>
    <row r="783" spans="43:44" x14ac:dyDescent="0.25">
      <c r="AQ783" s="9"/>
      <c r="AR783" s="10"/>
    </row>
    <row r="784" spans="43:44" x14ac:dyDescent="0.25">
      <c r="AQ784" s="9"/>
      <c r="AR784" s="10"/>
    </row>
    <row r="785" spans="43:44" x14ac:dyDescent="0.25">
      <c r="AQ785" s="9"/>
      <c r="AR785" s="10"/>
    </row>
    <row r="786" spans="43:44" x14ac:dyDescent="0.25">
      <c r="AQ786" s="9"/>
      <c r="AR786" s="10"/>
    </row>
    <row r="787" spans="43:44" x14ac:dyDescent="0.25">
      <c r="AR787" s="10"/>
    </row>
    <row r="788" spans="43:44" x14ac:dyDescent="0.25">
      <c r="AQ788" s="9"/>
      <c r="AR788" s="10"/>
    </row>
    <row r="789" spans="43:44" x14ac:dyDescent="0.25">
      <c r="AQ789" s="9"/>
      <c r="AR789" s="10"/>
    </row>
    <row r="790" spans="43:44" x14ac:dyDescent="0.25">
      <c r="AQ790" s="9"/>
      <c r="AR790" s="10"/>
    </row>
    <row r="791" spans="43:44" x14ac:dyDescent="0.25">
      <c r="AQ791" s="9"/>
      <c r="AR791" s="10"/>
    </row>
    <row r="792" spans="43:44" x14ac:dyDescent="0.25">
      <c r="AQ792" s="9"/>
      <c r="AR792" s="10"/>
    </row>
    <row r="793" spans="43:44" x14ac:dyDescent="0.25">
      <c r="AQ793" s="9"/>
      <c r="AR793" s="10"/>
    </row>
    <row r="794" spans="43:44" x14ac:dyDescent="0.25">
      <c r="AQ794" s="9"/>
      <c r="AR794" s="10"/>
    </row>
    <row r="795" spans="43:44" x14ac:dyDescent="0.25">
      <c r="AQ795" s="9"/>
      <c r="AR795" s="10"/>
    </row>
    <row r="796" spans="43:44" x14ac:dyDescent="0.25">
      <c r="AQ796" s="9"/>
      <c r="AR796" s="10"/>
    </row>
    <row r="797" spans="43:44" x14ac:dyDescent="0.25">
      <c r="AQ797" s="9"/>
      <c r="AR797" s="10"/>
    </row>
    <row r="798" spans="43:44" x14ac:dyDescent="0.25">
      <c r="AQ798" s="9"/>
      <c r="AR798" s="10"/>
    </row>
    <row r="799" spans="43:44" x14ac:dyDescent="0.25">
      <c r="AQ799" s="9"/>
      <c r="AR799" s="10"/>
    </row>
    <row r="800" spans="43:44" x14ac:dyDescent="0.25">
      <c r="AQ800" s="9"/>
      <c r="AR800" s="10"/>
    </row>
    <row r="801" spans="43:44" x14ac:dyDescent="0.25">
      <c r="AR801" s="10"/>
    </row>
    <row r="802" spans="43:44" x14ac:dyDescent="0.25">
      <c r="AQ802" s="9"/>
      <c r="AR802" s="10"/>
    </row>
    <row r="803" spans="43:44" x14ac:dyDescent="0.25">
      <c r="AQ803" s="9"/>
      <c r="AR803" s="10"/>
    </row>
    <row r="804" spans="43:44" x14ac:dyDescent="0.25">
      <c r="AQ804" s="9"/>
      <c r="AR804" s="10"/>
    </row>
    <row r="806" spans="43:44" x14ac:dyDescent="0.25">
      <c r="AR806" s="10"/>
    </row>
    <row r="809" spans="43:44" x14ac:dyDescent="0.25">
      <c r="AQ809" s="9"/>
      <c r="AR809" s="10"/>
    </row>
    <row r="812" spans="43:44" x14ac:dyDescent="0.25">
      <c r="AQ812" s="9"/>
      <c r="AR812" s="10"/>
    </row>
    <row r="813" spans="43:44" x14ac:dyDescent="0.25">
      <c r="AQ813" s="9"/>
      <c r="AR813" s="10"/>
    </row>
    <row r="815" spans="43:44" x14ac:dyDescent="0.25">
      <c r="AQ815" s="9"/>
      <c r="AR815" s="10"/>
    </row>
    <row r="816" spans="43:44" x14ac:dyDescent="0.25">
      <c r="AR816" s="10"/>
    </row>
    <row r="817" spans="43:44" x14ac:dyDescent="0.25">
      <c r="AQ817" s="9"/>
      <c r="AR817" s="10"/>
    </row>
    <row r="819" spans="43:44" x14ac:dyDescent="0.25">
      <c r="AQ819" s="9"/>
      <c r="AR819" s="10"/>
    </row>
    <row r="821" spans="43:44" x14ac:dyDescent="0.25">
      <c r="AQ821" s="9"/>
      <c r="AR821" s="10"/>
    </row>
    <row r="823" spans="43:44" x14ac:dyDescent="0.25">
      <c r="AQ823" s="9"/>
      <c r="AR823" s="10"/>
    </row>
    <row r="824" spans="43:44" x14ac:dyDescent="0.25">
      <c r="AQ824" s="9"/>
      <c r="AR824" s="10"/>
    </row>
    <row r="833" spans="10:44" x14ac:dyDescent="0.25">
      <c r="AQ833" s="9"/>
      <c r="AR833" s="10"/>
    </row>
    <row r="835" spans="10:44" x14ac:dyDescent="0.25">
      <c r="AQ835" s="9"/>
      <c r="AR835" s="10"/>
    </row>
    <row r="842" spans="10:44" x14ac:dyDescent="0.25">
      <c r="AR842" s="10"/>
    </row>
    <row r="843" spans="10:44" x14ac:dyDescent="0.25">
      <c r="AQ843" s="9"/>
      <c r="AR843" s="10"/>
    </row>
    <row r="844" spans="10:44" x14ac:dyDescent="0.25">
      <c r="AQ844" s="9"/>
      <c r="AR844" s="10"/>
    </row>
    <row r="845" spans="10:44" x14ac:dyDescent="0.25">
      <c r="AQ845" s="9"/>
      <c r="AR845" s="10"/>
    </row>
    <row r="847" spans="10:44" x14ac:dyDescent="0.25">
      <c r="J847" s="1"/>
      <c r="AQ847" s="9"/>
      <c r="AR847" s="10"/>
    </row>
    <row r="850" spans="43:44" x14ac:dyDescent="0.25">
      <c r="AQ850" s="9"/>
      <c r="AR850" s="10"/>
    </row>
    <row r="855" spans="43:44" x14ac:dyDescent="0.25">
      <c r="AQ855" s="9"/>
      <c r="AR855" s="10"/>
    </row>
    <row r="856" spans="43:44" x14ac:dyDescent="0.25">
      <c r="AQ856" s="9"/>
      <c r="AR856" s="10"/>
    </row>
    <row r="858" spans="43:44" x14ac:dyDescent="0.25">
      <c r="AQ858" s="9"/>
      <c r="AR858" s="10"/>
    </row>
    <row r="859" spans="43:44" x14ac:dyDescent="0.25">
      <c r="AQ859" s="9"/>
      <c r="AR859" s="10"/>
    </row>
    <row r="861" spans="43:44" x14ac:dyDescent="0.25">
      <c r="AQ861" s="9"/>
      <c r="AR861" s="10"/>
    </row>
    <row r="862" spans="43:44" x14ac:dyDescent="0.25">
      <c r="AQ862" s="9"/>
      <c r="AR862" s="10"/>
    </row>
    <row r="865" spans="10:44" x14ac:dyDescent="0.25">
      <c r="AQ865" s="9"/>
      <c r="AR865" s="10"/>
    </row>
    <row r="866" spans="10:44" x14ac:dyDescent="0.25">
      <c r="AQ866" s="9"/>
      <c r="AR866" s="10"/>
    </row>
    <row r="867" spans="10:44" x14ac:dyDescent="0.25">
      <c r="AQ867" s="9"/>
      <c r="AR867" s="10"/>
    </row>
    <row r="868" spans="10:44" x14ac:dyDescent="0.25">
      <c r="AQ868" s="9"/>
      <c r="AR868" s="10"/>
    </row>
    <row r="869" spans="10:44" x14ac:dyDescent="0.25">
      <c r="AQ869" s="9"/>
      <c r="AR869" s="10"/>
    </row>
    <row r="870" spans="10:44" x14ac:dyDescent="0.25">
      <c r="AQ870" s="9"/>
      <c r="AR870" s="10"/>
    </row>
    <row r="871" spans="10:44" x14ac:dyDescent="0.25">
      <c r="AQ871" s="9"/>
      <c r="AR871" s="10"/>
    </row>
    <row r="872" spans="10:44" x14ac:dyDescent="0.25">
      <c r="J872" s="1"/>
    </row>
    <row r="873" spans="10:44" x14ac:dyDescent="0.25">
      <c r="AQ873" s="9"/>
      <c r="AR873" s="10"/>
    </row>
    <row r="874" spans="10:44" x14ac:dyDescent="0.25">
      <c r="AQ874" s="9"/>
      <c r="AR874" s="10"/>
    </row>
    <row r="875" spans="10:44" x14ac:dyDescent="0.25">
      <c r="AQ875" s="9"/>
    </row>
    <row r="876" spans="10:44" x14ac:dyDescent="0.25">
      <c r="AQ876" s="9"/>
    </row>
    <row r="877" spans="10:44" x14ac:dyDescent="0.25">
      <c r="AQ877" s="9"/>
    </row>
    <row r="878" spans="10:44" x14ac:dyDescent="0.25">
      <c r="AQ878" s="9"/>
    </row>
    <row r="881" spans="43:44" x14ac:dyDescent="0.25">
      <c r="AQ881" s="9"/>
      <c r="AR881" s="10"/>
    </row>
    <row r="882" spans="43:44" x14ac:dyDescent="0.25">
      <c r="AQ882" s="9"/>
      <c r="AR882" s="10"/>
    </row>
    <row r="892" spans="43:44" x14ac:dyDescent="0.25">
      <c r="AQ892" s="9"/>
      <c r="AR892" s="10"/>
    </row>
    <row r="893" spans="43:44" x14ac:dyDescent="0.25">
      <c r="AQ893" s="9"/>
      <c r="AR893" s="10"/>
    </row>
    <row r="894" spans="43:44" x14ac:dyDescent="0.25">
      <c r="AQ894" s="9"/>
      <c r="AR894" s="10"/>
    </row>
    <row r="895" spans="43:44" x14ac:dyDescent="0.25">
      <c r="AQ895" s="9"/>
      <c r="AR895" s="10"/>
    </row>
    <row r="896" spans="43:44" x14ac:dyDescent="0.25">
      <c r="AQ896" s="9"/>
      <c r="AR896" s="10"/>
    </row>
    <row r="897" spans="10:44" x14ac:dyDescent="0.25">
      <c r="J897" s="1"/>
    </row>
    <row r="898" spans="10:44" x14ac:dyDescent="0.25">
      <c r="AQ898" s="9"/>
      <c r="AR898" s="10"/>
    </row>
    <row r="899" spans="10:44" x14ac:dyDescent="0.25">
      <c r="J899" s="1"/>
    </row>
    <row r="923" spans="43:44" x14ac:dyDescent="0.25">
      <c r="AQ923" s="9"/>
      <c r="AR923" s="10"/>
    </row>
    <row r="924" spans="43:44" x14ac:dyDescent="0.25">
      <c r="AQ924" s="9"/>
      <c r="AR924" s="10"/>
    </row>
    <row r="925" spans="43:44" x14ac:dyDescent="0.25">
      <c r="AQ925" s="9"/>
    </row>
    <row r="926" spans="43:44" x14ac:dyDescent="0.25">
      <c r="AQ926" s="9"/>
    </row>
    <row r="927" spans="43:44" x14ac:dyDescent="0.25">
      <c r="AQ927" s="9"/>
    </row>
    <row r="928" spans="43:44" x14ac:dyDescent="0.25">
      <c r="AQ928" s="9"/>
    </row>
    <row r="929" spans="43:44" x14ac:dyDescent="0.25">
      <c r="AQ929" s="9"/>
    </row>
    <row r="930" spans="43:44" x14ac:dyDescent="0.25">
      <c r="AQ930" s="9"/>
    </row>
    <row r="931" spans="43:44" x14ac:dyDescent="0.25">
      <c r="AQ931" s="9"/>
      <c r="AR931" s="10"/>
    </row>
    <row r="932" spans="43:44" x14ac:dyDescent="0.25">
      <c r="AQ932" s="9"/>
      <c r="AR932" s="10"/>
    </row>
    <row r="933" spans="43:44" x14ac:dyDescent="0.25">
      <c r="AQ933" s="9"/>
      <c r="AR933" s="10"/>
    </row>
    <row r="943" spans="43:44" x14ac:dyDescent="0.25">
      <c r="AQ943" s="9"/>
      <c r="AR943" s="10"/>
    </row>
    <row r="944" spans="43:44" x14ac:dyDescent="0.25">
      <c r="AQ944" s="9"/>
      <c r="AR944" s="10"/>
    </row>
    <row r="945" spans="18:44" x14ac:dyDescent="0.25">
      <c r="AQ945" s="9"/>
      <c r="AR945" s="10"/>
    </row>
    <row r="946" spans="18:44" x14ac:dyDescent="0.25">
      <c r="AQ946" s="9"/>
      <c r="AR946" s="10"/>
    </row>
    <row r="947" spans="18:44" x14ac:dyDescent="0.25">
      <c r="AQ947" s="9"/>
      <c r="AR947" s="10"/>
    </row>
    <row r="948" spans="18:44" x14ac:dyDescent="0.25">
      <c r="AQ948" s="9"/>
      <c r="AR948" s="10"/>
    </row>
    <row r="949" spans="18:44" x14ac:dyDescent="0.25">
      <c r="AQ949" s="9"/>
      <c r="AR949" s="10"/>
    </row>
    <row r="950" spans="18:44" x14ac:dyDescent="0.25">
      <c r="AQ950" s="9"/>
      <c r="AR950" s="10"/>
    </row>
    <row r="951" spans="18:44" x14ac:dyDescent="0.25">
      <c r="AQ951" s="9"/>
      <c r="AR951" s="10"/>
    </row>
    <row r="952" spans="18:44" x14ac:dyDescent="0.25">
      <c r="AQ952" s="9"/>
      <c r="AR952" s="10"/>
    </row>
    <row r="953" spans="18:44" x14ac:dyDescent="0.25">
      <c r="AQ953" s="9"/>
      <c r="AR953" s="10"/>
    </row>
    <row r="958" spans="18:44" x14ac:dyDescent="0.25">
      <c r="R958" s="2"/>
      <c r="AQ958" s="9"/>
      <c r="AR958" s="16"/>
    </row>
    <row r="959" spans="18:44" x14ac:dyDescent="0.25">
      <c r="R959" s="2"/>
      <c r="AQ959" s="9"/>
      <c r="AR959" s="16"/>
    </row>
    <row r="960" spans="18:44" x14ac:dyDescent="0.25">
      <c r="AQ960" s="9"/>
      <c r="AR960" s="10"/>
    </row>
    <row r="961" spans="43:44" x14ac:dyDescent="0.25">
      <c r="AQ961" s="9"/>
      <c r="AR961" s="10"/>
    </row>
    <row r="962" spans="43:44" x14ac:dyDescent="0.25">
      <c r="AQ962" s="9"/>
      <c r="AR962" s="10"/>
    </row>
    <row r="963" spans="43:44" x14ac:dyDescent="0.25">
      <c r="AQ963" s="9"/>
      <c r="AR963" s="10"/>
    </row>
    <row r="964" spans="43:44" x14ac:dyDescent="0.25">
      <c r="AQ964" s="9"/>
      <c r="AR964" s="10"/>
    </row>
    <row r="965" spans="43:44" x14ac:dyDescent="0.25">
      <c r="AQ965" s="9"/>
      <c r="AR965" s="10"/>
    </row>
    <row r="966" spans="43:44" x14ac:dyDescent="0.25">
      <c r="AQ966" s="9"/>
      <c r="AR966" s="10"/>
    </row>
    <row r="967" spans="43:44" x14ac:dyDescent="0.25">
      <c r="AQ967" s="9"/>
      <c r="AR967" s="10"/>
    </row>
    <row r="968" spans="43:44" x14ac:dyDescent="0.25">
      <c r="AQ968" s="9"/>
      <c r="AR968" s="10"/>
    </row>
    <row r="970" spans="43:44" x14ac:dyDescent="0.25">
      <c r="AQ970" s="9"/>
      <c r="AR970" s="10"/>
    </row>
    <row r="981" spans="18:44" x14ac:dyDescent="0.25">
      <c r="R981" s="2"/>
      <c r="AQ981" s="9"/>
    </row>
    <row r="982" spans="18:44" x14ac:dyDescent="0.25">
      <c r="R982" s="2"/>
      <c r="AQ982" s="9"/>
      <c r="AR982" s="16"/>
    </row>
    <row r="983" spans="18:44" x14ac:dyDescent="0.25">
      <c r="R983" s="2"/>
      <c r="AQ983" s="9"/>
      <c r="AR983" s="16"/>
    </row>
    <row r="984" spans="18:44" x14ac:dyDescent="0.25">
      <c r="R984" s="2"/>
      <c r="AQ984" s="9"/>
      <c r="AR984" s="16"/>
    </row>
    <row r="985" spans="18:44" x14ac:dyDescent="0.25">
      <c r="R985" s="2"/>
      <c r="AQ985" s="9"/>
      <c r="AR985" s="16"/>
    </row>
    <row r="986" spans="18:44" x14ac:dyDescent="0.25">
      <c r="R986" s="2"/>
      <c r="AQ986" s="9"/>
      <c r="AR986" s="16"/>
    </row>
    <row r="987" spans="18:44" x14ac:dyDescent="0.25">
      <c r="R987" s="2"/>
      <c r="AQ987" s="9"/>
      <c r="AR987" s="16"/>
    </row>
    <row r="988" spans="18:44" x14ac:dyDescent="0.25">
      <c r="R988" s="2"/>
      <c r="AQ988" s="9"/>
      <c r="AR988" s="16"/>
    </row>
    <row r="989" spans="18:44" x14ac:dyDescent="0.25">
      <c r="R989" s="2"/>
      <c r="AQ989" s="9"/>
      <c r="AR989" s="16"/>
    </row>
    <row r="990" spans="18:44" x14ac:dyDescent="0.25">
      <c r="R990" s="2"/>
      <c r="AQ990" s="9"/>
      <c r="AR990" s="16"/>
    </row>
    <row r="991" spans="18:44" x14ac:dyDescent="0.25">
      <c r="R991" s="2"/>
      <c r="AQ991" s="9"/>
      <c r="AR991" s="16"/>
    </row>
    <row r="992" spans="18:44" x14ac:dyDescent="0.25">
      <c r="R992" s="2"/>
      <c r="AQ992" s="9"/>
      <c r="AR992" s="16"/>
    </row>
    <row r="993" spans="10:44" x14ac:dyDescent="0.25">
      <c r="R993" s="2"/>
      <c r="AQ993" s="9"/>
      <c r="AR993" s="16"/>
    </row>
    <row r="994" spans="10:44" x14ac:dyDescent="0.25">
      <c r="J994" s="1"/>
    </row>
    <row r="995" spans="10:44" x14ac:dyDescent="0.25">
      <c r="AQ995" s="9"/>
      <c r="AR995" s="10"/>
    </row>
    <row r="996" spans="10:44" x14ac:dyDescent="0.25">
      <c r="AQ996" s="9"/>
      <c r="AR996" s="10"/>
    </row>
    <row r="999" spans="10:44" x14ac:dyDescent="0.25">
      <c r="AQ999" s="9"/>
      <c r="AR999" s="10"/>
    </row>
    <row r="1000" spans="10:44" x14ac:dyDescent="0.25">
      <c r="AQ1000" s="9"/>
      <c r="AR1000" s="10"/>
    </row>
    <row r="1001" spans="10:44" x14ac:dyDescent="0.25">
      <c r="AQ1001" s="9"/>
      <c r="AR1001" s="10"/>
    </row>
    <row r="1002" spans="10:44" x14ac:dyDescent="0.25">
      <c r="AQ1002" s="9"/>
      <c r="AR1002" s="10"/>
    </row>
    <row r="1003" spans="10:44" x14ac:dyDescent="0.25">
      <c r="AQ1003" s="9"/>
      <c r="AR1003" s="10"/>
    </row>
    <row r="1004" spans="10:44" x14ac:dyDescent="0.25">
      <c r="AQ1004" s="9"/>
      <c r="AR1004" s="10"/>
    </row>
    <row r="1005" spans="10:44" x14ac:dyDescent="0.25">
      <c r="AQ1005" s="9"/>
      <c r="AR1005" s="10"/>
    </row>
    <row r="1006" spans="10:44" x14ac:dyDescent="0.25">
      <c r="AQ1006" s="9"/>
      <c r="AR1006" s="10"/>
    </row>
    <row r="1007" spans="10:44" x14ac:dyDescent="0.25">
      <c r="AQ1007" s="9"/>
      <c r="AR1007" s="10"/>
    </row>
    <row r="1008" spans="10:44" x14ac:dyDescent="0.25">
      <c r="AQ1008" s="9"/>
      <c r="AR1008" s="10"/>
    </row>
    <row r="1009" spans="43:44" x14ac:dyDescent="0.25">
      <c r="AQ1009" s="9"/>
      <c r="AR1009" s="10"/>
    </row>
    <row r="1010" spans="43:44" x14ac:dyDescent="0.25">
      <c r="AQ1010" s="9"/>
      <c r="AR1010" s="10"/>
    </row>
    <row r="1011" spans="43:44" x14ac:dyDescent="0.25">
      <c r="AQ1011" s="9"/>
      <c r="AR1011" s="10"/>
    </row>
    <row r="1012" spans="43:44" x14ac:dyDescent="0.25">
      <c r="AQ1012" s="9"/>
      <c r="AR1012" s="10"/>
    </row>
    <row r="1013" spans="43:44" x14ac:dyDescent="0.25">
      <c r="AQ1013" s="9"/>
      <c r="AR1013" s="10"/>
    </row>
    <row r="1014" spans="43:44" x14ac:dyDescent="0.25">
      <c r="AQ1014" s="9"/>
      <c r="AR1014" s="10"/>
    </row>
    <row r="1015" spans="43:44" x14ac:dyDescent="0.25">
      <c r="AQ1015" s="9"/>
      <c r="AR1015" s="10"/>
    </row>
    <row r="1016" spans="43:44" x14ac:dyDescent="0.25">
      <c r="AQ1016" s="9"/>
      <c r="AR1016" s="10"/>
    </row>
    <row r="1017" spans="43:44" x14ac:dyDescent="0.25">
      <c r="AQ1017" s="9"/>
      <c r="AR1017" s="10"/>
    </row>
    <row r="1018" spans="43:44" x14ac:dyDescent="0.25">
      <c r="AQ1018" s="9"/>
      <c r="AR1018" s="10"/>
    </row>
    <row r="1019" spans="43:44" x14ac:dyDescent="0.25">
      <c r="AQ1019" s="9"/>
      <c r="AR1019" s="10"/>
    </row>
    <row r="1020" spans="43:44" x14ac:dyDescent="0.25">
      <c r="AQ1020" s="9"/>
      <c r="AR1020" s="10"/>
    </row>
    <row r="1021" spans="43:44" x14ac:dyDescent="0.25">
      <c r="AQ1021" s="9"/>
      <c r="AR1021" s="10"/>
    </row>
    <row r="1022" spans="43:44" x14ac:dyDescent="0.25">
      <c r="AQ1022" s="9"/>
      <c r="AR1022" s="10"/>
    </row>
    <row r="1023" spans="43:44" x14ac:dyDescent="0.25">
      <c r="AQ1023" s="9"/>
      <c r="AR1023" s="10"/>
    </row>
    <row r="1024" spans="43:44" x14ac:dyDescent="0.25">
      <c r="AQ1024" s="9"/>
      <c r="AR1024" s="10"/>
    </row>
    <row r="1025" spans="10:44" x14ac:dyDescent="0.25">
      <c r="AQ1025" s="9"/>
      <c r="AR1025" s="10"/>
    </row>
    <row r="1026" spans="10:44" x14ac:dyDescent="0.25">
      <c r="AQ1026" s="9"/>
      <c r="AR1026" s="10"/>
    </row>
    <row r="1027" spans="10:44" x14ac:dyDescent="0.25">
      <c r="AQ1027" s="9"/>
      <c r="AR1027" s="10"/>
    </row>
    <row r="1028" spans="10:44" x14ac:dyDescent="0.25">
      <c r="AQ1028" s="9"/>
      <c r="AR1028" s="10"/>
    </row>
    <row r="1029" spans="10:44" x14ac:dyDescent="0.25">
      <c r="AQ1029" s="9"/>
      <c r="AR1029" s="10"/>
    </row>
    <row r="1030" spans="10:44" x14ac:dyDescent="0.25">
      <c r="AQ1030" s="9"/>
      <c r="AR1030" s="10"/>
    </row>
    <row r="1031" spans="10:44" x14ac:dyDescent="0.25">
      <c r="AQ1031" s="9"/>
      <c r="AR1031" s="10"/>
    </row>
    <row r="1032" spans="10:44" x14ac:dyDescent="0.25">
      <c r="AQ1032" s="9"/>
      <c r="AR1032" s="10"/>
    </row>
    <row r="1033" spans="10:44" x14ac:dyDescent="0.25">
      <c r="AQ1033" s="9"/>
      <c r="AR1033" s="10"/>
    </row>
    <row r="1034" spans="10:44" x14ac:dyDescent="0.25">
      <c r="J1034" s="1"/>
    </row>
    <row r="1035" spans="10:44" x14ac:dyDescent="0.25">
      <c r="J1035" s="1"/>
    </row>
    <row r="1036" spans="10:44" x14ac:dyDescent="0.25">
      <c r="J1036" s="1"/>
    </row>
    <row r="1037" spans="10:44" x14ac:dyDescent="0.25">
      <c r="J1037" s="1"/>
    </row>
    <row r="1038" spans="10:44" x14ac:dyDescent="0.25">
      <c r="J1038" s="1"/>
    </row>
    <row r="1039" spans="10:44" x14ac:dyDescent="0.25">
      <c r="J1039" s="1"/>
    </row>
    <row r="1040" spans="10:44" x14ac:dyDescent="0.25">
      <c r="J1040" s="1"/>
    </row>
    <row r="1041" spans="10:44" x14ac:dyDescent="0.25">
      <c r="J1041" s="1"/>
    </row>
    <row r="1042" spans="10:44" x14ac:dyDescent="0.25">
      <c r="J1042" s="1"/>
    </row>
    <row r="1043" spans="10:44" x14ac:dyDescent="0.25">
      <c r="J1043" s="1"/>
    </row>
    <row r="1044" spans="10:44" x14ac:dyDescent="0.25">
      <c r="AQ1044" s="9"/>
      <c r="AR1044" s="10"/>
    </row>
    <row r="1045" spans="10:44" x14ac:dyDescent="0.25">
      <c r="AQ1045" s="9"/>
      <c r="AR1045" s="10"/>
    </row>
    <row r="1046" spans="10:44" x14ac:dyDescent="0.25">
      <c r="AQ1046" s="9"/>
      <c r="AR1046" s="10"/>
    </row>
    <row r="1047" spans="10:44" x14ac:dyDescent="0.25">
      <c r="AQ1047" s="9"/>
      <c r="AR1047" s="10"/>
    </row>
    <row r="1048" spans="10:44" x14ac:dyDescent="0.25">
      <c r="AQ1048" s="9"/>
      <c r="AR1048" s="10"/>
    </row>
    <row r="1049" spans="10:44" x14ac:dyDescent="0.25">
      <c r="AQ1049" s="9"/>
      <c r="AR1049" s="10"/>
    </row>
    <row r="1050" spans="10:44" x14ac:dyDescent="0.25">
      <c r="AQ1050" s="9"/>
      <c r="AR1050" s="10"/>
    </row>
    <row r="1051" spans="10:44" x14ac:dyDescent="0.25">
      <c r="AQ1051" s="9"/>
      <c r="AR1051" s="10"/>
    </row>
    <row r="1052" spans="10:44" x14ac:dyDescent="0.25">
      <c r="AQ1052" s="9"/>
      <c r="AR1052" s="10"/>
    </row>
    <row r="1053" spans="10:44" x14ac:dyDescent="0.25">
      <c r="AQ1053" s="9"/>
      <c r="AR1053" s="10"/>
    </row>
    <row r="1054" spans="10:44" x14ac:dyDescent="0.25">
      <c r="AQ1054" s="9"/>
      <c r="AR1054" s="10"/>
    </row>
    <row r="1055" spans="10:44" x14ac:dyDescent="0.25">
      <c r="AQ1055" s="9"/>
      <c r="AR1055" s="10"/>
    </row>
    <row r="1056" spans="10:44" x14ac:dyDescent="0.25">
      <c r="AQ1056" s="9"/>
      <c r="AR1056" s="10"/>
    </row>
    <row r="1057" spans="43:44" x14ac:dyDescent="0.25">
      <c r="AQ1057" s="9"/>
      <c r="AR1057" s="10"/>
    </row>
    <row r="1058" spans="43:44" x14ac:dyDescent="0.25">
      <c r="AQ1058" s="9"/>
      <c r="AR1058" s="10"/>
    </row>
    <row r="1059" spans="43:44" x14ac:dyDescent="0.25">
      <c r="AQ1059" s="9"/>
      <c r="AR1059" s="10"/>
    </row>
    <row r="1060" spans="43:44" x14ac:dyDescent="0.25">
      <c r="AQ1060" s="9"/>
      <c r="AR1060" s="10"/>
    </row>
    <row r="1061" spans="43:44" x14ac:dyDescent="0.25">
      <c r="AQ1061" s="9"/>
      <c r="AR1061" s="10"/>
    </row>
    <row r="1062" spans="43:44" x14ac:dyDescent="0.25">
      <c r="AQ1062" s="9"/>
      <c r="AR1062" s="10"/>
    </row>
    <row r="1063" spans="43:44" x14ac:dyDescent="0.25">
      <c r="AQ1063" s="9"/>
      <c r="AR1063" s="10"/>
    </row>
    <row r="1064" spans="43:44" x14ac:dyDescent="0.25">
      <c r="AQ1064" s="9"/>
      <c r="AR1064" s="10"/>
    </row>
    <row r="1065" spans="43:44" x14ac:dyDescent="0.25">
      <c r="AQ1065" s="9"/>
      <c r="AR1065" s="10"/>
    </row>
    <row r="1066" spans="43:44" x14ac:dyDescent="0.25">
      <c r="AQ1066" s="9"/>
      <c r="AR1066" s="10"/>
    </row>
    <row r="1067" spans="43:44" x14ac:dyDescent="0.25">
      <c r="AQ1067" s="9"/>
      <c r="AR1067" s="10"/>
    </row>
    <row r="1068" spans="43:44" x14ac:dyDescent="0.25">
      <c r="AQ1068" s="9"/>
      <c r="AR1068" s="10"/>
    </row>
    <row r="1069" spans="43:44" x14ac:dyDescent="0.25">
      <c r="AQ1069" s="9"/>
      <c r="AR1069" s="10"/>
    </row>
    <row r="1070" spans="43:44" x14ac:dyDescent="0.25">
      <c r="AQ1070" s="9"/>
      <c r="AR1070" s="10"/>
    </row>
    <row r="1071" spans="43:44" x14ac:dyDescent="0.25">
      <c r="AQ1071" s="9"/>
      <c r="AR1071" s="10"/>
    </row>
    <row r="1072" spans="43:44" x14ac:dyDescent="0.25">
      <c r="AQ1072" s="9"/>
      <c r="AR1072" s="10"/>
    </row>
    <row r="1073" spans="43:44" x14ac:dyDescent="0.25">
      <c r="AQ1073" s="9"/>
      <c r="AR1073" s="10"/>
    </row>
    <row r="1074" spans="43:44" x14ac:dyDescent="0.25">
      <c r="AQ1074" s="9"/>
      <c r="AR1074" s="10"/>
    </row>
    <row r="1075" spans="43:44" x14ac:dyDescent="0.25">
      <c r="AQ1075" s="9"/>
      <c r="AR1075" s="10"/>
    </row>
    <row r="1076" spans="43:44" x14ac:dyDescent="0.25">
      <c r="AQ1076" s="9"/>
      <c r="AR1076" s="10"/>
    </row>
    <row r="1077" spans="43:44" x14ac:dyDescent="0.25">
      <c r="AQ1077" s="9"/>
      <c r="AR1077" s="10"/>
    </row>
    <row r="1078" spans="43:44" x14ac:dyDescent="0.25">
      <c r="AQ1078" s="9"/>
      <c r="AR1078" s="10"/>
    </row>
    <row r="1079" spans="43:44" x14ac:dyDescent="0.25">
      <c r="AQ1079" s="9"/>
      <c r="AR1079" s="10"/>
    </row>
    <row r="1080" spans="43:44" x14ac:dyDescent="0.25">
      <c r="AQ1080" s="9"/>
      <c r="AR1080" s="10"/>
    </row>
    <row r="1081" spans="43:44" x14ac:dyDescent="0.25">
      <c r="AQ1081" s="9"/>
      <c r="AR1081" s="10"/>
    </row>
    <row r="1082" spans="43:44" x14ac:dyDescent="0.25">
      <c r="AQ1082" s="9"/>
      <c r="AR1082" s="10"/>
    </row>
    <row r="1083" spans="43:44" x14ac:dyDescent="0.25">
      <c r="AQ1083" s="9"/>
      <c r="AR1083" s="10"/>
    </row>
    <row r="1084" spans="43:44" x14ac:dyDescent="0.25">
      <c r="AQ1084" s="9"/>
      <c r="AR1084" s="10"/>
    </row>
    <row r="1085" spans="43:44" x14ac:dyDescent="0.25">
      <c r="AQ1085" s="9"/>
      <c r="AR1085" s="10"/>
    </row>
    <row r="1086" spans="43:44" x14ac:dyDescent="0.25">
      <c r="AQ1086" s="9"/>
      <c r="AR1086" s="10"/>
    </row>
    <row r="1087" spans="43:44" x14ac:dyDescent="0.25">
      <c r="AQ1087" s="9"/>
      <c r="AR1087" s="10"/>
    </row>
    <row r="1088" spans="43:44" x14ac:dyDescent="0.25">
      <c r="AQ1088" s="9"/>
      <c r="AR1088" s="10"/>
    </row>
    <row r="1089" spans="43:43" x14ac:dyDescent="0.25">
      <c r="AQ1089" s="9"/>
    </row>
    <row r="1090" spans="43:43" x14ac:dyDescent="0.25">
      <c r="AQ1090" s="9"/>
    </row>
    <row r="1091" spans="43:43" x14ac:dyDescent="0.25">
      <c r="AQ1091" s="9"/>
    </row>
    <row r="1092" spans="43:43" x14ac:dyDescent="0.25">
      <c r="AQ1092" s="9"/>
    </row>
    <row r="1093" spans="43:43" x14ac:dyDescent="0.25">
      <c r="AQ1093" s="9"/>
    </row>
    <row r="1095" spans="43:43" x14ac:dyDescent="0.25">
      <c r="AQ1095" s="9"/>
    </row>
    <row r="1098" spans="43:43" x14ac:dyDescent="0.25">
      <c r="AQ1098" s="9"/>
    </row>
    <row r="1105" spans="18:18" x14ac:dyDescent="0.25">
      <c r="R1105" s="2"/>
    </row>
    <row r="1106" spans="18:18" x14ac:dyDescent="0.25">
      <c r="R1106" s="2"/>
    </row>
  </sheetData>
  <sortState xmlns:xlrd2="http://schemas.microsoft.com/office/spreadsheetml/2017/richdata2" ref="A2:AU477">
    <sortCondition ref="B2:B477"/>
  </sortState>
  <phoneticPr fontId="3" type="noConversion"/>
  <dataValidations count="9">
    <dataValidation type="decimal" operator="greaterThanOrEqual" allowBlank="1" showInputMessage="1" showErrorMessage="1" sqref="AG28:AK28 AB35 AG35:AH68 AI30:AI59 AH29:AI29 AG15:AI28 AB29:AF29 AG29:AG31 AH30:AH33 AD32:AD59 AC34:AC35 AB36:AC68 AD100:AD126 AE90:AF99 AK56:AK59 AI90:AJ94 AD77:AD94 AI68:AI89 AD69:AD75 Q397:Q477 AG70:AH126 AB84:AC126 AH142:AK149 AB129:AD130 AG149 AG127:AI141 AB133:AD171 AG150:AI170 AB173:AC188 AC172:AD172 AJ139:AK141 AE171:AK171 AD179:AD182 AD173:AD176 AD187:AD188 AG173:AI188 AB209:AD296 AI95:AI126 AG448:AI1048576 AB448:AD1048576 AG397:AI410 AG412:AI446 AB397:AD446 AG209:AI296 AI14 AG1:AI13 AB1:AD31 AG14 AJ30:AK31 AF56:AF59 AJ95:AJ99 AK90:AK99 AE139:AF156 AJ150:AK156 AG172:AK172 AK209:AK221 AF209:AF221 AF258:AF261 AK258:AK261 AF462:AF473 AK462:AK473" xr:uid="{AA26161B-AAC4-41C3-AE97-EEDDDE33917D}">
      <formula1>0</formula1>
    </dataValidation>
    <dataValidation operator="greaterThanOrEqual" allowBlank="1" showInputMessage="1" showErrorMessage="1" sqref="AJ29:AK29 AL447:AL477 AE1:AF39 AL1:AL43 AJ44:AL55 AD36:AD43 AI36:AI43 AA56:AA67 AI56:AI67 AJ32:AK39 AK56:AL59 AD56:AD67 AF56:AF67 AJ60:AL67 AE69:AF75 AE129:AF130 AE60:AE67 AA100:AA105 AA118:AA120 AG143 AE95:AF126 AC153:AC154 AH153:AH154 AL167:AL188 AI172 AI174 AI176 AI178 AI180 AI182 AI188 AI184 AI186 AJ157:AK188 AH292:AH296 AF262:AF297 AJ478:AL1048576 AE448:AF449 AK262:AK297 AJ448:AK449 AK397:AL446 AJ1:AK27 AE44:AF55 AE77:AF89 AJ68:AK89 AL68:AL158 AE173:AF188 AJ95:AK138 AE133:AF138 AE157:AF170 AE209:AE291 AJ209:AJ296 AL209:AL296 AF222:AF257 AK222:AK257 AE397:AF446 AF474:AF1048576 AJ397:AJ410 AJ412:AJ446 AE451:AE1048576 AF451:AF461 AJ451:AJ477 AK451:AK461 AK474:AK477" xr:uid="{4FB344FE-67A4-4410-B7E3-1F8464065B5B}"/>
    <dataValidation type="whole" allowBlank="1" showInputMessage="1" showErrorMessage="1" sqref="C1:C155 C163 C161 C157 C159 C165 C167:C188 C209:C296 C397:C1048576" xr:uid="{3C7C68B8-BE4A-4372-BCF2-D63A2B4BBCC9}">
      <formula1>1900</formula1>
      <formula2>2024</formula2>
    </dataValidation>
    <dataValidation type="decimal" operator="greaterThan" allowBlank="1" showInputMessage="1" showErrorMessage="1" sqref="Q1:S152 Q163:R163 Q153:R155 Q161:R161 Q157:R157 Q159:R159 S153:S188 Q165:R165 R167:R186 Q167:Q188 Q209:S296 Q478:S1048576 R397:S477" xr:uid="{1A2CC8C1-2D59-4E8B-8816-CB259286F95E}">
      <formula1>0</formula1>
    </dataValidation>
    <dataValidation type="decimal" allowBlank="1" showInputMessage="1" showErrorMessage="1" sqref="T397:V1048576 T209:V296 T1:V188" xr:uid="{CFECCC8A-FAA9-4C13-A655-918CDC6BA932}">
      <formula1>-100</formula1>
      <formula2>100</formula2>
    </dataValidation>
    <dataValidation type="decimal" allowBlank="1" showErrorMessage="1" sqref="C189:C208 C297:C396" xr:uid="{EA1FED84-9D74-42DB-8DB1-5CB1A03158AD}">
      <formula1>1900</formula1>
      <formula2>2024</formula2>
    </dataValidation>
    <dataValidation type="decimal" allowBlank="1" showErrorMessage="1" sqref="T189:V208 V333:V334 T329:T376 T297:V328 U335:V376 T377:V396" xr:uid="{898AFB74-5154-42E9-A2A7-52E87EF688C0}">
      <formula1>-100</formula1>
      <formula2>100</formula2>
    </dataValidation>
    <dataValidation type="decimal" operator="greaterThan" allowBlank="1" showErrorMessage="1" sqref="Q189:S208 S333:S334 Q389:S396 R297:S328 Q297:Q334 Q335:S376" xr:uid="{941893E8-2654-497D-BBDF-3141D7E94B82}">
      <formula1>0</formula1>
    </dataValidation>
    <dataValidation type="decimal" operator="greaterThanOrEqual" allowBlank="1" showErrorMessage="1" sqref="AI297:AI383 AG189:AG203 AB189:AF208 AF298:AF328 AG381:AH396 AD389:AD396 AB381:AC396 AB341:AC370 AG297:AH370 AB335:AB340 AI389:AI396 AB297:AD334 AD335:AD383 AG204:AH208 AI189:AK208 AE297:AE328 AJ297:AJ328 AK298:AK328 AK342:AK351 AF342:AF351 AK389" xr:uid="{D54DDF68-0F86-4D76-B273-690BA7B3E141}">
      <formula1>0</formula1>
    </dataValidation>
  </dataValidations>
  <hyperlinks>
    <hyperlink ref="F390" r:id="rId1" xr:uid="{F58B7F37-8829-4E18-A3E1-2C774F8C0C8E}"/>
    <hyperlink ref="F393" r:id="rId2" xr:uid="{53F2B26B-A973-486C-949D-FC98818C9358}"/>
    <hyperlink ref="F402" r:id="rId3" xr:uid="{980DAF3E-DDD4-433F-A105-DBC1F885DFF7}"/>
    <hyperlink ref="F395" r:id="rId4" xr:uid="{99ABD4A9-43C4-48BF-98C5-682DF1F9A374}"/>
    <hyperlink ref="F398" r:id="rId5" xr:uid="{8AC3D05E-E015-4B7C-9350-5BF40C59C270}"/>
    <hyperlink ref="F399" r:id="rId6" xr:uid="{69DD16A9-611A-4CB0-80B5-F261FC2EDC8E}"/>
    <hyperlink ref="F394" r:id="rId7" xr:uid="{6272B9C3-FE26-4212-B64E-1D700AAC82B6}"/>
    <hyperlink ref="F391" r:id="rId8" xr:uid="{044D7261-07B7-4373-AD41-8A472F534A5C}"/>
    <hyperlink ref="F392" r:id="rId9" xr:uid="{7FB8A844-AA22-4C49-B5F7-4EAD0C4B16C6}"/>
    <hyperlink ref="F403" r:id="rId10" xr:uid="{0EC6C070-C101-4178-9B88-366F052768CA}"/>
    <hyperlink ref="F404" r:id="rId11" xr:uid="{6B68109F-8AD8-4A34-A041-3273533AD09C}"/>
    <hyperlink ref="F396" r:id="rId12" xr:uid="{0422FD25-8CE4-4F6E-A309-6D158D8497C2}"/>
    <hyperlink ref="F405" r:id="rId13" xr:uid="{00B061DC-2AB6-44BF-941F-17EC762DDFDC}"/>
    <hyperlink ref="F406" r:id="rId14" xr:uid="{F63A6D15-D7AF-4237-A9D6-DDD0CAEA09C8}"/>
    <hyperlink ref="F401" r:id="rId15" xr:uid="{0E527D02-05E4-4FF5-9ED2-084218A5FA76}"/>
    <hyperlink ref="F397" r:id="rId16" xr:uid="{59106FC9-3C58-4A60-9184-5E5366598090}"/>
    <hyperlink ref="F400" r:id="rId17" xr:uid="{805B08BA-D138-4FE6-ACC3-FDF2291DBAD2}"/>
    <hyperlink ref="F407" r:id="rId18" xr:uid="{A00032CA-0564-4591-8985-55CE2A72D30F}"/>
    <hyperlink ref="AR390" r:id="rId19" xr:uid="{F4D571F9-A163-4552-A0E4-C9AC16822590}"/>
    <hyperlink ref="AR393" r:id="rId20" xr:uid="{89E4F241-ECEC-4EC5-9022-2BD9E910BBD1}"/>
    <hyperlink ref="AR402" r:id="rId21" xr:uid="{AE932CE1-6EC9-4D87-82C4-8C0ED989E90B}"/>
    <hyperlink ref="AR398" r:id="rId22" xr:uid="{F59E9331-44EF-46AF-8460-98730FA55B65}"/>
    <hyperlink ref="AR394" r:id="rId23" xr:uid="{AFC05FBD-FD2F-4C01-B788-BB77E519E092}"/>
    <hyperlink ref="AR392" r:id="rId24" xr:uid="{A799D396-FFDB-4072-89E1-613F5F469301}"/>
    <hyperlink ref="AR404" r:id="rId25" xr:uid="{1E04B008-B55C-4384-81DE-87BF4683B73B}"/>
    <hyperlink ref="AR405" r:id="rId26" xr:uid="{7AB0FF23-1979-44D0-ACAD-8D20D62F6E6B}"/>
    <hyperlink ref="AR400" r:id="rId27" xr:uid="{0010B721-6684-44D0-9DCC-BB6988C9E4CE}"/>
    <hyperlink ref="AR401" r:id="rId28" xr:uid="{D361B6F3-EDC2-46D6-B3BB-2D2829630D7A}"/>
    <hyperlink ref="AR395" r:id="rId29" xr:uid="{111C5E82-6239-4363-8685-D1B1AEE67585}"/>
    <hyperlink ref="AR399" r:id="rId30" xr:uid="{EED915A9-2468-47FC-832E-5DA1AE0524F3}"/>
    <hyperlink ref="AR391" r:id="rId31" xr:uid="{1C670B70-6BF1-4B52-AE52-65F8F51AA0B3}"/>
    <hyperlink ref="AR403" r:id="rId32" xr:uid="{BB5A23F1-700D-45AA-8B34-AE405158A51B}"/>
    <hyperlink ref="AR396" r:id="rId33" xr:uid="{E676D239-28E6-4843-BFA3-4937AE67A133}"/>
    <hyperlink ref="AR406" r:id="rId34" xr:uid="{EA5BC8FE-BC0A-4BC8-B043-30CAD858027E}"/>
    <hyperlink ref="AR407" r:id="rId35" xr:uid="{500BFF17-3C6D-4D51-85CE-CADB5A2DF4A2}"/>
    <hyperlink ref="AR397" r:id="rId36" xr:uid="{47894B71-0550-465B-BCF6-6ED9A04704EA}"/>
    <hyperlink ref="F329" r:id="rId37" xr:uid="{6940BD4B-432E-45F3-BBC6-C3A5FF81A9C9}"/>
    <hyperlink ref="F330" r:id="rId38" xr:uid="{09CB0D0C-8FDC-4E20-9132-2053FA402D9D}"/>
    <hyperlink ref="F331" r:id="rId39" xr:uid="{5270BBC7-EBF9-4B9D-856E-7FD78FE68521}"/>
    <hyperlink ref="F474" r:id="rId40" xr:uid="{FF16CA76-7E98-4E75-89FC-04E47A25CE6A}"/>
    <hyperlink ref="F475" r:id="rId41" xr:uid="{D135A545-812C-4A7E-85A3-36E1BDCB1D1F}"/>
    <hyperlink ref="AQ308" r:id="rId42" xr:uid="{07C7A089-0065-4264-AF93-FD1E9FA4F435}"/>
    <hyperlink ref="AQ210:AQ214" r:id="rId43" display="https://datadryad.org/stash/dataset/doi:10.5061%2Fdryad.gd8jb" xr:uid="{8708F486-900B-4A45-86C7-7C3333CE21AD}"/>
    <hyperlink ref="AR239" r:id="rId44" xr:uid="{4B97CD4C-5D71-48FC-BA2D-146D5D753828}"/>
    <hyperlink ref="AR240" r:id="rId45" xr:uid="{02FB8207-5E0C-435F-BD0A-29B4912A8098}"/>
    <hyperlink ref="AR238" r:id="rId46" xr:uid="{634D85A9-8FA3-421D-90DC-8224C778D2F9}"/>
    <hyperlink ref="AR241" r:id="rId47" xr:uid="{7B3AD433-2A96-4B63-9C2C-E95B0FD88035}"/>
    <hyperlink ref="AR242" r:id="rId48" xr:uid="{078FD05A-8B9E-441D-B9D1-6BB9B5CECF97}"/>
    <hyperlink ref="AR243" r:id="rId49" xr:uid="{C539CB35-372A-418E-A30E-AAD4C5396CC0}"/>
    <hyperlink ref="AR244" r:id="rId50" xr:uid="{4D69608D-516E-4897-B7E6-5B7E38C7EAD6}"/>
    <hyperlink ref="AR245" r:id="rId51" xr:uid="{29BDEEB3-5819-40F2-B921-020F77D0BE09}"/>
    <hyperlink ref="AR236" r:id="rId52" xr:uid="{EBC70ECD-C106-4545-B96A-61A36CF44562}"/>
    <hyperlink ref="AR237" r:id="rId53" xr:uid="{C90F92D1-1096-4390-B3D2-B640BC7D6FAB}"/>
    <hyperlink ref="AR476" r:id="rId54" xr:uid="{40BAB70B-9B56-4C86-A0A6-AF9796F747B0}"/>
    <hyperlink ref="AR477" r:id="rId55" xr:uid="{EC0462E0-F92C-425E-B750-357AE42D8C51}"/>
  </hyperlinks>
  <pageMargins left="0.7" right="0.7" top="0.75" bottom="0.75" header="0.3" footer="0.3"/>
  <pageSetup paperSize="9" orientation="portrait" horizontalDpi="4294967293" r:id="rId56"/>
  <extLst>
    <ext xmlns:x14="http://schemas.microsoft.com/office/spreadsheetml/2009/9/main" uri="{CCE6A557-97BC-4b89-ADB6-D9C93CAAB3DF}">
      <x14:dataValidations xmlns:xm="http://schemas.microsoft.com/office/excel/2006/main" count="10">
        <x14:dataValidation type="list" allowBlank="1" showInputMessage="1" showErrorMessage="1" xr:uid="{99924D71-21AF-4A0C-ACF1-61CD0396D7C5}">
          <x14:formula1>
            <xm:f>Sheet1!$G$2:$G$3</xm:f>
          </x14:formula1>
          <xm:sqref>G1:G35 G478:G1048576</xm:sqref>
        </x14:dataValidation>
        <x14:dataValidation type="list" allowBlank="1" showInputMessage="1" showErrorMessage="1" xr:uid="{A57A98F4-2C9E-45C5-B749-BBF3D45AC62E}">
          <x14:formula1>
            <xm:f>Sheet1!$M$2:$M$4</xm:f>
          </x14:formula1>
          <xm:sqref>M1:M35 M478:M1048576</xm:sqref>
        </x14:dataValidation>
        <x14:dataValidation type="list" allowBlank="1" showInputMessage="1" showErrorMessage="1" xr:uid="{36BB774B-A56D-406A-87B0-73A278E7B9C6}">
          <x14:formula1>
            <xm:f>Sheet1!$N$2:$N$3</xm:f>
          </x14:formula1>
          <xm:sqref>N1:N35 N478:N1048576</xm:sqref>
        </x14:dataValidation>
        <x14:dataValidation type="list" allowBlank="1" showInputMessage="1" showErrorMessage="1" xr:uid="{8DDF067C-D634-41B0-A279-FB7D33D549F8}">
          <x14:formula1>
            <xm:f>Sheet1!$V$2:$V$3</xm:f>
          </x14:formula1>
          <xm:sqref>W1:W35 W478:W1048576</xm:sqref>
        </x14:dataValidation>
        <x14:dataValidation type="list" allowBlank="1" showInputMessage="1" showErrorMessage="1" xr:uid="{1DB40807-8E9B-4CD2-8455-08B70701A1A2}">
          <x14:formula1>
            <xm:f>Sheet1!$W$2:$W$3</xm:f>
          </x14:formula1>
          <xm:sqref>X1:X35 X478:X1048576</xm:sqref>
        </x14:dataValidation>
        <x14:dataValidation type="list" operator="greaterThan" allowBlank="1" showInputMessage="1" showErrorMessage="1" xr:uid="{CE2C4EF9-9A21-44BF-886D-9B82650C5ADE}">
          <x14:formula1>
            <xm:f>Sheet1!$O$2:$O$4</xm:f>
          </x14:formula1>
          <xm:sqref>O478:O1048576 O1:O35</xm:sqref>
        </x14:dataValidation>
        <x14:dataValidation type="list" allowBlank="1" showInputMessage="1" showErrorMessage="1" xr:uid="{35C84122-46BF-45EC-B94F-CE2E660E42C6}">
          <x14:formula1>
            <xm:f>Sheet1!$AI$2:$AI$4</xm:f>
          </x14:formula1>
          <xm:sqref>AM1:AM35 AM478:AM1048576</xm:sqref>
        </x14:dataValidation>
        <x14:dataValidation type="list" allowBlank="1" showInputMessage="1" showErrorMessage="1" xr:uid="{BD37823A-9E25-4CDA-96FE-26691946BB05}">
          <x14:formula1>
            <xm:f>Sheet1!$Y$2:$Y$4</xm:f>
          </x14:formula1>
          <xm:sqref>Z1:Z35 Z478:Z1048576</xm:sqref>
        </x14:dataValidation>
        <x14:dataValidation type="list" allowBlank="1" showInputMessage="1" showErrorMessage="1" xr:uid="{13BCB1A6-D674-4B12-8009-65068053EA96}">
          <x14:formula1>
            <xm:f>Sheet1!$X$2:$X$5</xm:f>
          </x14:formula1>
          <xm:sqref>Y1:Y35 Y478:Y1048576</xm:sqref>
        </x14:dataValidation>
        <x14:dataValidation type="list" allowBlank="1" showInputMessage="1" showErrorMessage="1" xr:uid="{687CE681-E308-4F91-A531-8F2D5D23D658}">
          <x14:formula1>
            <xm:f>Sheet1!$E$2:$E$12</xm:f>
          </x14:formula1>
          <xm:sqref>E1:E35 E478:E1048576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EFEEE-0FBB-4B0A-BC53-77F11021FF1B}">
  <dimension ref="A1:C48"/>
  <sheetViews>
    <sheetView topLeftCell="A28" zoomScale="85" zoomScaleNormal="85" workbookViewId="0">
      <selection activeCell="A34" sqref="A34"/>
    </sheetView>
  </sheetViews>
  <sheetFormatPr defaultColWidth="8.85546875" defaultRowHeight="15" x14ac:dyDescent="0.25"/>
  <cols>
    <col min="1" max="1" width="36.42578125" customWidth="1"/>
    <col min="2" max="2" width="96.7109375" customWidth="1"/>
    <col min="3" max="3" width="90.7109375" bestFit="1" customWidth="1"/>
  </cols>
  <sheetData>
    <row r="1" spans="1:3" ht="16.5" thickBot="1" x14ac:dyDescent="0.3">
      <c r="A1" s="5" t="s">
        <v>40</v>
      </c>
      <c r="B1" s="5" t="s">
        <v>41</v>
      </c>
      <c r="C1" s="5" t="s">
        <v>46</v>
      </c>
    </row>
    <row r="2" spans="1:3" ht="16.5" thickBot="1" x14ac:dyDescent="0.3">
      <c r="A2" s="4" t="s">
        <v>0</v>
      </c>
      <c r="B2" s="4" t="s">
        <v>28</v>
      </c>
      <c r="C2" s="4" t="s">
        <v>39</v>
      </c>
    </row>
    <row r="3" spans="1:3" ht="16.5" thickBot="1" x14ac:dyDescent="0.3">
      <c r="A3" s="4" t="s">
        <v>98</v>
      </c>
      <c r="B3" s="4" t="s">
        <v>99</v>
      </c>
      <c r="C3" s="4" t="s">
        <v>39</v>
      </c>
    </row>
    <row r="4" spans="1:3" ht="16.5" thickBot="1" x14ac:dyDescent="0.3">
      <c r="A4" s="4" t="s">
        <v>5</v>
      </c>
      <c r="B4" s="4" t="s">
        <v>29</v>
      </c>
      <c r="C4" s="4" t="s">
        <v>42</v>
      </c>
    </row>
    <row r="5" spans="1:3" ht="16.5" thickBot="1" x14ac:dyDescent="0.3">
      <c r="A5" s="4" t="s">
        <v>6</v>
      </c>
      <c r="B5" s="4" t="s">
        <v>30</v>
      </c>
      <c r="C5" s="4" t="s">
        <v>39</v>
      </c>
    </row>
    <row r="6" spans="1:3" ht="16.5" thickBot="1" x14ac:dyDescent="0.3">
      <c r="A6" s="4" t="s">
        <v>7</v>
      </c>
      <c r="B6" s="4" t="s">
        <v>31</v>
      </c>
      <c r="C6" s="4" t="s">
        <v>39</v>
      </c>
    </row>
    <row r="7" spans="1:3" ht="16.5" thickBot="1" x14ac:dyDescent="0.3">
      <c r="A7" s="4" t="s">
        <v>8</v>
      </c>
      <c r="B7" s="4" t="s">
        <v>32</v>
      </c>
      <c r="C7" s="4" t="s">
        <v>39</v>
      </c>
    </row>
    <row r="8" spans="1:3" ht="16.5" thickBot="1" x14ac:dyDescent="0.3">
      <c r="A8" s="4" t="s">
        <v>4</v>
      </c>
      <c r="B8" s="4" t="s">
        <v>43</v>
      </c>
      <c r="C8" s="4" t="s">
        <v>47</v>
      </c>
    </row>
    <row r="9" spans="1:3" ht="16.5" thickBot="1" x14ac:dyDescent="0.3">
      <c r="A9" s="4" t="s">
        <v>9</v>
      </c>
      <c r="B9" s="4" t="s">
        <v>33</v>
      </c>
      <c r="C9" s="4" t="s">
        <v>39</v>
      </c>
    </row>
    <row r="10" spans="1:3" ht="16.5" thickBot="1" x14ac:dyDescent="0.3">
      <c r="A10" s="4" t="s">
        <v>10</v>
      </c>
      <c r="B10" s="4" t="s">
        <v>34</v>
      </c>
      <c r="C10" s="4" t="s">
        <v>39</v>
      </c>
    </row>
    <row r="11" spans="1:3" ht="16.5" thickBot="1" x14ac:dyDescent="0.3">
      <c r="A11" s="4" t="s">
        <v>11</v>
      </c>
      <c r="B11" s="4" t="s">
        <v>35</v>
      </c>
      <c r="C11" s="4" t="s">
        <v>39</v>
      </c>
    </row>
    <row r="12" spans="1:3" ht="16.5" thickBot="1" x14ac:dyDescent="0.3">
      <c r="A12" s="4" t="s">
        <v>12</v>
      </c>
      <c r="B12" s="4" t="s">
        <v>36</v>
      </c>
      <c r="C12" s="4" t="s">
        <v>39</v>
      </c>
    </row>
    <row r="13" spans="1:3" ht="16.5" thickBot="1" x14ac:dyDescent="0.3">
      <c r="A13" s="4" t="s">
        <v>13</v>
      </c>
      <c r="B13" s="4" t="s">
        <v>37</v>
      </c>
      <c r="C13" s="4" t="s">
        <v>39</v>
      </c>
    </row>
    <row r="14" spans="1:3" ht="16.5" thickBot="1" x14ac:dyDescent="0.3">
      <c r="A14" s="4" t="s">
        <v>14</v>
      </c>
      <c r="B14" s="4" t="s">
        <v>45</v>
      </c>
      <c r="C14" s="4" t="s">
        <v>48</v>
      </c>
    </row>
    <row r="15" spans="1:3" ht="16.5" thickBot="1" x14ac:dyDescent="0.3">
      <c r="A15" s="4" t="s">
        <v>20</v>
      </c>
      <c r="B15" s="4" t="s">
        <v>44</v>
      </c>
      <c r="C15" s="4" t="s">
        <v>49</v>
      </c>
    </row>
    <row r="16" spans="1:3" ht="46.5" thickBot="1" x14ac:dyDescent="0.3">
      <c r="A16" s="4" t="s">
        <v>85</v>
      </c>
      <c r="B16" s="6" t="s">
        <v>104</v>
      </c>
      <c r="C16" s="4" t="s">
        <v>105</v>
      </c>
    </row>
    <row r="17" spans="1:3" ht="31.5" thickBot="1" x14ac:dyDescent="0.3">
      <c r="A17" s="4" t="s">
        <v>1459</v>
      </c>
      <c r="B17" s="6" t="s">
        <v>1460</v>
      </c>
      <c r="C17" s="4" t="s">
        <v>42</v>
      </c>
    </row>
    <row r="18" spans="1:3" ht="16.5" thickBot="1" x14ac:dyDescent="0.3">
      <c r="A18" s="4" t="s">
        <v>62</v>
      </c>
      <c r="B18" s="4" t="s">
        <v>63</v>
      </c>
      <c r="C18" s="4" t="s">
        <v>42</v>
      </c>
    </row>
    <row r="19" spans="1:3" ht="31.5" thickBot="1" x14ac:dyDescent="0.3">
      <c r="A19" s="4" t="s">
        <v>18</v>
      </c>
      <c r="B19" s="6" t="s">
        <v>38</v>
      </c>
      <c r="C19" s="4" t="s">
        <v>42</v>
      </c>
    </row>
    <row r="20" spans="1:3" ht="46.5" thickBot="1" x14ac:dyDescent="0.3">
      <c r="A20" s="4" t="s">
        <v>19</v>
      </c>
      <c r="B20" s="6" t="s">
        <v>138</v>
      </c>
      <c r="C20" s="4" t="s">
        <v>42</v>
      </c>
    </row>
    <row r="21" spans="1:3" ht="61.5" thickBot="1" x14ac:dyDescent="0.3">
      <c r="A21" s="4" t="s">
        <v>21</v>
      </c>
      <c r="B21" s="6" t="s">
        <v>110</v>
      </c>
      <c r="C21" s="4" t="s">
        <v>42</v>
      </c>
    </row>
    <row r="22" spans="1:3" ht="61.5" thickBot="1" x14ac:dyDescent="0.3">
      <c r="A22" s="4" t="s">
        <v>56</v>
      </c>
      <c r="B22" s="6" t="s">
        <v>111</v>
      </c>
      <c r="C22" s="4" t="s">
        <v>42</v>
      </c>
    </row>
    <row r="23" spans="1:3" ht="31.5" thickBot="1" x14ac:dyDescent="0.3">
      <c r="A23" s="4" t="s">
        <v>23</v>
      </c>
      <c r="B23" s="6" t="s">
        <v>50</v>
      </c>
      <c r="C23" s="4" t="s">
        <v>42</v>
      </c>
    </row>
    <row r="24" spans="1:3" ht="16.5" thickBot="1" x14ac:dyDescent="0.3">
      <c r="A24" s="4" t="s">
        <v>52</v>
      </c>
      <c r="B24" s="4" t="s">
        <v>51</v>
      </c>
      <c r="C24" s="4" t="s">
        <v>83</v>
      </c>
    </row>
    <row r="25" spans="1:3" ht="31.5" thickBot="1" x14ac:dyDescent="0.3">
      <c r="A25" s="4" t="s">
        <v>24</v>
      </c>
      <c r="B25" s="6" t="s">
        <v>53</v>
      </c>
      <c r="C25" s="4" t="s">
        <v>54</v>
      </c>
    </row>
    <row r="26" spans="1:3" ht="16.5" thickBot="1" x14ac:dyDescent="0.3">
      <c r="A26" s="4" t="s">
        <v>117</v>
      </c>
      <c r="B26" s="4" t="s">
        <v>118</v>
      </c>
      <c r="C26" s="4" t="s">
        <v>119</v>
      </c>
    </row>
    <row r="27" spans="1:3" ht="16.5" thickBot="1" x14ac:dyDescent="0.3">
      <c r="A27" s="4" t="s">
        <v>96</v>
      </c>
      <c r="B27" s="4" t="s">
        <v>100</v>
      </c>
      <c r="C27" s="4" t="s">
        <v>101</v>
      </c>
    </row>
    <row r="28" spans="1:3" ht="31.5" thickBot="1" x14ac:dyDescent="0.3">
      <c r="A28" s="4" t="s">
        <v>95</v>
      </c>
      <c r="B28" s="6" t="s">
        <v>112</v>
      </c>
      <c r="C28" s="4" t="s">
        <v>39</v>
      </c>
    </row>
    <row r="29" spans="1:3" ht="16.5" thickBot="1" x14ac:dyDescent="0.3">
      <c r="A29" s="7" t="s">
        <v>89</v>
      </c>
      <c r="B29" s="4" t="s">
        <v>102</v>
      </c>
      <c r="C29" s="4" t="s">
        <v>42</v>
      </c>
    </row>
    <row r="30" spans="1:3" ht="31.5" thickBot="1" x14ac:dyDescent="0.3">
      <c r="A30" s="7" t="s">
        <v>90</v>
      </c>
      <c r="B30" s="6" t="s">
        <v>55</v>
      </c>
      <c r="C30" s="4" t="s">
        <v>42</v>
      </c>
    </row>
    <row r="31" spans="1:3" ht="76.5" thickBot="1" x14ac:dyDescent="0.3">
      <c r="A31" s="7" t="s">
        <v>91</v>
      </c>
      <c r="B31" s="6" t="s">
        <v>1247</v>
      </c>
      <c r="C31" s="4" t="s">
        <v>42</v>
      </c>
    </row>
    <row r="32" spans="1:3" ht="31.5" thickBot="1" x14ac:dyDescent="0.3">
      <c r="A32" s="7" t="s">
        <v>114</v>
      </c>
      <c r="B32" s="6" t="s">
        <v>113</v>
      </c>
      <c r="C32" s="4" t="s">
        <v>42</v>
      </c>
    </row>
    <row r="33" spans="1:3" ht="16.5" thickBot="1" x14ac:dyDescent="0.3">
      <c r="A33" s="7" t="s">
        <v>1471</v>
      </c>
      <c r="B33" s="6" t="s">
        <v>1475</v>
      </c>
      <c r="C33" s="4" t="s">
        <v>42</v>
      </c>
    </row>
    <row r="34" spans="1:3" ht="16.5" thickBot="1" x14ac:dyDescent="0.3">
      <c r="A34" s="8" t="s">
        <v>92</v>
      </c>
      <c r="B34" s="4" t="s">
        <v>109</v>
      </c>
      <c r="C34" s="4" t="s">
        <v>42</v>
      </c>
    </row>
    <row r="35" spans="1:3" ht="31.5" thickBot="1" x14ac:dyDescent="0.3">
      <c r="A35" s="8" t="s">
        <v>93</v>
      </c>
      <c r="B35" s="6" t="s">
        <v>57</v>
      </c>
      <c r="C35" s="4" t="s">
        <v>42</v>
      </c>
    </row>
    <row r="36" spans="1:3" ht="76.5" thickBot="1" x14ac:dyDescent="0.3">
      <c r="A36" s="8" t="s">
        <v>94</v>
      </c>
      <c r="B36" s="6" t="s">
        <v>1248</v>
      </c>
      <c r="C36" s="4" t="s">
        <v>42</v>
      </c>
    </row>
    <row r="37" spans="1:3" ht="16.5" thickBot="1" x14ac:dyDescent="0.3">
      <c r="A37" s="8" t="s">
        <v>115</v>
      </c>
      <c r="B37" s="4" t="s">
        <v>116</v>
      </c>
      <c r="C37" s="4" t="s">
        <v>42</v>
      </c>
    </row>
    <row r="38" spans="1:3" ht="16.5" thickBot="1" x14ac:dyDescent="0.3">
      <c r="A38" s="8" t="s">
        <v>1472</v>
      </c>
      <c r="B38" s="4" t="s">
        <v>1474</v>
      </c>
      <c r="C38" s="4" t="s">
        <v>42</v>
      </c>
    </row>
    <row r="39" spans="1:3" ht="16.5" thickBot="1" x14ac:dyDescent="0.3">
      <c r="A39" s="8" t="s">
        <v>103</v>
      </c>
      <c r="B39" s="4" t="s">
        <v>120</v>
      </c>
      <c r="C39" s="4" t="s">
        <v>39</v>
      </c>
    </row>
    <row r="40" spans="1:3" ht="31.5" thickBot="1" x14ac:dyDescent="0.3">
      <c r="A40" s="4" t="s">
        <v>17</v>
      </c>
      <c r="B40" s="6" t="s">
        <v>84</v>
      </c>
      <c r="C40" s="6" t="s">
        <v>77</v>
      </c>
    </row>
    <row r="41" spans="1:3" ht="106.5" thickBot="1" x14ac:dyDescent="0.3">
      <c r="A41" s="4" t="s">
        <v>121</v>
      </c>
      <c r="B41" s="6" t="s">
        <v>380</v>
      </c>
      <c r="C41" s="6" t="s">
        <v>39</v>
      </c>
    </row>
    <row r="42" spans="1:3" ht="123" customHeight="1" thickBot="1" x14ac:dyDescent="0.3">
      <c r="A42" s="4" t="s">
        <v>26</v>
      </c>
      <c r="B42" s="6" t="s">
        <v>136</v>
      </c>
      <c r="C42" s="6" t="s">
        <v>39</v>
      </c>
    </row>
    <row r="43" spans="1:3" ht="76.5" thickBot="1" x14ac:dyDescent="0.3">
      <c r="A43" s="4" t="s">
        <v>1</v>
      </c>
      <c r="B43" s="6" t="s">
        <v>379</v>
      </c>
      <c r="C43" s="6" t="s">
        <v>39</v>
      </c>
    </row>
    <row r="44" spans="1:3" ht="16.5" thickBot="1" x14ac:dyDescent="0.3">
      <c r="A44" s="4" t="s">
        <v>2</v>
      </c>
      <c r="B44" s="4" t="s">
        <v>137</v>
      </c>
      <c r="C44" s="4" t="s">
        <v>39</v>
      </c>
    </row>
    <row r="45" spans="1:3" ht="16.5" thickBot="1" x14ac:dyDescent="0.3">
      <c r="A45" s="4" t="s">
        <v>3</v>
      </c>
      <c r="B45" s="4" t="s">
        <v>58</v>
      </c>
      <c r="C45" s="4" t="s">
        <v>39</v>
      </c>
    </row>
    <row r="46" spans="1:3" ht="46.5" thickBot="1" x14ac:dyDescent="0.3">
      <c r="A46" s="4" t="s">
        <v>15</v>
      </c>
      <c r="B46" s="6" t="s">
        <v>59</v>
      </c>
      <c r="C46" s="4" t="s">
        <v>39</v>
      </c>
    </row>
    <row r="47" spans="1:3" ht="31.5" thickBot="1" x14ac:dyDescent="0.3">
      <c r="A47" s="4" t="s">
        <v>16</v>
      </c>
      <c r="B47" s="6" t="s">
        <v>60</v>
      </c>
      <c r="C47" s="4" t="s">
        <v>39</v>
      </c>
    </row>
    <row r="48" spans="1:3" ht="16.5" thickBot="1" x14ac:dyDescent="0.3">
      <c r="A48" s="4" t="s">
        <v>25</v>
      </c>
      <c r="B48" s="4" t="s">
        <v>61</v>
      </c>
      <c r="C48" s="4" t="s">
        <v>39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F1DE9-7E36-4BDC-BCC2-B1AD04F48E3A}">
  <dimension ref="A1:AQ12"/>
  <sheetViews>
    <sheetView workbookViewId="0">
      <selection activeCell="E28" sqref="E28"/>
    </sheetView>
  </sheetViews>
  <sheetFormatPr defaultColWidth="8.85546875" defaultRowHeight="15" x14ac:dyDescent="0.25"/>
  <sheetData>
    <row r="1" spans="1:43" ht="16.5" thickBot="1" x14ac:dyDescent="0.3">
      <c r="A1" s="3" t="s">
        <v>0</v>
      </c>
      <c r="B1" s="3" t="s">
        <v>98</v>
      </c>
      <c r="C1" s="3" t="s">
        <v>5</v>
      </c>
      <c r="D1" s="3" t="s">
        <v>6</v>
      </c>
      <c r="E1" s="3" t="s">
        <v>7</v>
      </c>
      <c r="F1" s="3" t="s">
        <v>8</v>
      </c>
      <c r="G1" s="3" t="s">
        <v>4</v>
      </c>
      <c r="H1" s="3" t="s">
        <v>9</v>
      </c>
      <c r="I1" s="3" t="s">
        <v>10</v>
      </c>
      <c r="J1" s="3" t="s">
        <v>11</v>
      </c>
      <c r="K1" s="3" t="s">
        <v>12</v>
      </c>
      <c r="L1" s="3" t="s">
        <v>13</v>
      </c>
      <c r="M1" s="3" t="s">
        <v>14</v>
      </c>
      <c r="N1" s="3" t="s">
        <v>20</v>
      </c>
      <c r="O1" s="3" t="s">
        <v>85</v>
      </c>
      <c r="P1" s="3" t="s">
        <v>62</v>
      </c>
      <c r="Q1" s="3" t="s">
        <v>18</v>
      </c>
      <c r="R1" s="3" t="s">
        <v>19</v>
      </c>
      <c r="S1" s="3" t="s">
        <v>21</v>
      </c>
      <c r="T1" s="3" t="s">
        <v>22</v>
      </c>
      <c r="U1" s="3" t="s">
        <v>23</v>
      </c>
      <c r="V1" s="3" t="s">
        <v>52</v>
      </c>
      <c r="W1" s="3" t="s">
        <v>24</v>
      </c>
      <c r="X1" s="3" t="s">
        <v>117</v>
      </c>
      <c r="Y1" s="3" t="s">
        <v>96</v>
      </c>
      <c r="Z1" s="3" t="s">
        <v>95</v>
      </c>
      <c r="AA1" s="3" t="s">
        <v>89</v>
      </c>
      <c r="AB1" s="3" t="s">
        <v>90</v>
      </c>
      <c r="AC1" s="3" t="s">
        <v>91</v>
      </c>
      <c r="AD1" s="3" t="s">
        <v>92</v>
      </c>
      <c r="AE1" s="3" t="s">
        <v>93</v>
      </c>
      <c r="AF1" s="3" t="s">
        <v>94</v>
      </c>
      <c r="AG1" s="3" t="s">
        <v>103</v>
      </c>
      <c r="AH1" s="3" t="s">
        <v>97</v>
      </c>
      <c r="AI1" s="3" t="s">
        <v>17</v>
      </c>
      <c r="AJ1" s="3" t="s">
        <v>26</v>
      </c>
      <c r="AK1" s="3" t="s">
        <v>1</v>
      </c>
      <c r="AL1" s="3" t="s">
        <v>27</v>
      </c>
      <c r="AM1" s="3" t="s">
        <v>2</v>
      </c>
      <c r="AN1" s="3" t="s">
        <v>3</v>
      </c>
      <c r="AO1" s="3" t="s">
        <v>15</v>
      </c>
      <c r="AP1" s="3" t="s">
        <v>16</v>
      </c>
      <c r="AQ1" s="3" t="s">
        <v>25</v>
      </c>
    </row>
    <row r="2" spans="1:43" x14ac:dyDescent="0.25">
      <c r="E2" t="s">
        <v>133</v>
      </c>
      <c r="G2" t="s">
        <v>4</v>
      </c>
      <c r="M2" t="s">
        <v>66</v>
      </c>
      <c r="N2" t="s">
        <v>68</v>
      </c>
      <c r="O2" t="s">
        <v>86</v>
      </c>
      <c r="V2" t="s">
        <v>70</v>
      </c>
      <c r="W2" t="s">
        <v>72</v>
      </c>
      <c r="X2" t="s">
        <v>122</v>
      </c>
      <c r="Y2" t="s">
        <v>106</v>
      </c>
      <c r="AI2" t="s">
        <v>74</v>
      </c>
      <c r="AM2" t="s">
        <v>78</v>
      </c>
    </row>
    <row r="3" spans="1:43" x14ac:dyDescent="0.25">
      <c r="E3">
        <v>1</v>
      </c>
      <c r="G3" t="s">
        <v>64</v>
      </c>
      <c r="M3" t="s">
        <v>65</v>
      </c>
      <c r="N3" t="s">
        <v>69</v>
      </c>
      <c r="O3" t="s">
        <v>87</v>
      </c>
      <c r="V3" t="s">
        <v>71</v>
      </c>
      <c r="W3" t="s">
        <v>73</v>
      </c>
      <c r="X3" t="s">
        <v>123</v>
      </c>
      <c r="Y3" t="s">
        <v>107</v>
      </c>
      <c r="AI3" t="s">
        <v>75</v>
      </c>
      <c r="AM3" t="s">
        <v>79</v>
      </c>
    </row>
    <row r="4" spans="1:43" x14ac:dyDescent="0.25">
      <c r="E4">
        <v>2</v>
      </c>
      <c r="M4" t="s">
        <v>67</v>
      </c>
      <c r="O4" t="s">
        <v>88</v>
      </c>
      <c r="X4" t="s">
        <v>124</v>
      </c>
      <c r="Y4" t="s">
        <v>108</v>
      </c>
      <c r="AI4" t="s">
        <v>76</v>
      </c>
      <c r="AM4" t="s">
        <v>80</v>
      </c>
    </row>
    <row r="5" spans="1:43" x14ac:dyDescent="0.25">
      <c r="E5">
        <v>3</v>
      </c>
      <c r="X5" t="s">
        <v>125</v>
      </c>
      <c r="AM5" t="s">
        <v>81</v>
      </c>
    </row>
    <row r="6" spans="1:43" x14ac:dyDescent="0.25">
      <c r="E6">
        <v>4</v>
      </c>
      <c r="AM6" t="s">
        <v>82</v>
      </c>
    </row>
    <row r="7" spans="1:43" x14ac:dyDescent="0.25">
      <c r="E7">
        <v>5</v>
      </c>
    </row>
    <row r="8" spans="1:43" x14ac:dyDescent="0.25">
      <c r="E8">
        <v>6</v>
      </c>
    </row>
    <row r="9" spans="1:43" x14ac:dyDescent="0.25">
      <c r="E9">
        <v>7</v>
      </c>
    </row>
    <row r="10" spans="1:43" x14ac:dyDescent="0.25">
      <c r="E10">
        <v>8</v>
      </c>
    </row>
    <row r="11" spans="1:43" x14ac:dyDescent="0.25">
      <c r="E11">
        <v>9</v>
      </c>
    </row>
    <row r="12" spans="1:43" x14ac:dyDescent="0.25">
      <c r="E12">
        <v>10</v>
      </c>
    </row>
  </sheetData>
  <dataValidations count="2">
    <dataValidation type="whole" allowBlank="1" showInputMessage="1" showErrorMessage="1" sqref="C1" xr:uid="{BDA3446B-D855-47D2-A305-526363782904}">
      <formula1>1900</formula1>
      <formula2>2024</formula2>
    </dataValidation>
    <dataValidation type="list" allowBlank="1" showInputMessage="1" showErrorMessage="1" sqref="G1:G1048576" xr:uid="{577F9278-0012-4B71-9529-4BD62718A9D0}">
      <formula1>$G$2:$G$3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Extracted_data</vt:lpstr>
      <vt:lpstr>Metadata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Patrice Pottier</dc:creator>
  <cp:lastModifiedBy>Patrice Pottier</cp:lastModifiedBy>
  <dcterms:created xsi:type="dcterms:W3CDTF">2021-09-02T22:32:29Z</dcterms:created>
  <dcterms:modified xsi:type="dcterms:W3CDTF">2024-11-17T22:16:51Z</dcterms:modified>
</cp:coreProperties>
</file>