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bkd_3\Downloads\"/>
    </mc:Choice>
  </mc:AlternateContent>
  <xr:revisionPtr revIDLastSave="0" documentId="13_ncr:1_{FD3490A6-BABD-4FA1-99A1-88700479CD58}" xr6:coauthVersionLast="47" xr6:coauthVersionMax="47" xr10:uidLastSave="{00000000-0000-0000-0000-000000000000}"/>
  <bookViews>
    <workbookView xWindow="-90" yWindow="-90" windowWidth="19380" windowHeight="10380" xr2:uid="{E0B601A1-66AE-42B4-BDA7-D071ED188148}"/>
  </bookViews>
  <sheets>
    <sheet name="Extracted_data" sheetId="1" r:id="rId1"/>
    <sheet name="Metadata" sheetId="2"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49" i="1" l="1"/>
  <c r="AF48" i="1"/>
  <c r="AF47" i="1"/>
  <c r="AF46" i="1"/>
  <c r="AF45" i="1"/>
  <c r="AF44" i="1"/>
  <c r="AF43" i="1"/>
  <c r="AF42" i="1"/>
  <c r="AF41" i="1"/>
  <c r="AF40" i="1"/>
  <c r="AF39" i="1"/>
  <c r="AF38" i="1"/>
  <c r="AF37" i="1"/>
  <c r="AF36" i="1"/>
  <c r="AF35" i="1"/>
  <c r="AF34" i="1"/>
  <c r="AF33" i="1"/>
  <c r="AF32" i="1"/>
  <c r="AF31" i="1"/>
  <c r="AF30" i="1"/>
  <c r="AF29" i="1"/>
  <c r="AB49" i="1"/>
  <c r="AB48" i="1"/>
  <c r="AB47" i="1"/>
  <c r="AB46" i="1"/>
  <c r="AB45" i="1"/>
  <c r="AB44" i="1"/>
  <c r="AB43" i="1"/>
  <c r="AB42" i="1"/>
  <c r="AB41" i="1"/>
  <c r="AB40" i="1"/>
  <c r="AB39" i="1"/>
  <c r="AB38" i="1"/>
  <c r="AB37" i="1"/>
  <c r="AB36" i="1"/>
  <c r="AB35" i="1"/>
  <c r="AB34" i="1"/>
  <c r="AB33" i="1"/>
  <c r="AB32" i="1"/>
  <c r="AB31" i="1"/>
  <c r="AB30" i="1"/>
  <c r="AB29" i="1"/>
  <c r="AF25" i="1"/>
  <c r="AF22" i="1"/>
  <c r="AF19" i="1"/>
  <c r="AF16" i="1"/>
  <c r="AF13" i="1"/>
  <c r="AF10" i="1"/>
  <c r="AF7" i="1"/>
  <c r="AF4" i="1"/>
  <c r="AF24" i="1"/>
  <c r="AF21" i="1"/>
  <c r="AF18" i="1"/>
  <c r="AE18" i="1"/>
  <c r="AF15" i="1"/>
  <c r="AF12" i="1"/>
  <c r="AF9" i="1"/>
  <c r="AF6" i="1"/>
  <c r="AE6" i="1"/>
  <c r="AF3" i="1"/>
  <c r="AF23" i="1"/>
  <c r="AF20" i="1"/>
  <c r="AF17" i="1"/>
  <c r="AF14" i="1"/>
  <c r="AF11" i="1"/>
  <c r="AF8" i="1"/>
  <c r="AF5" i="1"/>
  <c r="AF2" i="1"/>
  <c r="AB25" i="1"/>
  <c r="AB24" i="1"/>
  <c r="AB23" i="1"/>
  <c r="AB22" i="1"/>
  <c r="AB21" i="1"/>
  <c r="AB20" i="1"/>
  <c r="AB19" i="1"/>
  <c r="AB18" i="1"/>
  <c r="AB17" i="1"/>
  <c r="AB16" i="1"/>
  <c r="AB15" i="1"/>
  <c r="AB14" i="1"/>
  <c r="AB13" i="1"/>
  <c r="AB12" i="1"/>
  <c r="AB11" i="1"/>
  <c r="AB10" i="1"/>
  <c r="AB9" i="1"/>
  <c r="AB8" i="1"/>
  <c r="AB7" i="1"/>
  <c r="AB6" i="1"/>
  <c r="AB5" i="1"/>
  <c r="AB4" i="1"/>
  <c r="AB3" i="1"/>
  <c r="AB2" i="1"/>
</calcChain>
</file>

<file path=xl/sharedStrings.xml><?xml version="1.0" encoding="utf-8"?>
<sst xmlns="http://schemas.openxmlformats.org/spreadsheetml/2006/main" count="3380" uniqueCount="268">
  <si>
    <t>initials</t>
  </si>
  <si>
    <t>cohort_ID</t>
  </si>
  <si>
    <t>data_source</t>
  </si>
  <si>
    <t>data_url</t>
  </si>
  <si>
    <t>peer-reviewed</t>
  </si>
  <si>
    <t>pub_year</t>
  </si>
  <si>
    <t>journal</t>
  </si>
  <si>
    <t>thesis_chapter</t>
  </si>
  <si>
    <t>doi</t>
  </si>
  <si>
    <t>phylum</t>
  </si>
  <si>
    <t>class</t>
  </si>
  <si>
    <t>order</t>
  </si>
  <si>
    <t>genus</t>
  </si>
  <si>
    <t>species</t>
  </si>
  <si>
    <t>habitat</t>
  </si>
  <si>
    <t>minor_concerns</t>
  </si>
  <si>
    <t>major_concerns</t>
  </si>
  <si>
    <t>error_type</t>
  </si>
  <si>
    <t>gen_selection</t>
  </si>
  <si>
    <t>gen_common_garden</t>
  </si>
  <si>
    <t>exp_setting</t>
  </si>
  <si>
    <t>control_temp</t>
  </si>
  <si>
    <t>treatment_temp</t>
  </si>
  <si>
    <t>assay_temp</t>
  </si>
  <si>
    <t>constant_increasing</t>
  </si>
  <si>
    <t>general_notes</t>
  </si>
  <si>
    <t>shared_control_ID</t>
  </si>
  <si>
    <t>ID_notes</t>
  </si>
  <si>
    <t>Initials of the researcher who did the data extraction</t>
  </si>
  <si>
    <t>Publication year</t>
  </si>
  <si>
    <t>Journal of publication. If the study is a thesis, indicate "Thesis"</t>
  </si>
  <si>
    <t xml:space="preserve">If the study is a thesis, the chapter data was taken from (e.g., 3). </t>
  </si>
  <si>
    <t xml:space="preserve">DOI of the paper, if applicable. </t>
  </si>
  <si>
    <t>Species' phylum</t>
  </si>
  <si>
    <t>Species' class</t>
  </si>
  <si>
    <t>Species' order</t>
  </si>
  <si>
    <t>Species' genus</t>
  </si>
  <si>
    <t>Species name</t>
  </si>
  <si>
    <t xml:space="preserve">Number of generations of selection. If the number of generations was different between the control and the selected line, indicate the number of generations of the selected line. </t>
  </si>
  <si>
    <t>Character</t>
  </si>
  <si>
    <t>Column name</t>
  </si>
  <si>
    <t>Description</t>
  </si>
  <si>
    <t>Numeric</t>
  </si>
  <si>
    <t xml:space="preserve">Whether the study was peer-reviewed or not (i.e., thesis). </t>
  </si>
  <si>
    <t>Experimental setting.</t>
  </si>
  <si>
    <t>Species' habitat.</t>
  </si>
  <si>
    <t>Values</t>
  </si>
  <si>
    <t>Factor with two levels: "peer-reviewed", "thesis"</t>
  </si>
  <si>
    <t>Factor with two levels: "marine", "freshwater", and "terrestrial"</t>
  </si>
  <si>
    <t>Factor with two levels: "lab" or "mesocosm"</t>
  </si>
  <si>
    <t>Temperature at which reproduction, body size, or survival was measured (assay temperature), in degrees Celsius.</t>
  </si>
  <si>
    <t>Whether the selection temperature is warmer or colder than the control temperature.</t>
  </si>
  <si>
    <t>warm_cold</t>
  </si>
  <si>
    <t>Whether the selection temperature was constant, or increasing at each (or every few) generations.</t>
  </si>
  <si>
    <t>Factor with two levels: "constant" and "increasing"</t>
  </si>
  <si>
    <t xml:space="preserve">Measurement error of the trait from the control line. These can be standard errors, standard deviations or confidence intervals. </t>
  </si>
  <si>
    <t>selected_temp</t>
  </si>
  <si>
    <t xml:space="preserve">Measurement error of the trait from the selected line. These can be standard errors, standard deviations or confidence intervals. </t>
  </si>
  <si>
    <t>If the raw data was published for this study, the link to the data source.</t>
  </si>
  <si>
    <t>Minor concerns about the data extracted. A concern is considered "minor" when it can potentially influence the analysis of moderator data, but should have a slight or negligible influence on the effect sizes.</t>
  </si>
  <si>
    <t xml:space="preserve">Major concerns about the data extracted. A concern is considered "major" when it can potentially impact the analysis of effect sizes. </t>
  </si>
  <si>
    <t>General notes and additional details about the extracted data.</t>
  </si>
  <si>
    <t>prior_selection</t>
  </si>
  <si>
    <t>Number of generations in the laboratory prior to the experimental evolution experiment.</t>
  </si>
  <si>
    <t>thesis</t>
  </si>
  <si>
    <t>marine</t>
  </si>
  <si>
    <t>terrestrial</t>
  </si>
  <si>
    <t>freshwater</t>
  </si>
  <si>
    <t>lab</t>
  </si>
  <si>
    <t>mesocosm</t>
  </si>
  <si>
    <t>warm</t>
  </si>
  <si>
    <t>cold</t>
  </si>
  <si>
    <t>constant</t>
  </si>
  <si>
    <t>increasing</t>
  </si>
  <si>
    <t>sd</t>
  </si>
  <si>
    <t>se</t>
  </si>
  <si>
    <t>ci</t>
  </si>
  <si>
    <t>Factor with three levels: "sd" (standard deviation), "se" (standard error), and "ci" (95% confidence interval)</t>
  </si>
  <si>
    <t>main text</t>
  </si>
  <si>
    <t>figure</t>
  </si>
  <si>
    <t>table</t>
  </si>
  <si>
    <t>supplement</t>
  </si>
  <si>
    <t>published data</t>
  </si>
  <si>
    <t>Factor with two levels: "warm" and "cold"</t>
  </si>
  <si>
    <t>Type of measurement error for body size data (i.e., standard error, standard deviation, or confidence interval)</t>
  </si>
  <si>
    <t>genetic_var</t>
  </si>
  <si>
    <t>de novo</t>
  </si>
  <si>
    <t>standing</t>
  </si>
  <si>
    <t>unsure</t>
  </si>
  <si>
    <t>mean_control</t>
  </si>
  <si>
    <t>error_control</t>
  </si>
  <si>
    <t>n_control</t>
  </si>
  <si>
    <t>mean_treatment</t>
  </si>
  <si>
    <t>error_treatment</t>
  </si>
  <si>
    <t>n_treatment</t>
  </si>
  <si>
    <t>trait_details</t>
  </si>
  <si>
    <t>trait_type</t>
  </si>
  <si>
    <t>details_trait</t>
  </si>
  <si>
    <t>ref</t>
  </si>
  <si>
    <t>Reference for the study using the format "Author_date" (e.g., Berger_et_al_2014)</t>
  </si>
  <si>
    <t>The type of trait measured.</t>
  </si>
  <si>
    <t>Factor with three levels: "fecundity", "body size" and "survival"</t>
  </si>
  <si>
    <t>Mean trait of the control line. For units, see the column "unit"</t>
  </si>
  <si>
    <t>unit</t>
  </si>
  <si>
    <r>
      <t xml:space="preserve">Genetic variation prior to selection. We distinguish animals possessing standing genetic variation from isogenic lines where </t>
    </r>
    <r>
      <rPr>
        <i/>
        <sz val="12"/>
        <color theme="1"/>
        <rFont val="Arial"/>
        <family val="2"/>
      </rPr>
      <t>de novo</t>
    </r>
    <r>
      <rPr>
        <sz val="12"/>
        <color theme="1"/>
        <rFont val="Arial"/>
        <family val="2"/>
      </rPr>
      <t xml:space="preserve"> mutations would be most responsible for evolutionary changes in traits.</t>
    </r>
  </si>
  <si>
    <t>Factor with three levels: "de novo", "standing", and "unsure"</t>
  </si>
  <si>
    <t>fecundity</t>
  </si>
  <si>
    <t>body size</t>
  </si>
  <si>
    <t>survival</t>
  </si>
  <si>
    <t xml:space="preserve">Mean trait of the selected line. For units, see the column "unit". </t>
  </si>
  <si>
    <t>Control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t>
  </si>
  <si>
    <t xml:space="preserve">Treatment (selection)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 </t>
  </si>
  <si>
    <t>Additional details about the trait data (e.g., lifetime reproduction, 24hr reproduction, wing size, body length...). Please add additional details in "general_notes" when needed.</t>
  </si>
  <si>
    <t xml:space="preserve">Number of animals tested in the control line. Note that this can be different to the realised, non-pseudo-replicated sample size listed in "n_control". </t>
  </si>
  <si>
    <t>n_animals_control</t>
  </si>
  <si>
    <t xml:space="preserve">Sample size of the control line. This is the non-pseudoreplicated sample size. E.g., if authors use 5 replicate groups of 10 females to measure fecundity, then "n_control" will be 5, and "n_animals_control" (see below) will be 50. </t>
  </si>
  <si>
    <t>n_animals_treatment</t>
  </si>
  <si>
    <t xml:space="preserve">Sample size of the selected line. This is the non-pseudoreplicated sample size. E.g., if authors use 5 replicate groups of 10 females to measure fecundity, then "n_treatment" will be 5, and "n_animals_treatment" (see below) will be 50. </t>
  </si>
  <si>
    <t xml:space="preserve">Number of animals tested in the control line. Note that this can be different to the realised, non-pseudo-replicated sample size listed in "n_treatment". </t>
  </si>
  <si>
    <t>sex</t>
  </si>
  <si>
    <t xml:space="preserve">The sex of the animals tested. </t>
  </si>
  <si>
    <t>Factor with four levels: "males", "females", "mixed", "unknown"</t>
  </si>
  <si>
    <t>Unit of trait measurement (e.g., count, proportion, mg, mm)</t>
  </si>
  <si>
    <t>experiment_ID</t>
  </si>
  <si>
    <t>A unique identifier for each experiment. Here we are interested in distinguishing sub-experiments performed within a study (e.g., if authors assessed traits separately for two independent selection lines). If the authors have measured traits on the same lines e.g. survival and fecundity on animals evolved at 20C and 25C, then these observations should share the same experiment_ID. Traits measured using different independent lines will have a different experiment_ID (e.g., traits measured in experiments with constant vs. variable temperature treatments). This column is coded as "expNumber" (e.g., exp1)</t>
  </si>
  <si>
    <t xml:space="preserve">A unique identifier for each cohort of animals. By cohort of animals, we refer to independent samples. Here, we are interested in marking sequential measurements on the same animals, or linked traits within the same category within an experiment (e.g., body length and body mass measured on the same group of individuals; 1-day fecundity and 3-day fecundity measured sequentially). This column is coded as "coNumber" (e.g., co1). </t>
  </si>
  <si>
    <t>males</t>
  </si>
  <si>
    <t>females</t>
  </si>
  <si>
    <t>mixed</t>
  </si>
  <si>
    <t>unknown</t>
  </si>
  <si>
    <t>n_treatment_control</t>
  </si>
  <si>
    <t>Diptera</t>
  </si>
  <si>
    <t>Insecta</t>
  </si>
  <si>
    <t>Arthropoda</t>
  </si>
  <si>
    <t>NA</t>
  </si>
  <si>
    <t>exp1</t>
  </si>
  <si>
    <t>co1</t>
  </si>
  <si>
    <t>co2</t>
  </si>
  <si>
    <t>co3</t>
  </si>
  <si>
    <t>A unique identifier for each control-treatment comparison. Here, we are interested in recording when data from a control group is used in multiple comparisons. For instance, if the authors have used 3 comparable temperatures during the experimental evolution (e.g., 20C, 25C, and 27C; with 20C being the regular housing temperature, i.e., the control temperature); then we can calculate multiple effect sizes using the same data from the control group. In this example, we will compare 20C and 25C; as well as 20C and 27C. In such case, the same shared_control_ID must be used for these rows because the data is repeated. This column is code as "ctrlNumber" (e.g., ctrl1)</t>
  </si>
  <si>
    <t>Where the data was extracted (e.g., Table S1; Figure 3)</t>
  </si>
  <si>
    <t>ctrl1</t>
  </si>
  <si>
    <t>ctrl2</t>
  </si>
  <si>
    <t>ctrl3</t>
  </si>
  <si>
    <t xml:space="preserve">Number of generations in a common garden condition. If the number of generations was different between the control and the selected line, indicate the number of generations of the selected line. </t>
  </si>
  <si>
    <t>ctrl4</t>
  </si>
  <si>
    <t>ctrl5</t>
  </si>
  <si>
    <t>ctrl6</t>
  </si>
  <si>
    <t>BC</t>
  </si>
  <si>
    <t>Condon_et_al_2014</t>
  </si>
  <si>
    <t>Evolution</t>
  </si>
  <si>
    <t>10.1111/evo.12296</t>
  </si>
  <si>
    <t>Drosophila</t>
  </si>
  <si>
    <t>Drosophila melanogaster</t>
  </si>
  <si>
    <t>Number of eggs</t>
  </si>
  <si>
    <t>Egg</t>
  </si>
  <si>
    <t>Figure 2</t>
  </si>
  <si>
    <t>common garden not clear</t>
  </si>
  <si>
    <t>ctrl7</t>
  </si>
  <si>
    <t>ctrl8</t>
  </si>
  <si>
    <t>No former control. I took the lowest regime temperature of 16°C as accorded. Two extra assay temperatures (16 and 25). This data is from 16°</t>
  </si>
  <si>
    <t>Temporally variable regime. No former control. I took the lowest regime temperature of 16°C as accorded. Two extra assay temperatures (16 and 25). This data is from 16°</t>
  </si>
  <si>
    <t>Spatial variable regime. No former control. I took the lowest regime temperature of 16°C as accorded. Two extra assay temperatures (16 and 25). This data is from 16°</t>
  </si>
  <si>
    <t>co4</t>
  </si>
  <si>
    <t>co5</t>
  </si>
  <si>
    <t>co6</t>
  </si>
  <si>
    <t>co7</t>
  </si>
  <si>
    <t>co8</t>
  </si>
  <si>
    <t>co9</t>
  </si>
  <si>
    <t>co10</t>
  </si>
  <si>
    <t>co11</t>
  </si>
  <si>
    <t>co12</t>
  </si>
  <si>
    <t>co13</t>
  </si>
  <si>
    <t>co14</t>
  </si>
  <si>
    <t>co15</t>
  </si>
  <si>
    <t>co16</t>
  </si>
  <si>
    <t>co17</t>
  </si>
  <si>
    <t>co18</t>
  </si>
  <si>
    <t>co19</t>
  </si>
  <si>
    <t>co20</t>
  </si>
  <si>
    <t>co21</t>
  </si>
  <si>
    <t>co22</t>
  </si>
  <si>
    <t>co23</t>
  </si>
  <si>
    <t>co24</t>
  </si>
  <si>
    <t>No former control. I took the lowest regime temperature of 16°C as accorded. Two extra assay temperatures (16 and 25). This data is from 25°</t>
  </si>
  <si>
    <t>Temporally variable regime. No former control. I took the lowest regime temperature of 16°C as accorded. Two extra assay temperatures (16 and 25). This data is from 25°</t>
  </si>
  <si>
    <t>Spatial variable regime. No former control. I took the lowest regime temperature of 16°C as accorded. Two extra assay temperatures (16 and 25). This data is from 25°</t>
  </si>
  <si>
    <t>sample size is given as isofemale lines "n_animals_control"</t>
  </si>
  <si>
    <t>Wing size</t>
  </si>
  <si>
    <t>wing centroid size</t>
  </si>
  <si>
    <t>Figure 1</t>
  </si>
  <si>
    <t xml:space="preserve">No former control. I took the lowest regime temperature of 16°C as accorded. </t>
  </si>
  <si>
    <t xml:space="preserve">Temporally variable regime. No former control. I took the lowest regime temperature of 16°C as accorded. </t>
  </si>
  <si>
    <t>Spatial variable regime. No former control. I took the lowest regime temperature of 16°C as accorded.</t>
  </si>
  <si>
    <t>Ehiobu_et_al_1989</t>
  </si>
  <si>
    <t>Theoretical and applied genetics</t>
  </si>
  <si>
    <t>10.1007/BF00266195</t>
  </si>
  <si>
    <t>Longevity</t>
  </si>
  <si>
    <t>Hours</t>
  </si>
  <si>
    <t>Table 6</t>
  </si>
  <si>
    <t>prior_selection and gen_selection unknown</t>
  </si>
  <si>
    <t>Mortality after a heat-shock (%)</t>
  </si>
  <si>
    <t>%</t>
  </si>
  <si>
    <t>Table 5</t>
  </si>
  <si>
    <t>Sample size confusing</t>
  </si>
  <si>
    <t>Eggs per day</t>
  </si>
  <si>
    <t>Table 4</t>
  </si>
  <si>
    <t>ctrl9</t>
  </si>
  <si>
    <t>Assay temperature fluctuated between 18/28°C</t>
  </si>
  <si>
    <t>ctrl10</t>
  </si>
  <si>
    <t>Gibbin_et_al_2017_1</t>
  </si>
  <si>
    <t>Scientific Reports</t>
  </si>
  <si>
    <t>10.1038/s41598-017-17554-0</t>
  </si>
  <si>
    <t>Annelida</t>
  </si>
  <si>
    <t>Polychaeta</t>
  </si>
  <si>
    <t>Eunicida</t>
  </si>
  <si>
    <t>Ophryotrocha</t>
  </si>
  <si>
    <t>Ophryotrocha labronica</t>
  </si>
  <si>
    <t>Number of eggs present in egg masses 1, 3 and 4</t>
  </si>
  <si>
    <t>Table S1</t>
  </si>
  <si>
    <t>Generations prior selection: unknown, but from 2014 to 2017</t>
  </si>
  <si>
    <t>Sample size is confusing. They mention replicates although I think they refer to individuals</t>
  </si>
  <si>
    <t>Number of chaetigers</t>
  </si>
  <si>
    <t>chaetigers</t>
  </si>
  <si>
    <t>ctrl11</t>
  </si>
  <si>
    <t>ctrl12</t>
  </si>
  <si>
    <t>Survival to sexual maturity</t>
  </si>
  <si>
    <t>ctrl13</t>
  </si>
  <si>
    <t>Generations prior selection: unknown, but from 2014 to 2018</t>
  </si>
  <si>
    <t>ctrl14</t>
  </si>
  <si>
    <t>Generations prior selection: unknown, but from 2014 to 2019</t>
  </si>
  <si>
    <t>ctrl15</t>
  </si>
  <si>
    <t>Generations prior selection: unknown, but from 2014 to 2020</t>
  </si>
  <si>
    <t>ctrl16</t>
  </si>
  <si>
    <t>Generations prior selection: unknown, but from 2014 to 2021</t>
  </si>
  <si>
    <t>ctrl17</t>
  </si>
  <si>
    <t>Generations prior selection: unknown, but from 2014 to 2022</t>
  </si>
  <si>
    <t>ctrl18</t>
  </si>
  <si>
    <t>Generations prior selection: unknown, but from 2014 to 2023</t>
  </si>
  <si>
    <t>Table S3</t>
  </si>
  <si>
    <t>Generations prior selection: unknown, but from 2014 to 2024</t>
  </si>
  <si>
    <t xml:space="preserve">The study combines both temperature and pH effects. </t>
  </si>
  <si>
    <t>ctrl19</t>
  </si>
  <si>
    <t>Generations prior selection: unknown, but from 2014 to 2025</t>
  </si>
  <si>
    <t>Generations prior selection: unknown, but from 2014 to 2026</t>
  </si>
  <si>
    <t>ctrl20</t>
  </si>
  <si>
    <t>Generations prior selection: unknown, but from 2014 to 2027</t>
  </si>
  <si>
    <t>Generations prior selection: unknown, but from 2014 to 2028</t>
  </si>
  <si>
    <t>ctrl21</t>
  </si>
  <si>
    <t>Generations prior selection: unknown, but from 2014 to 2029</t>
  </si>
  <si>
    <t>Generations prior selection: unknown, but from 2014 to 2030</t>
  </si>
  <si>
    <t>ctrl22</t>
  </si>
  <si>
    <t>Generations prior selection: unknown, but from 2014 to 2031</t>
  </si>
  <si>
    <t>Generations prior selection: unknown, but from 2014 to 2032</t>
  </si>
  <si>
    <t>ctrl23</t>
  </si>
  <si>
    <t>Generations prior selection: unknown, but from 2014 to 2033</t>
  </si>
  <si>
    <t>Generations prior selection: unknown, but from 2014 to 2034</t>
  </si>
  <si>
    <t>ctrl24</t>
  </si>
  <si>
    <t>Generations prior selection: unknown, but from 2014 to 2035</t>
  </si>
  <si>
    <t>Generations prior selection: unknown, but from 2014 to 2036</t>
  </si>
  <si>
    <t>ctrl25</t>
  </si>
  <si>
    <t>Generations prior selection: unknown, but from 2014 to 2037</t>
  </si>
  <si>
    <t>Generations prior selection: unknown, but from 2014 to 2038</t>
  </si>
  <si>
    <t>ctrl26</t>
  </si>
  <si>
    <t>Generations prior selection: unknown, but from 2014 to 2039</t>
  </si>
  <si>
    <t>Generations prior selection: unknown, but from 2014 to 2040</t>
  </si>
  <si>
    <t>ctrl27</t>
  </si>
  <si>
    <t>Generations prior selection: unknown, but from 2014 to 2041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</si>
</sst>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7" x14ac:knownFonts="1">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b/>
      <sz val="12"/>
      <color theme="1"/>
      <name val="Arial"/>
      <family val="2"/>
    </font>
    <font>
      <sz val="12"/>
      <color theme="1"/>
      <name val="Arial"/>
      <family val="2"/>
    </font>
    <font>
      <i/>
      <sz val="12"/>
      <color theme="1"/>
      <name val="Arial"/>
      <family val="2"/>
    </font>
  </fonts>
  <fills count="5">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1" fillId="0" borderId="0" xfId="1" applyFill="1" applyAlignment="1"/>
    <xf numFmtId="0" fontId="1" fillId="0" borderId="0" xfId="1" applyFill="1" applyBorder="1" applyAlignment="1"/>
    <xf numFmtId="0" fontId="1" fillId="0" borderId="0" xfId="1" applyFill="1"/>
    <xf numFmtId="0" fontId="4" fillId="0" borderId="1" xfId="0" applyFont="1" applyBorder="1"/>
    <xf numFmtId="0" fontId="5" fillId="0" borderId="1" xfId="0" applyFont="1" applyBorder="1"/>
    <xf numFmtId="0" fontId="4" fillId="2" borderId="1" xfId="0" applyFont="1" applyFill="1" applyBorder="1"/>
    <xf numFmtId="0" fontId="5" fillId="0" borderId="1" xfId="0" applyFont="1" applyBorder="1" applyAlignment="1">
      <alignment wrapText="1"/>
    </xf>
    <xf numFmtId="0" fontId="5" fillId="3" borderId="1" xfId="0" applyFont="1" applyFill="1" applyBorder="1"/>
    <xf numFmtId="0" fontId="5" fillId="4" borderId="1" xfId="0" applyFont="1" applyFill="1" applyBorder="1"/>
    <xf numFmtId="0" fontId="4" fillId="0" borderId="1" xfId="0" applyFont="1" applyBorder="1" applyAlignment="1">
      <alignment horizontal="left" vertical="center"/>
    </xf>
    <xf numFmtId="0" fontId="0" fillId="0" borderId="0" xfId="0" applyAlignment="1">
      <alignment horizontal="left" vertical="center"/>
    </xf>
    <xf numFmtId="164" fontId="0" fillId="0" borderId="0" xfId="0" applyNumberFormat="1"/>
    <xf numFmtId="165" fontId="0" fillId="0" borderId="0" xfId="0" applyNumberFormat="1"/>
    <xf numFmtId="2" fontId="0" fillId="0" borderId="0" xfId="0" applyNumberFormat="1"/>
    <xf numFmtId="0" fontId="2" fillId="0" borderId="0" xfId="0" applyFont="1"/>
    <xf numFmtId="0" fontId="0" fillId="0" borderId="0" xfId="0" applyFill="1"/>
  </cellXfs>
  <cellStyles count="2">
    <cellStyle name="Hyperlink" xfId="1" builtinId="8"/>
    <cellStyle name="Normal" xfId="0" builtinId="0"/>
  </cellStyles>
  <dxfs count="0"/>
  <tableStyles count="0" defaultTableStyle="TableStyleMedium2" defaultPivotStyle="PivotStyleLight16"/>
  <colors>
    <mruColors>
      <color rgb="FF75A3FF"/>
      <color rgb="FF6699FF"/>
      <color rgb="FF79C567"/>
      <color rgb="FF0066FF"/>
      <color rgb="FF0099FF"/>
      <color rgb="FF9CB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07230-1920-4742-8DE2-3250F1990975}">
  <dimension ref="A1:AR1095"/>
  <sheetViews>
    <sheetView tabSelected="1" topLeftCell="A64" zoomScale="26" zoomScaleNormal="100" workbookViewId="0">
      <selection activeCell="B86" sqref="B86"/>
    </sheetView>
  </sheetViews>
  <sheetFormatPr defaultColWidth="9.1796875" defaultRowHeight="14.75" x14ac:dyDescent="0.75"/>
  <cols>
    <col min="2" max="2" width="19.54296875" customWidth="1"/>
    <col min="3" max="3" width="12.54296875" customWidth="1"/>
    <col min="4" max="4" width="31.54296875" customWidth="1"/>
    <col min="5" max="5" width="17.7265625" bestFit="1" customWidth="1"/>
    <col min="6" max="6" width="19.7265625" customWidth="1"/>
    <col min="7" max="7" width="17.1796875" bestFit="1" customWidth="1"/>
    <col min="8" max="8" width="13.26953125" customWidth="1"/>
    <col min="9" max="9" width="9.26953125" bestFit="1" customWidth="1"/>
    <col min="10" max="10" width="10.54296875" bestFit="1" customWidth="1"/>
    <col min="12" max="12" width="17.54296875" customWidth="1"/>
    <col min="13" max="13" width="13.81640625" customWidth="1"/>
    <col min="14" max="14" width="14.1796875" bestFit="1" customWidth="1"/>
    <col min="15" max="15" width="15" customWidth="1"/>
    <col min="16" max="16" width="17.81640625" customWidth="1"/>
    <col min="17" max="17" width="16.54296875" customWidth="1"/>
    <col min="18" max="18" width="25.81640625" bestFit="1" customWidth="1"/>
    <col min="19" max="19" width="15.81640625" bestFit="1" customWidth="1"/>
    <col min="20" max="20" width="18.81640625" bestFit="1" customWidth="1"/>
    <col min="21" max="21" width="14.54296875" bestFit="1" customWidth="1"/>
    <col min="22" max="22" width="13" customWidth="1"/>
    <col min="23" max="23" width="24" bestFit="1" customWidth="1"/>
    <col min="24" max="24" width="10.453125" customWidth="1"/>
    <col min="25" max="25" width="13.453125" customWidth="1"/>
    <col min="26" max="26" width="25" customWidth="1"/>
    <col min="27" max="27" width="22.81640625" bestFit="1" customWidth="1"/>
    <col min="28" max="28" width="22.1796875" bestFit="1" customWidth="1"/>
    <col min="29" max="29" width="18.1796875" bestFit="1" customWidth="1"/>
    <col min="30" max="30" width="23.54296875" customWidth="1"/>
    <col min="31" max="31" width="25.81640625" bestFit="1" customWidth="1"/>
    <col min="32" max="32" width="25.1796875" bestFit="1" customWidth="1"/>
    <col min="33" max="33" width="21" bestFit="1" customWidth="1"/>
    <col min="34" max="34" width="21" customWidth="1"/>
    <col min="35" max="35" width="26" customWidth="1"/>
    <col min="36" max="36" width="16.7265625" customWidth="1"/>
    <col min="37" max="37" width="19" customWidth="1"/>
    <col min="38" max="38" width="22.81640625" customWidth="1"/>
    <col min="39" max="39" width="16.7265625" customWidth="1"/>
    <col min="40" max="40" width="15" bestFit="1" customWidth="1"/>
    <col min="41" max="41" width="10.1796875" bestFit="1" customWidth="1"/>
    <col min="42" max="42" width="19.453125" bestFit="1" customWidth="1"/>
    <col min="43" max="43" width="19.26953125" bestFit="1" customWidth="1"/>
    <col min="44" max="44" width="106.54296875" customWidth="1"/>
  </cols>
  <sheetData>
    <row r="1" spans="1:44" s="11" customFormat="1" ht="34.5" customHeight="1" thickBot="1" x14ac:dyDescent="0.9">
      <c r="A1" s="10" t="s">
        <v>0</v>
      </c>
      <c r="B1" s="10" t="s">
        <v>98</v>
      </c>
      <c r="C1" s="10" t="s">
        <v>5</v>
      </c>
      <c r="D1" s="10" t="s">
        <v>6</v>
      </c>
      <c r="E1" s="10" t="s">
        <v>7</v>
      </c>
      <c r="F1" s="10" t="s">
        <v>8</v>
      </c>
      <c r="G1" s="10" t="s">
        <v>4</v>
      </c>
      <c r="H1" s="10" t="s">
        <v>9</v>
      </c>
      <c r="I1" s="10" t="s">
        <v>10</v>
      </c>
      <c r="J1" s="10" t="s">
        <v>11</v>
      </c>
      <c r="K1" s="10" t="s">
        <v>12</v>
      </c>
      <c r="L1" s="10" t="s">
        <v>13</v>
      </c>
      <c r="M1" s="10" t="s">
        <v>14</v>
      </c>
      <c r="N1" s="10" t="s">
        <v>20</v>
      </c>
      <c r="O1" s="10" t="s">
        <v>85</v>
      </c>
      <c r="P1" s="10" t="s">
        <v>62</v>
      </c>
      <c r="Q1" s="10" t="s">
        <v>18</v>
      </c>
      <c r="R1" s="10" t="s">
        <v>19</v>
      </c>
      <c r="S1" s="10" t="s">
        <v>21</v>
      </c>
      <c r="T1" s="10" t="s">
        <v>22</v>
      </c>
      <c r="U1" s="10" t="s">
        <v>23</v>
      </c>
      <c r="V1" s="10" t="s">
        <v>52</v>
      </c>
      <c r="W1" s="10" t="s">
        <v>24</v>
      </c>
      <c r="X1" s="10" t="s">
        <v>119</v>
      </c>
      <c r="Y1" s="10" t="s">
        <v>96</v>
      </c>
      <c r="Z1" s="10" t="s">
        <v>95</v>
      </c>
      <c r="AA1" s="10" t="s">
        <v>89</v>
      </c>
      <c r="AB1" s="10" t="s">
        <v>90</v>
      </c>
      <c r="AC1" s="10" t="s">
        <v>91</v>
      </c>
      <c r="AD1" s="10" t="s">
        <v>114</v>
      </c>
      <c r="AE1" s="10" t="s">
        <v>92</v>
      </c>
      <c r="AF1" s="10" t="s">
        <v>93</v>
      </c>
      <c r="AG1" s="10" t="s">
        <v>94</v>
      </c>
      <c r="AH1" s="10" t="s">
        <v>130</v>
      </c>
      <c r="AI1" s="10" t="s">
        <v>103</v>
      </c>
      <c r="AJ1" s="10" t="s">
        <v>17</v>
      </c>
      <c r="AK1" s="10" t="s">
        <v>123</v>
      </c>
      <c r="AL1" s="10" t="s">
        <v>26</v>
      </c>
      <c r="AM1" s="10" t="s">
        <v>1</v>
      </c>
      <c r="AN1" s="10" t="s">
        <v>2</v>
      </c>
      <c r="AO1" s="10" t="s">
        <v>3</v>
      </c>
      <c r="AP1" s="10" t="s">
        <v>15</v>
      </c>
      <c r="AQ1" s="10" t="s">
        <v>16</v>
      </c>
      <c r="AR1" s="10" t="s">
        <v>25</v>
      </c>
    </row>
    <row r="2" spans="1:44" x14ac:dyDescent="0.75">
      <c r="A2" t="s">
        <v>148</v>
      </c>
      <c r="B2" t="s">
        <v>149</v>
      </c>
      <c r="C2">
        <v>2014</v>
      </c>
      <c r="D2" t="s">
        <v>150</v>
      </c>
      <c r="E2" t="s">
        <v>134</v>
      </c>
      <c r="F2" t="s">
        <v>151</v>
      </c>
      <c r="G2" t="s">
        <v>4</v>
      </c>
      <c r="H2" t="s">
        <v>133</v>
      </c>
      <c r="I2" t="s">
        <v>132</v>
      </c>
      <c r="J2" t="s">
        <v>131</v>
      </c>
      <c r="K2" t="s">
        <v>152</v>
      </c>
      <c r="L2" t="s">
        <v>153</v>
      </c>
      <c r="M2" t="s">
        <v>66</v>
      </c>
      <c r="N2" t="s">
        <v>68</v>
      </c>
      <c r="O2" t="s">
        <v>87</v>
      </c>
      <c r="P2">
        <v>9</v>
      </c>
      <c r="Q2">
        <v>64</v>
      </c>
      <c r="R2">
        <v>2</v>
      </c>
      <c r="S2">
        <v>16</v>
      </c>
      <c r="T2">
        <v>25</v>
      </c>
      <c r="U2">
        <v>14</v>
      </c>
      <c r="V2" t="s">
        <v>71</v>
      </c>
      <c r="W2" t="s">
        <v>72</v>
      </c>
      <c r="X2" t="s">
        <v>127</v>
      </c>
      <c r="Y2" t="s">
        <v>106</v>
      </c>
      <c r="Z2" s="16" t="s">
        <v>154</v>
      </c>
      <c r="AA2" s="16">
        <v>4.96</v>
      </c>
      <c r="AB2" s="16">
        <f>5.58-4.96</f>
        <v>0.62000000000000011</v>
      </c>
      <c r="AC2" s="16">
        <v>5</v>
      </c>
      <c r="AD2" s="16">
        <v>98</v>
      </c>
      <c r="AE2" s="16">
        <v>2.39</v>
      </c>
      <c r="AF2" s="16">
        <f>2.92-2.39</f>
        <v>0.5299999999999998</v>
      </c>
      <c r="AG2" s="16">
        <v>5</v>
      </c>
      <c r="AH2">
        <v>71</v>
      </c>
      <c r="AI2" t="s">
        <v>155</v>
      </c>
      <c r="AJ2" t="s">
        <v>75</v>
      </c>
      <c r="AK2" t="s">
        <v>135</v>
      </c>
      <c r="AL2" t="s">
        <v>141</v>
      </c>
      <c r="AM2" t="s">
        <v>136</v>
      </c>
      <c r="AN2" t="s">
        <v>156</v>
      </c>
      <c r="AO2" t="s">
        <v>134</v>
      </c>
      <c r="AP2" t="s">
        <v>187</v>
      </c>
      <c r="AQ2" t="s">
        <v>157</v>
      </c>
      <c r="AR2" t="s">
        <v>160</v>
      </c>
    </row>
    <row r="3" spans="1:44" x14ac:dyDescent="0.75">
      <c r="A3" t="s">
        <v>148</v>
      </c>
      <c r="B3" t="s">
        <v>149</v>
      </c>
      <c r="C3">
        <v>2014</v>
      </c>
      <c r="D3" t="s">
        <v>150</v>
      </c>
      <c r="E3" t="s">
        <v>134</v>
      </c>
      <c r="F3" t="s">
        <v>151</v>
      </c>
      <c r="G3" t="s">
        <v>4</v>
      </c>
      <c r="H3" t="s">
        <v>133</v>
      </c>
      <c r="I3" t="s">
        <v>132</v>
      </c>
      <c r="J3" t="s">
        <v>131</v>
      </c>
      <c r="K3" t="s">
        <v>152</v>
      </c>
      <c r="L3" t="s">
        <v>153</v>
      </c>
      <c r="M3" t="s">
        <v>66</v>
      </c>
      <c r="N3" t="s">
        <v>68</v>
      </c>
      <c r="O3" t="s">
        <v>87</v>
      </c>
      <c r="P3">
        <v>9</v>
      </c>
      <c r="Q3">
        <v>48</v>
      </c>
      <c r="R3">
        <v>2</v>
      </c>
      <c r="S3">
        <v>16</v>
      </c>
      <c r="T3">
        <v>20.5</v>
      </c>
      <c r="U3">
        <v>14</v>
      </c>
      <c r="V3" t="s">
        <v>71</v>
      </c>
      <c r="W3" t="s">
        <v>73</v>
      </c>
      <c r="X3" t="s">
        <v>127</v>
      </c>
      <c r="Y3" t="s">
        <v>106</v>
      </c>
      <c r="Z3" s="16" t="s">
        <v>154</v>
      </c>
      <c r="AA3" s="16">
        <v>4.96</v>
      </c>
      <c r="AB3" s="16">
        <f>5.58-4.96</f>
        <v>0.62000000000000011</v>
      </c>
      <c r="AC3" s="16">
        <v>5</v>
      </c>
      <c r="AD3" s="16">
        <v>98</v>
      </c>
      <c r="AE3" s="16">
        <v>3.54</v>
      </c>
      <c r="AF3" s="16">
        <f>3.81-3.54</f>
        <v>0.27</v>
      </c>
      <c r="AG3" s="16">
        <v>5</v>
      </c>
      <c r="AH3">
        <v>71</v>
      </c>
      <c r="AI3" t="s">
        <v>155</v>
      </c>
      <c r="AJ3" t="s">
        <v>75</v>
      </c>
      <c r="AK3" t="s">
        <v>135</v>
      </c>
      <c r="AL3" t="s">
        <v>141</v>
      </c>
      <c r="AM3" t="s">
        <v>137</v>
      </c>
      <c r="AN3" t="s">
        <v>156</v>
      </c>
      <c r="AO3" t="s">
        <v>134</v>
      </c>
      <c r="AP3" t="s">
        <v>187</v>
      </c>
      <c r="AQ3" t="s">
        <v>157</v>
      </c>
      <c r="AR3" t="s">
        <v>161</v>
      </c>
    </row>
    <row r="4" spans="1:44" x14ac:dyDescent="0.75">
      <c r="A4" t="s">
        <v>148</v>
      </c>
      <c r="B4" t="s">
        <v>149</v>
      </c>
      <c r="C4">
        <v>2014</v>
      </c>
      <c r="D4" t="s">
        <v>150</v>
      </c>
      <c r="E4" t="s">
        <v>134</v>
      </c>
      <c r="F4" t="s">
        <v>151</v>
      </c>
      <c r="G4" t="s">
        <v>4</v>
      </c>
      <c r="H4" t="s">
        <v>133</v>
      </c>
      <c r="I4" t="s">
        <v>132</v>
      </c>
      <c r="J4" t="s">
        <v>131</v>
      </c>
      <c r="K4" t="s">
        <v>152</v>
      </c>
      <c r="L4" t="s">
        <v>153</v>
      </c>
      <c r="M4" t="s">
        <v>66</v>
      </c>
      <c r="N4" t="s">
        <v>68</v>
      </c>
      <c r="O4" t="s">
        <v>87</v>
      </c>
      <c r="P4">
        <v>9</v>
      </c>
      <c r="Q4">
        <v>48</v>
      </c>
      <c r="R4">
        <v>2</v>
      </c>
      <c r="S4">
        <v>16</v>
      </c>
      <c r="T4">
        <v>20.5</v>
      </c>
      <c r="U4">
        <v>14</v>
      </c>
      <c r="V4" t="s">
        <v>71</v>
      </c>
      <c r="W4" t="s">
        <v>73</v>
      </c>
      <c r="X4" t="s">
        <v>127</v>
      </c>
      <c r="Y4" t="s">
        <v>106</v>
      </c>
      <c r="Z4" s="16" t="s">
        <v>154</v>
      </c>
      <c r="AA4" s="16">
        <v>4.96</v>
      </c>
      <c r="AB4" s="16">
        <f>5.58-4.96</f>
        <v>0.62000000000000011</v>
      </c>
      <c r="AC4" s="16">
        <v>5</v>
      </c>
      <c r="AD4" s="16">
        <v>98</v>
      </c>
      <c r="AE4" s="16">
        <v>4.42</v>
      </c>
      <c r="AF4" s="16">
        <f>4.87-4.42</f>
        <v>0.45000000000000018</v>
      </c>
      <c r="AG4" s="16">
        <v>5</v>
      </c>
      <c r="AH4">
        <v>71</v>
      </c>
      <c r="AI4" t="s">
        <v>155</v>
      </c>
      <c r="AJ4" t="s">
        <v>75</v>
      </c>
      <c r="AK4" t="s">
        <v>135</v>
      </c>
      <c r="AL4" t="s">
        <v>141</v>
      </c>
      <c r="AM4" t="s">
        <v>138</v>
      </c>
      <c r="AN4" t="s">
        <v>156</v>
      </c>
      <c r="AO4" t="s">
        <v>134</v>
      </c>
      <c r="AP4" t="s">
        <v>187</v>
      </c>
      <c r="AQ4" t="s">
        <v>157</v>
      </c>
      <c r="AR4" t="s">
        <v>162</v>
      </c>
    </row>
    <row r="5" spans="1:44" x14ac:dyDescent="0.75">
      <c r="A5" t="s">
        <v>148</v>
      </c>
      <c r="B5" t="s">
        <v>149</v>
      </c>
      <c r="C5">
        <v>2014</v>
      </c>
      <c r="D5" t="s">
        <v>150</v>
      </c>
      <c r="E5" t="s">
        <v>134</v>
      </c>
      <c r="F5" t="s">
        <v>151</v>
      </c>
      <c r="G5" t="s">
        <v>4</v>
      </c>
      <c r="H5" t="s">
        <v>133</v>
      </c>
      <c r="I5" t="s">
        <v>132</v>
      </c>
      <c r="J5" t="s">
        <v>131</v>
      </c>
      <c r="K5" t="s">
        <v>152</v>
      </c>
      <c r="L5" t="s">
        <v>153</v>
      </c>
      <c r="M5" t="s">
        <v>66</v>
      </c>
      <c r="N5" t="s">
        <v>68</v>
      </c>
      <c r="O5" t="s">
        <v>87</v>
      </c>
      <c r="P5">
        <v>9</v>
      </c>
      <c r="Q5">
        <v>64</v>
      </c>
      <c r="R5">
        <v>2</v>
      </c>
      <c r="S5">
        <v>16</v>
      </c>
      <c r="T5">
        <v>25</v>
      </c>
      <c r="U5">
        <v>16</v>
      </c>
      <c r="V5" t="s">
        <v>71</v>
      </c>
      <c r="W5" t="s">
        <v>72</v>
      </c>
      <c r="X5" t="s">
        <v>127</v>
      </c>
      <c r="Y5" t="s">
        <v>106</v>
      </c>
      <c r="Z5" s="16" t="s">
        <v>154</v>
      </c>
      <c r="AA5" s="16">
        <v>8.98</v>
      </c>
      <c r="AB5" s="16">
        <f>9.6-8.98</f>
        <v>0.61999999999999922</v>
      </c>
      <c r="AC5" s="16">
        <v>5</v>
      </c>
      <c r="AD5" s="16">
        <v>98</v>
      </c>
      <c r="AE5" s="16">
        <v>10.4</v>
      </c>
      <c r="AF5" s="16">
        <f>11.56-10.4</f>
        <v>1.1600000000000001</v>
      </c>
      <c r="AG5" s="16">
        <v>5</v>
      </c>
      <c r="AH5">
        <v>71</v>
      </c>
      <c r="AI5" t="s">
        <v>155</v>
      </c>
      <c r="AJ5" t="s">
        <v>75</v>
      </c>
      <c r="AK5" t="s">
        <v>135</v>
      </c>
      <c r="AL5" t="s">
        <v>142</v>
      </c>
      <c r="AM5" t="s">
        <v>163</v>
      </c>
      <c r="AN5" t="s">
        <v>156</v>
      </c>
      <c r="AO5" t="s">
        <v>134</v>
      </c>
      <c r="AP5" t="s">
        <v>187</v>
      </c>
      <c r="AQ5" t="s">
        <v>157</v>
      </c>
      <c r="AR5" t="s">
        <v>160</v>
      </c>
    </row>
    <row r="6" spans="1:44" x14ac:dyDescent="0.75">
      <c r="A6" t="s">
        <v>148</v>
      </c>
      <c r="B6" t="s">
        <v>149</v>
      </c>
      <c r="C6">
        <v>2014</v>
      </c>
      <c r="D6" t="s">
        <v>150</v>
      </c>
      <c r="E6" t="s">
        <v>134</v>
      </c>
      <c r="F6" t="s">
        <v>151</v>
      </c>
      <c r="G6" t="s">
        <v>4</v>
      </c>
      <c r="H6" t="s">
        <v>133</v>
      </c>
      <c r="I6" t="s">
        <v>132</v>
      </c>
      <c r="J6" t="s">
        <v>131</v>
      </c>
      <c r="K6" t="s">
        <v>152</v>
      </c>
      <c r="L6" t="s">
        <v>153</v>
      </c>
      <c r="M6" t="s">
        <v>66</v>
      </c>
      <c r="N6" t="s">
        <v>68</v>
      </c>
      <c r="O6" t="s">
        <v>87</v>
      </c>
      <c r="P6">
        <v>9</v>
      </c>
      <c r="Q6">
        <v>48</v>
      </c>
      <c r="R6">
        <v>2</v>
      </c>
      <c r="S6">
        <v>16</v>
      </c>
      <c r="T6">
        <v>20.5</v>
      </c>
      <c r="U6">
        <v>16</v>
      </c>
      <c r="V6" t="s">
        <v>71</v>
      </c>
      <c r="W6" t="s">
        <v>73</v>
      </c>
      <c r="X6" t="s">
        <v>127</v>
      </c>
      <c r="Y6" t="s">
        <v>106</v>
      </c>
      <c r="Z6" s="16" t="s">
        <v>154</v>
      </c>
      <c r="AA6" s="16">
        <v>8.98</v>
      </c>
      <c r="AB6" s="16">
        <f>9.6-8.98</f>
        <v>0.61999999999999922</v>
      </c>
      <c r="AC6" s="16">
        <v>5</v>
      </c>
      <c r="AD6" s="16">
        <v>98</v>
      </c>
      <c r="AE6" s="16">
        <f>8.09</f>
        <v>8.09</v>
      </c>
      <c r="AF6" s="16">
        <f>8.09-7.2</f>
        <v>0.88999999999999968</v>
      </c>
      <c r="AG6" s="16">
        <v>5</v>
      </c>
      <c r="AH6">
        <v>71</v>
      </c>
      <c r="AI6" t="s">
        <v>155</v>
      </c>
      <c r="AJ6" t="s">
        <v>75</v>
      </c>
      <c r="AK6" t="s">
        <v>135</v>
      </c>
      <c r="AL6" t="s">
        <v>142</v>
      </c>
      <c r="AM6" t="s">
        <v>164</v>
      </c>
      <c r="AN6" t="s">
        <v>156</v>
      </c>
      <c r="AO6" t="s">
        <v>134</v>
      </c>
      <c r="AP6" t="s">
        <v>187</v>
      </c>
      <c r="AQ6" t="s">
        <v>157</v>
      </c>
      <c r="AR6" t="s">
        <v>161</v>
      </c>
    </row>
    <row r="7" spans="1:44" x14ac:dyDescent="0.75">
      <c r="A7" t="s">
        <v>148</v>
      </c>
      <c r="B7" t="s">
        <v>149</v>
      </c>
      <c r="C7">
        <v>2014</v>
      </c>
      <c r="D7" t="s">
        <v>150</v>
      </c>
      <c r="E7" t="s">
        <v>134</v>
      </c>
      <c r="F7" t="s">
        <v>151</v>
      </c>
      <c r="G7" t="s">
        <v>4</v>
      </c>
      <c r="H7" t="s">
        <v>133</v>
      </c>
      <c r="I7" t="s">
        <v>132</v>
      </c>
      <c r="J7" t="s">
        <v>131</v>
      </c>
      <c r="K7" t="s">
        <v>152</v>
      </c>
      <c r="L7" t="s">
        <v>153</v>
      </c>
      <c r="M7" t="s">
        <v>66</v>
      </c>
      <c r="N7" t="s">
        <v>68</v>
      </c>
      <c r="O7" t="s">
        <v>87</v>
      </c>
      <c r="P7">
        <v>9</v>
      </c>
      <c r="Q7">
        <v>48</v>
      </c>
      <c r="R7">
        <v>2</v>
      </c>
      <c r="S7">
        <v>16</v>
      </c>
      <c r="T7">
        <v>20.5</v>
      </c>
      <c r="U7">
        <v>16</v>
      </c>
      <c r="V7" t="s">
        <v>71</v>
      </c>
      <c r="W7" t="s">
        <v>73</v>
      </c>
      <c r="X7" t="s">
        <v>127</v>
      </c>
      <c r="Y7" t="s">
        <v>106</v>
      </c>
      <c r="Z7" s="16" t="s">
        <v>154</v>
      </c>
      <c r="AA7" s="16">
        <v>8.98</v>
      </c>
      <c r="AB7" s="16">
        <f>9.6-8.98</f>
        <v>0.61999999999999922</v>
      </c>
      <c r="AC7" s="16">
        <v>5</v>
      </c>
      <c r="AD7" s="16">
        <v>98</v>
      </c>
      <c r="AE7" s="16">
        <v>8.6199999999999992</v>
      </c>
      <c r="AF7" s="16">
        <f>8.62-7.38</f>
        <v>1.2399999999999993</v>
      </c>
      <c r="AG7" s="16">
        <v>5</v>
      </c>
      <c r="AH7">
        <v>71</v>
      </c>
      <c r="AI7" t="s">
        <v>155</v>
      </c>
      <c r="AJ7" t="s">
        <v>75</v>
      </c>
      <c r="AK7" t="s">
        <v>135</v>
      </c>
      <c r="AL7" t="s">
        <v>142</v>
      </c>
      <c r="AM7" t="s">
        <v>165</v>
      </c>
      <c r="AN7" t="s">
        <v>156</v>
      </c>
      <c r="AO7" t="s">
        <v>134</v>
      </c>
      <c r="AP7" t="s">
        <v>187</v>
      </c>
      <c r="AQ7" t="s">
        <v>157</v>
      </c>
      <c r="AR7" t="s">
        <v>162</v>
      </c>
    </row>
    <row r="8" spans="1:44" x14ac:dyDescent="0.75">
      <c r="A8" t="s">
        <v>148</v>
      </c>
      <c r="B8" t="s">
        <v>149</v>
      </c>
      <c r="C8">
        <v>2014</v>
      </c>
      <c r="D8" t="s">
        <v>150</v>
      </c>
      <c r="E8" t="s">
        <v>134</v>
      </c>
      <c r="F8" t="s">
        <v>151</v>
      </c>
      <c r="G8" t="s">
        <v>4</v>
      </c>
      <c r="H8" t="s">
        <v>133</v>
      </c>
      <c r="I8" t="s">
        <v>132</v>
      </c>
      <c r="J8" t="s">
        <v>131</v>
      </c>
      <c r="K8" t="s">
        <v>152</v>
      </c>
      <c r="L8" t="s">
        <v>153</v>
      </c>
      <c r="M8" t="s">
        <v>66</v>
      </c>
      <c r="N8" t="s">
        <v>68</v>
      </c>
      <c r="O8" t="s">
        <v>87</v>
      </c>
      <c r="P8">
        <v>9</v>
      </c>
      <c r="Q8">
        <v>64</v>
      </c>
      <c r="R8">
        <v>2</v>
      </c>
      <c r="S8">
        <v>16</v>
      </c>
      <c r="T8">
        <v>25</v>
      </c>
      <c r="U8">
        <v>20.5</v>
      </c>
      <c r="V8" t="s">
        <v>70</v>
      </c>
      <c r="W8" t="s">
        <v>72</v>
      </c>
      <c r="X8" t="s">
        <v>127</v>
      </c>
      <c r="Y8" t="s">
        <v>106</v>
      </c>
      <c r="Z8" s="16" t="s">
        <v>154</v>
      </c>
      <c r="AA8" s="16">
        <v>20.71</v>
      </c>
      <c r="AB8" s="16">
        <f>20.71-10.91</f>
        <v>9.8000000000000007</v>
      </c>
      <c r="AC8" s="16">
        <v>5</v>
      </c>
      <c r="AD8" s="16">
        <v>98</v>
      </c>
      <c r="AE8" s="16">
        <v>18.13</v>
      </c>
      <c r="AF8" s="16">
        <f>18.13-16.53</f>
        <v>1.5999999999999979</v>
      </c>
      <c r="AG8" s="16">
        <v>5</v>
      </c>
      <c r="AH8">
        <v>71</v>
      </c>
      <c r="AI8" t="s">
        <v>155</v>
      </c>
      <c r="AJ8" t="s">
        <v>75</v>
      </c>
      <c r="AK8" t="s">
        <v>135</v>
      </c>
      <c r="AL8" t="s">
        <v>143</v>
      </c>
      <c r="AM8" t="s">
        <v>166</v>
      </c>
      <c r="AN8" t="s">
        <v>156</v>
      </c>
      <c r="AO8" t="s">
        <v>134</v>
      </c>
      <c r="AP8" t="s">
        <v>187</v>
      </c>
      <c r="AQ8" t="s">
        <v>157</v>
      </c>
      <c r="AR8" t="s">
        <v>160</v>
      </c>
    </row>
    <row r="9" spans="1:44" x14ac:dyDescent="0.75">
      <c r="A9" t="s">
        <v>148</v>
      </c>
      <c r="B9" t="s">
        <v>149</v>
      </c>
      <c r="C9">
        <v>2014</v>
      </c>
      <c r="D9" t="s">
        <v>150</v>
      </c>
      <c r="E9" t="s">
        <v>134</v>
      </c>
      <c r="F9" t="s">
        <v>151</v>
      </c>
      <c r="G9" t="s">
        <v>4</v>
      </c>
      <c r="H9" t="s">
        <v>133</v>
      </c>
      <c r="I9" t="s">
        <v>132</v>
      </c>
      <c r="J9" t="s">
        <v>131</v>
      </c>
      <c r="K9" t="s">
        <v>152</v>
      </c>
      <c r="L9" t="s">
        <v>153</v>
      </c>
      <c r="M9" t="s">
        <v>66</v>
      </c>
      <c r="N9" t="s">
        <v>68</v>
      </c>
      <c r="O9" t="s">
        <v>87</v>
      </c>
      <c r="P9">
        <v>9</v>
      </c>
      <c r="Q9">
        <v>48</v>
      </c>
      <c r="R9">
        <v>2</v>
      </c>
      <c r="S9">
        <v>16</v>
      </c>
      <c r="T9">
        <v>20.5</v>
      </c>
      <c r="U9">
        <v>20.5</v>
      </c>
      <c r="V9" t="s">
        <v>70</v>
      </c>
      <c r="W9" t="s">
        <v>73</v>
      </c>
      <c r="X9" t="s">
        <v>127</v>
      </c>
      <c r="Y9" t="s">
        <v>106</v>
      </c>
      <c r="Z9" s="16" t="s">
        <v>154</v>
      </c>
      <c r="AA9" s="16">
        <v>20.71</v>
      </c>
      <c r="AB9" s="16">
        <f>20.71-10.91</f>
        <v>9.8000000000000007</v>
      </c>
      <c r="AC9" s="16">
        <v>5</v>
      </c>
      <c r="AD9" s="16">
        <v>98</v>
      </c>
      <c r="AE9" s="16">
        <v>24.09</v>
      </c>
      <c r="AF9" s="16">
        <f>25.78-24.09</f>
        <v>1.6900000000000013</v>
      </c>
      <c r="AG9" s="16">
        <v>5</v>
      </c>
      <c r="AH9">
        <v>71</v>
      </c>
      <c r="AI9" t="s">
        <v>155</v>
      </c>
      <c r="AJ9" t="s">
        <v>75</v>
      </c>
      <c r="AK9" t="s">
        <v>135</v>
      </c>
      <c r="AL9" t="s">
        <v>143</v>
      </c>
      <c r="AM9" t="s">
        <v>167</v>
      </c>
      <c r="AN9" t="s">
        <v>156</v>
      </c>
      <c r="AO9" t="s">
        <v>134</v>
      </c>
      <c r="AP9" t="s">
        <v>187</v>
      </c>
      <c r="AQ9" t="s">
        <v>157</v>
      </c>
      <c r="AR9" t="s">
        <v>161</v>
      </c>
    </row>
    <row r="10" spans="1:44" x14ac:dyDescent="0.75">
      <c r="A10" t="s">
        <v>148</v>
      </c>
      <c r="B10" t="s">
        <v>149</v>
      </c>
      <c r="C10">
        <v>2014</v>
      </c>
      <c r="D10" t="s">
        <v>150</v>
      </c>
      <c r="E10" t="s">
        <v>134</v>
      </c>
      <c r="F10" t="s">
        <v>151</v>
      </c>
      <c r="G10" t="s">
        <v>4</v>
      </c>
      <c r="H10" t="s">
        <v>133</v>
      </c>
      <c r="I10" t="s">
        <v>132</v>
      </c>
      <c r="J10" t="s">
        <v>131</v>
      </c>
      <c r="K10" t="s">
        <v>152</v>
      </c>
      <c r="L10" t="s">
        <v>153</v>
      </c>
      <c r="M10" t="s">
        <v>66</v>
      </c>
      <c r="N10" t="s">
        <v>68</v>
      </c>
      <c r="O10" t="s">
        <v>87</v>
      </c>
      <c r="P10">
        <v>9</v>
      </c>
      <c r="Q10">
        <v>48</v>
      </c>
      <c r="R10">
        <v>2</v>
      </c>
      <c r="S10">
        <v>16</v>
      </c>
      <c r="T10">
        <v>20.5</v>
      </c>
      <c r="U10">
        <v>20.5</v>
      </c>
      <c r="V10" t="s">
        <v>70</v>
      </c>
      <c r="W10" t="s">
        <v>73</v>
      </c>
      <c r="X10" t="s">
        <v>127</v>
      </c>
      <c r="Y10" t="s">
        <v>106</v>
      </c>
      <c r="Z10" s="16" t="s">
        <v>154</v>
      </c>
      <c r="AA10" s="16">
        <v>20.71</v>
      </c>
      <c r="AB10" s="16">
        <f>20.71-10.91</f>
        <v>9.8000000000000007</v>
      </c>
      <c r="AC10" s="16">
        <v>5</v>
      </c>
      <c r="AD10" s="16">
        <v>98</v>
      </c>
      <c r="AE10" s="16">
        <v>21.78</v>
      </c>
      <c r="AF10" s="16">
        <f>22.4-21.78</f>
        <v>0.61999999999999744</v>
      </c>
      <c r="AG10" s="16">
        <v>5</v>
      </c>
      <c r="AH10">
        <v>71</v>
      </c>
      <c r="AI10" t="s">
        <v>155</v>
      </c>
      <c r="AJ10" t="s">
        <v>75</v>
      </c>
      <c r="AK10" t="s">
        <v>135</v>
      </c>
      <c r="AL10" t="s">
        <v>143</v>
      </c>
      <c r="AM10" t="s">
        <v>168</v>
      </c>
      <c r="AN10" t="s">
        <v>156</v>
      </c>
      <c r="AO10" t="s">
        <v>134</v>
      </c>
      <c r="AP10" t="s">
        <v>187</v>
      </c>
      <c r="AQ10" t="s">
        <v>157</v>
      </c>
      <c r="AR10" t="s">
        <v>162</v>
      </c>
    </row>
    <row r="11" spans="1:44" x14ac:dyDescent="0.75">
      <c r="A11" t="s">
        <v>148</v>
      </c>
      <c r="B11" t="s">
        <v>149</v>
      </c>
      <c r="C11">
        <v>2014</v>
      </c>
      <c r="D11" t="s">
        <v>150</v>
      </c>
      <c r="E11" t="s">
        <v>134</v>
      </c>
      <c r="F11" t="s">
        <v>151</v>
      </c>
      <c r="G11" t="s">
        <v>4</v>
      </c>
      <c r="H11" t="s">
        <v>133</v>
      </c>
      <c r="I11" t="s">
        <v>132</v>
      </c>
      <c r="J11" t="s">
        <v>131</v>
      </c>
      <c r="K11" t="s">
        <v>152</v>
      </c>
      <c r="L11" t="s">
        <v>153</v>
      </c>
      <c r="M11" t="s">
        <v>66</v>
      </c>
      <c r="N11" t="s">
        <v>68</v>
      </c>
      <c r="O11" t="s">
        <v>87</v>
      </c>
      <c r="P11">
        <v>9</v>
      </c>
      <c r="Q11">
        <v>64</v>
      </c>
      <c r="R11">
        <v>2</v>
      </c>
      <c r="S11">
        <v>16</v>
      </c>
      <c r="T11">
        <v>25</v>
      </c>
      <c r="U11">
        <v>25</v>
      </c>
      <c r="V11" t="s">
        <v>70</v>
      </c>
      <c r="W11" t="s">
        <v>72</v>
      </c>
      <c r="X11" t="s">
        <v>127</v>
      </c>
      <c r="Y11" t="s">
        <v>106</v>
      </c>
      <c r="Z11" s="16" t="s">
        <v>154</v>
      </c>
      <c r="AA11" s="16">
        <v>32.36</v>
      </c>
      <c r="AB11" s="16">
        <f>34.76-32.36</f>
        <v>2.3999999999999986</v>
      </c>
      <c r="AC11" s="16">
        <v>5</v>
      </c>
      <c r="AD11" s="16">
        <v>98</v>
      </c>
      <c r="AE11" s="16">
        <v>28.62</v>
      </c>
      <c r="AF11" s="16">
        <f>28.62-25.96</f>
        <v>2.66</v>
      </c>
      <c r="AG11" s="16">
        <v>5</v>
      </c>
      <c r="AH11">
        <v>71</v>
      </c>
      <c r="AI11" t="s">
        <v>155</v>
      </c>
      <c r="AJ11" t="s">
        <v>75</v>
      </c>
      <c r="AK11" t="s">
        <v>135</v>
      </c>
      <c r="AL11" t="s">
        <v>145</v>
      </c>
      <c r="AM11" t="s">
        <v>169</v>
      </c>
      <c r="AN11" t="s">
        <v>156</v>
      </c>
      <c r="AO11" t="s">
        <v>134</v>
      </c>
      <c r="AP11" t="s">
        <v>187</v>
      </c>
      <c r="AQ11" t="s">
        <v>157</v>
      </c>
      <c r="AR11" t="s">
        <v>160</v>
      </c>
    </row>
    <row r="12" spans="1:44" x14ac:dyDescent="0.75">
      <c r="A12" t="s">
        <v>148</v>
      </c>
      <c r="B12" t="s">
        <v>149</v>
      </c>
      <c r="C12">
        <v>2014</v>
      </c>
      <c r="D12" t="s">
        <v>150</v>
      </c>
      <c r="E12" t="s">
        <v>134</v>
      </c>
      <c r="F12" t="s">
        <v>151</v>
      </c>
      <c r="G12" t="s">
        <v>4</v>
      </c>
      <c r="H12" t="s">
        <v>133</v>
      </c>
      <c r="I12" t="s">
        <v>132</v>
      </c>
      <c r="J12" t="s">
        <v>131</v>
      </c>
      <c r="K12" t="s">
        <v>152</v>
      </c>
      <c r="L12" t="s">
        <v>153</v>
      </c>
      <c r="M12" t="s">
        <v>66</v>
      </c>
      <c r="N12" t="s">
        <v>68</v>
      </c>
      <c r="O12" t="s">
        <v>87</v>
      </c>
      <c r="P12">
        <v>9</v>
      </c>
      <c r="Q12">
        <v>48</v>
      </c>
      <c r="R12">
        <v>2</v>
      </c>
      <c r="S12">
        <v>16</v>
      </c>
      <c r="T12">
        <v>20.5</v>
      </c>
      <c r="U12">
        <v>25</v>
      </c>
      <c r="V12" t="s">
        <v>70</v>
      </c>
      <c r="W12" t="s">
        <v>73</v>
      </c>
      <c r="X12" t="s">
        <v>127</v>
      </c>
      <c r="Y12" t="s">
        <v>106</v>
      </c>
      <c r="Z12" s="16" t="s">
        <v>154</v>
      </c>
      <c r="AA12" s="16">
        <v>32.36</v>
      </c>
      <c r="AB12" s="16">
        <f>34.76-32.36</f>
        <v>2.3999999999999986</v>
      </c>
      <c r="AC12" s="16">
        <v>5</v>
      </c>
      <c r="AD12" s="16">
        <v>98</v>
      </c>
      <c r="AE12" s="16">
        <v>33.6</v>
      </c>
      <c r="AF12" s="16">
        <f>35.91-33.6</f>
        <v>2.3099999999999952</v>
      </c>
      <c r="AG12" s="16">
        <v>5</v>
      </c>
      <c r="AH12">
        <v>71</v>
      </c>
      <c r="AI12" t="s">
        <v>155</v>
      </c>
      <c r="AJ12" t="s">
        <v>75</v>
      </c>
      <c r="AK12" t="s">
        <v>135</v>
      </c>
      <c r="AL12" t="s">
        <v>145</v>
      </c>
      <c r="AM12" t="s">
        <v>170</v>
      </c>
      <c r="AN12" t="s">
        <v>156</v>
      </c>
      <c r="AO12" t="s">
        <v>134</v>
      </c>
      <c r="AP12" t="s">
        <v>187</v>
      </c>
      <c r="AQ12" t="s">
        <v>157</v>
      </c>
      <c r="AR12" t="s">
        <v>161</v>
      </c>
    </row>
    <row r="13" spans="1:44" x14ac:dyDescent="0.75">
      <c r="A13" t="s">
        <v>148</v>
      </c>
      <c r="B13" t="s">
        <v>149</v>
      </c>
      <c r="C13">
        <v>2014</v>
      </c>
      <c r="D13" t="s">
        <v>150</v>
      </c>
      <c r="E13" t="s">
        <v>134</v>
      </c>
      <c r="F13" t="s">
        <v>151</v>
      </c>
      <c r="G13" t="s">
        <v>4</v>
      </c>
      <c r="H13" t="s">
        <v>133</v>
      </c>
      <c r="I13" t="s">
        <v>132</v>
      </c>
      <c r="J13" t="s">
        <v>131</v>
      </c>
      <c r="K13" t="s">
        <v>152</v>
      </c>
      <c r="L13" t="s">
        <v>153</v>
      </c>
      <c r="M13" t="s">
        <v>66</v>
      </c>
      <c r="N13" t="s">
        <v>68</v>
      </c>
      <c r="O13" t="s">
        <v>87</v>
      </c>
      <c r="P13">
        <v>9</v>
      </c>
      <c r="Q13">
        <v>48</v>
      </c>
      <c r="R13">
        <v>2</v>
      </c>
      <c r="S13">
        <v>16</v>
      </c>
      <c r="T13">
        <v>20.5</v>
      </c>
      <c r="U13">
        <v>25</v>
      </c>
      <c r="V13" t="s">
        <v>70</v>
      </c>
      <c r="W13" t="s">
        <v>73</v>
      </c>
      <c r="X13" t="s">
        <v>127</v>
      </c>
      <c r="Y13" t="s">
        <v>106</v>
      </c>
      <c r="Z13" s="16" t="s">
        <v>154</v>
      </c>
      <c r="AA13" s="16">
        <v>32.36</v>
      </c>
      <c r="AB13" s="16">
        <f>34.76-32.36</f>
        <v>2.3999999999999986</v>
      </c>
      <c r="AC13" s="16">
        <v>5</v>
      </c>
      <c r="AD13" s="16">
        <v>98</v>
      </c>
      <c r="AE13" s="16">
        <v>30.76</v>
      </c>
      <c r="AF13" s="16">
        <f>30.76-29.96</f>
        <v>0.80000000000000071</v>
      </c>
      <c r="AG13" s="16">
        <v>5</v>
      </c>
      <c r="AH13">
        <v>71</v>
      </c>
      <c r="AI13" t="s">
        <v>155</v>
      </c>
      <c r="AJ13" t="s">
        <v>75</v>
      </c>
      <c r="AK13" t="s">
        <v>135</v>
      </c>
      <c r="AL13" t="s">
        <v>145</v>
      </c>
      <c r="AM13" t="s">
        <v>171</v>
      </c>
      <c r="AN13" t="s">
        <v>156</v>
      </c>
      <c r="AO13" t="s">
        <v>134</v>
      </c>
      <c r="AP13" t="s">
        <v>187</v>
      </c>
      <c r="AQ13" t="s">
        <v>157</v>
      </c>
      <c r="AR13" t="s">
        <v>162</v>
      </c>
    </row>
    <row r="14" spans="1:44" x14ac:dyDescent="0.75">
      <c r="A14" t="s">
        <v>148</v>
      </c>
      <c r="B14" t="s">
        <v>149</v>
      </c>
      <c r="C14">
        <v>2014</v>
      </c>
      <c r="D14" t="s">
        <v>150</v>
      </c>
      <c r="E14" t="s">
        <v>134</v>
      </c>
      <c r="F14" t="s">
        <v>151</v>
      </c>
      <c r="G14" t="s">
        <v>4</v>
      </c>
      <c r="H14" t="s">
        <v>133</v>
      </c>
      <c r="I14" t="s">
        <v>132</v>
      </c>
      <c r="J14" t="s">
        <v>131</v>
      </c>
      <c r="K14" t="s">
        <v>152</v>
      </c>
      <c r="L14" t="s">
        <v>153</v>
      </c>
      <c r="M14" t="s">
        <v>66</v>
      </c>
      <c r="N14" t="s">
        <v>68</v>
      </c>
      <c r="O14" t="s">
        <v>87</v>
      </c>
      <c r="P14">
        <v>9</v>
      </c>
      <c r="Q14">
        <v>64</v>
      </c>
      <c r="R14">
        <v>2</v>
      </c>
      <c r="S14">
        <v>16</v>
      </c>
      <c r="T14">
        <v>25</v>
      </c>
      <c r="U14">
        <v>28</v>
      </c>
      <c r="V14" t="s">
        <v>70</v>
      </c>
      <c r="W14" t="s">
        <v>72</v>
      </c>
      <c r="X14" t="s">
        <v>127</v>
      </c>
      <c r="Y14" t="s">
        <v>106</v>
      </c>
      <c r="Z14" s="16" t="s">
        <v>154</v>
      </c>
      <c r="AA14" s="16">
        <v>27.11</v>
      </c>
      <c r="AB14" s="16">
        <f>27.11-24.62</f>
        <v>2.4899999999999984</v>
      </c>
      <c r="AC14" s="16">
        <v>5</v>
      </c>
      <c r="AD14" s="16">
        <v>98</v>
      </c>
      <c r="AE14" s="16">
        <v>33.869999999999997</v>
      </c>
      <c r="AF14" s="16">
        <f>33.87-30.93</f>
        <v>2.9399999999999977</v>
      </c>
      <c r="AG14" s="16">
        <v>5</v>
      </c>
      <c r="AH14">
        <v>71</v>
      </c>
      <c r="AI14" t="s">
        <v>155</v>
      </c>
      <c r="AJ14" t="s">
        <v>75</v>
      </c>
      <c r="AK14" t="s">
        <v>135</v>
      </c>
      <c r="AL14" t="s">
        <v>146</v>
      </c>
      <c r="AM14" t="s">
        <v>172</v>
      </c>
      <c r="AN14" t="s">
        <v>156</v>
      </c>
      <c r="AO14" t="s">
        <v>134</v>
      </c>
      <c r="AP14" t="s">
        <v>187</v>
      </c>
      <c r="AQ14" t="s">
        <v>157</v>
      </c>
      <c r="AR14" t="s">
        <v>160</v>
      </c>
    </row>
    <row r="15" spans="1:44" x14ac:dyDescent="0.75">
      <c r="A15" t="s">
        <v>148</v>
      </c>
      <c r="B15" t="s">
        <v>149</v>
      </c>
      <c r="C15">
        <v>2014</v>
      </c>
      <c r="D15" t="s">
        <v>150</v>
      </c>
      <c r="E15" t="s">
        <v>134</v>
      </c>
      <c r="F15" t="s">
        <v>151</v>
      </c>
      <c r="G15" t="s">
        <v>4</v>
      </c>
      <c r="H15" t="s">
        <v>133</v>
      </c>
      <c r="I15" t="s">
        <v>132</v>
      </c>
      <c r="J15" t="s">
        <v>131</v>
      </c>
      <c r="K15" t="s">
        <v>152</v>
      </c>
      <c r="L15" t="s">
        <v>153</v>
      </c>
      <c r="M15" t="s">
        <v>66</v>
      </c>
      <c r="N15" t="s">
        <v>68</v>
      </c>
      <c r="O15" t="s">
        <v>87</v>
      </c>
      <c r="P15">
        <v>9</v>
      </c>
      <c r="Q15">
        <v>48</v>
      </c>
      <c r="R15">
        <v>2</v>
      </c>
      <c r="S15">
        <v>16</v>
      </c>
      <c r="T15">
        <v>20.5</v>
      </c>
      <c r="U15">
        <v>28</v>
      </c>
      <c r="V15" t="s">
        <v>70</v>
      </c>
      <c r="W15" t="s">
        <v>73</v>
      </c>
      <c r="X15" t="s">
        <v>127</v>
      </c>
      <c r="Y15" t="s">
        <v>106</v>
      </c>
      <c r="Z15" s="16" t="s">
        <v>154</v>
      </c>
      <c r="AA15" s="16">
        <v>27.11</v>
      </c>
      <c r="AB15" s="16">
        <f>27.11-24.62</f>
        <v>2.4899999999999984</v>
      </c>
      <c r="AC15" s="16">
        <v>5</v>
      </c>
      <c r="AD15" s="16">
        <v>98</v>
      </c>
      <c r="AE15" s="16">
        <v>34.76</v>
      </c>
      <c r="AF15" s="16">
        <f>34.76-32</f>
        <v>2.759999999999998</v>
      </c>
      <c r="AG15" s="16">
        <v>5</v>
      </c>
      <c r="AH15">
        <v>71</v>
      </c>
      <c r="AI15" t="s">
        <v>155</v>
      </c>
      <c r="AJ15" t="s">
        <v>75</v>
      </c>
      <c r="AK15" t="s">
        <v>135</v>
      </c>
      <c r="AL15" t="s">
        <v>146</v>
      </c>
      <c r="AM15" t="s">
        <v>173</v>
      </c>
      <c r="AN15" t="s">
        <v>156</v>
      </c>
      <c r="AO15" t="s">
        <v>134</v>
      </c>
      <c r="AP15" t="s">
        <v>187</v>
      </c>
      <c r="AQ15" t="s">
        <v>157</v>
      </c>
      <c r="AR15" t="s">
        <v>161</v>
      </c>
    </row>
    <row r="16" spans="1:44" x14ac:dyDescent="0.75">
      <c r="A16" t="s">
        <v>148</v>
      </c>
      <c r="B16" t="s">
        <v>149</v>
      </c>
      <c r="C16">
        <v>2014</v>
      </c>
      <c r="D16" t="s">
        <v>150</v>
      </c>
      <c r="E16" t="s">
        <v>134</v>
      </c>
      <c r="F16" t="s">
        <v>151</v>
      </c>
      <c r="G16" t="s">
        <v>4</v>
      </c>
      <c r="H16" t="s">
        <v>133</v>
      </c>
      <c r="I16" t="s">
        <v>132</v>
      </c>
      <c r="J16" t="s">
        <v>131</v>
      </c>
      <c r="K16" t="s">
        <v>152</v>
      </c>
      <c r="L16" t="s">
        <v>153</v>
      </c>
      <c r="M16" t="s">
        <v>66</v>
      </c>
      <c r="N16" t="s">
        <v>68</v>
      </c>
      <c r="O16" t="s">
        <v>87</v>
      </c>
      <c r="P16">
        <v>9</v>
      </c>
      <c r="Q16">
        <v>48</v>
      </c>
      <c r="R16">
        <v>2</v>
      </c>
      <c r="S16">
        <v>16</v>
      </c>
      <c r="T16">
        <v>20.5</v>
      </c>
      <c r="U16">
        <v>28</v>
      </c>
      <c r="V16" t="s">
        <v>70</v>
      </c>
      <c r="W16" t="s">
        <v>73</v>
      </c>
      <c r="X16" t="s">
        <v>127</v>
      </c>
      <c r="Y16" t="s">
        <v>106</v>
      </c>
      <c r="Z16" s="16" t="s">
        <v>154</v>
      </c>
      <c r="AA16" s="16">
        <v>27.11</v>
      </c>
      <c r="AB16" s="16">
        <f>27.11-24.62</f>
        <v>2.4899999999999984</v>
      </c>
      <c r="AC16" s="16">
        <v>5</v>
      </c>
      <c r="AD16" s="16">
        <v>98</v>
      </c>
      <c r="AE16" s="16">
        <v>39.56</v>
      </c>
      <c r="AF16" s="16">
        <f>41.33-39.56</f>
        <v>1.769999999999996</v>
      </c>
      <c r="AG16" s="16">
        <v>5</v>
      </c>
      <c r="AH16">
        <v>71</v>
      </c>
      <c r="AI16" t="s">
        <v>155</v>
      </c>
      <c r="AJ16" t="s">
        <v>75</v>
      </c>
      <c r="AK16" t="s">
        <v>135</v>
      </c>
      <c r="AL16" t="s">
        <v>146</v>
      </c>
      <c r="AM16" t="s">
        <v>174</v>
      </c>
      <c r="AN16" t="s">
        <v>156</v>
      </c>
      <c r="AO16" t="s">
        <v>134</v>
      </c>
      <c r="AP16" t="s">
        <v>187</v>
      </c>
      <c r="AQ16" t="s">
        <v>157</v>
      </c>
      <c r="AR16" t="s">
        <v>162</v>
      </c>
    </row>
    <row r="17" spans="1:44" x14ac:dyDescent="0.75">
      <c r="A17" t="s">
        <v>148</v>
      </c>
      <c r="B17" t="s">
        <v>149</v>
      </c>
      <c r="C17">
        <v>2014</v>
      </c>
      <c r="D17" t="s">
        <v>150</v>
      </c>
      <c r="E17" t="s">
        <v>134</v>
      </c>
      <c r="F17" t="s">
        <v>151</v>
      </c>
      <c r="G17" t="s">
        <v>4</v>
      </c>
      <c r="H17" t="s">
        <v>133</v>
      </c>
      <c r="I17" t="s">
        <v>132</v>
      </c>
      <c r="J17" t="s">
        <v>131</v>
      </c>
      <c r="K17" t="s">
        <v>152</v>
      </c>
      <c r="L17" t="s">
        <v>153</v>
      </c>
      <c r="M17" t="s">
        <v>66</v>
      </c>
      <c r="N17" t="s">
        <v>68</v>
      </c>
      <c r="O17" t="s">
        <v>87</v>
      </c>
      <c r="P17">
        <v>9</v>
      </c>
      <c r="Q17">
        <v>64</v>
      </c>
      <c r="R17">
        <v>2</v>
      </c>
      <c r="S17">
        <v>16</v>
      </c>
      <c r="T17">
        <v>25</v>
      </c>
      <c r="U17">
        <v>30</v>
      </c>
      <c r="V17" t="s">
        <v>70</v>
      </c>
      <c r="W17" t="s">
        <v>72</v>
      </c>
      <c r="X17" t="s">
        <v>127</v>
      </c>
      <c r="Y17" t="s">
        <v>106</v>
      </c>
      <c r="Z17" s="16" t="s">
        <v>154</v>
      </c>
      <c r="AA17" s="16">
        <v>27.56</v>
      </c>
      <c r="AB17" s="16">
        <f>27.56-24.98</f>
        <v>2.5799999999999983</v>
      </c>
      <c r="AC17" s="16">
        <v>5</v>
      </c>
      <c r="AD17" s="16">
        <v>98</v>
      </c>
      <c r="AE17" s="16">
        <v>26.93</v>
      </c>
      <c r="AF17" s="16">
        <f>26.93-24</f>
        <v>2.9299999999999997</v>
      </c>
      <c r="AG17" s="16">
        <v>5</v>
      </c>
      <c r="AH17">
        <v>71</v>
      </c>
      <c r="AI17" t="s">
        <v>155</v>
      </c>
      <c r="AJ17" t="s">
        <v>75</v>
      </c>
      <c r="AK17" t="s">
        <v>135</v>
      </c>
      <c r="AL17" t="s">
        <v>147</v>
      </c>
      <c r="AM17" t="s">
        <v>175</v>
      </c>
      <c r="AN17" t="s">
        <v>156</v>
      </c>
      <c r="AO17" t="s">
        <v>134</v>
      </c>
      <c r="AP17" t="s">
        <v>187</v>
      </c>
      <c r="AQ17" t="s">
        <v>157</v>
      </c>
      <c r="AR17" t="s">
        <v>160</v>
      </c>
    </row>
    <row r="18" spans="1:44" x14ac:dyDescent="0.75">
      <c r="A18" t="s">
        <v>148</v>
      </c>
      <c r="B18" t="s">
        <v>149</v>
      </c>
      <c r="C18">
        <v>2014</v>
      </c>
      <c r="D18" t="s">
        <v>150</v>
      </c>
      <c r="E18" t="s">
        <v>134</v>
      </c>
      <c r="F18" t="s">
        <v>151</v>
      </c>
      <c r="G18" t="s">
        <v>4</v>
      </c>
      <c r="H18" t="s">
        <v>133</v>
      </c>
      <c r="I18" t="s">
        <v>132</v>
      </c>
      <c r="J18" t="s">
        <v>131</v>
      </c>
      <c r="K18" t="s">
        <v>152</v>
      </c>
      <c r="L18" t="s">
        <v>153</v>
      </c>
      <c r="M18" t="s">
        <v>66</v>
      </c>
      <c r="N18" t="s">
        <v>68</v>
      </c>
      <c r="O18" t="s">
        <v>87</v>
      </c>
      <c r="P18">
        <v>9</v>
      </c>
      <c r="Q18">
        <v>48</v>
      </c>
      <c r="R18">
        <v>2</v>
      </c>
      <c r="S18">
        <v>16</v>
      </c>
      <c r="T18">
        <v>20.5</v>
      </c>
      <c r="U18">
        <v>30</v>
      </c>
      <c r="V18" t="s">
        <v>70</v>
      </c>
      <c r="W18" t="s">
        <v>73</v>
      </c>
      <c r="X18" t="s">
        <v>127</v>
      </c>
      <c r="Y18" t="s">
        <v>106</v>
      </c>
      <c r="Z18" s="16" t="s">
        <v>154</v>
      </c>
      <c r="AA18" s="16">
        <v>27.56</v>
      </c>
      <c r="AB18" s="16">
        <f>27.56-24.98</f>
        <v>2.5799999999999983</v>
      </c>
      <c r="AC18" s="16">
        <v>5</v>
      </c>
      <c r="AD18" s="16">
        <v>98</v>
      </c>
      <c r="AE18" s="16">
        <f>34.76</f>
        <v>34.76</v>
      </c>
      <c r="AF18" s="16">
        <f>37.42-34.76</f>
        <v>2.6600000000000037</v>
      </c>
      <c r="AG18" s="16">
        <v>5</v>
      </c>
      <c r="AH18">
        <v>71</v>
      </c>
      <c r="AI18" t="s">
        <v>155</v>
      </c>
      <c r="AJ18" t="s">
        <v>75</v>
      </c>
      <c r="AK18" t="s">
        <v>135</v>
      </c>
      <c r="AL18" t="s">
        <v>147</v>
      </c>
      <c r="AM18" t="s">
        <v>176</v>
      </c>
      <c r="AN18" t="s">
        <v>156</v>
      </c>
      <c r="AO18" t="s">
        <v>134</v>
      </c>
      <c r="AP18" t="s">
        <v>187</v>
      </c>
      <c r="AQ18" t="s">
        <v>157</v>
      </c>
      <c r="AR18" t="s">
        <v>161</v>
      </c>
    </row>
    <row r="19" spans="1:44" x14ac:dyDescent="0.75">
      <c r="A19" t="s">
        <v>148</v>
      </c>
      <c r="B19" t="s">
        <v>149</v>
      </c>
      <c r="C19">
        <v>2014</v>
      </c>
      <c r="D19" t="s">
        <v>150</v>
      </c>
      <c r="E19" t="s">
        <v>134</v>
      </c>
      <c r="F19" t="s">
        <v>151</v>
      </c>
      <c r="G19" t="s">
        <v>4</v>
      </c>
      <c r="H19" t="s">
        <v>133</v>
      </c>
      <c r="I19" t="s">
        <v>132</v>
      </c>
      <c r="J19" t="s">
        <v>131</v>
      </c>
      <c r="K19" t="s">
        <v>152</v>
      </c>
      <c r="L19" t="s">
        <v>153</v>
      </c>
      <c r="M19" t="s">
        <v>66</v>
      </c>
      <c r="N19" t="s">
        <v>68</v>
      </c>
      <c r="O19" t="s">
        <v>87</v>
      </c>
      <c r="P19">
        <v>9</v>
      </c>
      <c r="Q19">
        <v>48</v>
      </c>
      <c r="R19">
        <v>2</v>
      </c>
      <c r="S19">
        <v>16</v>
      </c>
      <c r="T19">
        <v>20.5</v>
      </c>
      <c r="U19">
        <v>30</v>
      </c>
      <c r="V19" t="s">
        <v>70</v>
      </c>
      <c r="W19" t="s">
        <v>73</v>
      </c>
      <c r="X19" t="s">
        <v>127</v>
      </c>
      <c r="Y19" t="s">
        <v>106</v>
      </c>
      <c r="Z19" s="16" t="s">
        <v>154</v>
      </c>
      <c r="AA19" s="16">
        <v>27.56</v>
      </c>
      <c r="AB19" s="16">
        <f>27.56-24.98</f>
        <v>2.5799999999999983</v>
      </c>
      <c r="AC19" s="16">
        <v>5</v>
      </c>
      <c r="AD19" s="16">
        <v>98</v>
      </c>
      <c r="AE19" s="16">
        <v>39.380000000000003</v>
      </c>
      <c r="AF19" s="16">
        <f>41.24-39.38</f>
        <v>1.8599999999999994</v>
      </c>
      <c r="AG19" s="16">
        <v>5</v>
      </c>
      <c r="AH19">
        <v>71</v>
      </c>
      <c r="AI19" t="s">
        <v>155</v>
      </c>
      <c r="AJ19" t="s">
        <v>75</v>
      </c>
      <c r="AK19" t="s">
        <v>135</v>
      </c>
      <c r="AL19" t="s">
        <v>147</v>
      </c>
      <c r="AM19" t="s">
        <v>177</v>
      </c>
      <c r="AN19" t="s">
        <v>156</v>
      </c>
      <c r="AO19" t="s">
        <v>134</v>
      </c>
      <c r="AP19" t="s">
        <v>187</v>
      </c>
      <c r="AQ19" t="s">
        <v>157</v>
      </c>
      <c r="AR19" t="s">
        <v>162</v>
      </c>
    </row>
    <row r="20" spans="1:44" x14ac:dyDescent="0.75">
      <c r="A20" t="s">
        <v>148</v>
      </c>
      <c r="B20" t="s">
        <v>149</v>
      </c>
      <c r="C20">
        <v>2014</v>
      </c>
      <c r="D20" t="s">
        <v>150</v>
      </c>
      <c r="E20" t="s">
        <v>134</v>
      </c>
      <c r="F20" t="s">
        <v>151</v>
      </c>
      <c r="G20" t="s">
        <v>4</v>
      </c>
      <c r="H20" t="s">
        <v>133</v>
      </c>
      <c r="I20" t="s">
        <v>132</v>
      </c>
      <c r="J20" t="s">
        <v>131</v>
      </c>
      <c r="K20" t="s">
        <v>152</v>
      </c>
      <c r="L20" t="s">
        <v>153</v>
      </c>
      <c r="M20" t="s">
        <v>66</v>
      </c>
      <c r="N20" t="s">
        <v>68</v>
      </c>
      <c r="O20" t="s">
        <v>87</v>
      </c>
      <c r="P20">
        <v>9</v>
      </c>
      <c r="Q20">
        <v>64</v>
      </c>
      <c r="R20">
        <v>2</v>
      </c>
      <c r="S20">
        <v>16</v>
      </c>
      <c r="T20">
        <v>25</v>
      </c>
      <c r="U20">
        <v>32</v>
      </c>
      <c r="V20" t="s">
        <v>70</v>
      </c>
      <c r="W20" t="s">
        <v>72</v>
      </c>
      <c r="X20" t="s">
        <v>127</v>
      </c>
      <c r="Y20" t="s">
        <v>106</v>
      </c>
      <c r="Z20" s="16" t="s">
        <v>154</v>
      </c>
      <c r="AA20" s="16">
        <v>12.53</v>
      </c>
      <c r="AB20" s="16">
        <f>12.53-11.11</f>
        <v>1.42</v>
      </c>
      <c r="AC20" s="16">
        <v>5</v>
      </c>
      <c r="AD20" s="16">
        <v>98</v>
      </c>
      <c r="AE20" s="16">
        <v>14.04</v>
      </c>
      <c r="AF20" s="16">
        <f>14.04-12.89</f>
        <v>1.1499999999999986</v>
      </c>
      <c r="AG20" s="16">
        <v>5</v>
      </c>
      <c r="AH20">
        <v>71</v>
      </c>
      <c r="AI20" t="s">
        <v>155</v>
      </c>
      <c r="AJ20" t="s">
        <v>75</v>
      </c>
      <c r="AK20" t="s">
        <v>135</v>
      </c>
      <c r="AL20" t="s">
        <v>158</v>
      </c>
      <c r="AM20" t="s">
        <v>178</v>
      </c>
      <c r="AN20" t="s">
        <v>156</v>
      </c>
      <c r="AO20" t="s">
        <v>134</v>
      </c>
      <c r="AP20" t="s">
        <v>187</v>
      </c>
      <c r="AQ20" t="s">
        <v>157</v>
      </c>
      <c r="AR20" t="s">
        <v>160</v>
      </c>
    </row>
    <row r="21" spans="1:44" x14ac:dyDescent="0.75">
      <c r="A21" t="s">
        <v>148</v>
      </c>
      <c r="B21" t="s">
        <v>149</v>
      </c>
      <c r="C21">
        <v>2014</v>
      </c>
      <c r="D21" t="s">
        <v>150</v>
      </c>
      <c r="E21" t="s">
        <v>134</v>
      </c>
      <c r="F21" t="s">
        <v>151</v>
      </c>
      <c r="G21" t="s">
        <v>4</v>
      </c>
      <c r="H21" t="s">
        <v>133</v>
      </c>
      <c r="I21" t="s">
        <v>132</v>
      </c>
      <c r="J21" t="s">
        <v>131</v>
      </c>
      <c r="K21" t="s">
        <v>152</v>
      </c>
      <c r="L21" t="s">
        <v>153</v>
      </c>
      <c r="M21" t="s">
        <v>66</v>
      </c>
      <c r="N21" t="s">
        <v>68</v>
      </c>
      <c r="O21" t="s">
        <v>87</v>
      </c>
      <c r="P21">
        <v>9</v>
      </c>
      <c r="Q21">
        <v>48</v>
      </c>
      <c r="R21">
        <v>2</v>
      </c>
      <c r="S21">
        <v>16</v>
      </c>
      <c r="T21">
        <v>20.5</v>
      </c>
      <c r="U21">
        <v>32</v>
      </c>
      <c r="V21" t="s">
        <v>70</v>
      </c>
      <c r="W21" t="s">
        <v>73</v>
      </c>
      <c r="X21" t="s">
        <v>127</v>
      </c>
      <c r="Y21" t="s">
        <v>106</v>
      </c>
      <c r="Z21" s="16" t="s">
        <v>154</v>
      </c>
      <c r="AA21" s="16">
        <v>12.53</v>
      </c>
      <c r="AB21" s="16">
        <f>12.53-11.11</f>
        <v>1.42</v>
      </c>
      <c r="AC21" s="16">
        <v>5</v>
      </c>
      <c r="AD21" s="16">
        <v>98</v>
      </c>
      <c r="AE21" s="16">
        <v>14.67</v>
      </c>
      <c r="AF21" s="16">
        <f>16.36-14.67</f>
        <v>1.6899999999999995</v>
      </c>
      <c r="AG21" s="16">
        <v>5</v>
      </c>
      <c r="AH21">
        <v>71</v>
      </c>
      <c r="AI21" t="s">
        <v>155</v>
      </c>
      <c r="AJ21" t="s">
        <v>75</v>
      </c>
      <c r="AK21" t="s">
        <v>135</v>
      </c>
      <c r="AL21" t="s">
        <v>158</v>
      </c>
      <c r="AM21" t="s">
        <v>179</v>
      </c>
      <c r="AN21" t="s">
        <v>156</v>
      </c>
      <c r="AO21" t="s">
        <v>134</v>
      </c>
      <c r="AP21" t="s">
        <v>187</v>
      </c>
      <c r="AQ21" t="s">
        <v>157</v>
      </c>
      <c r="AR21" t="s">
        <v>161</v>
      </c>
    </row>
    <row r="22" spans="1:44" x14ac:dyDescent="0.75">
      <c r="A22" t="s">
        <v>148</v>
      </c>
      <c r="B22" t="s">
        <v>149</v>
      </c>
      <c r="C22">
        <v>2014</v>
      </c>
      <c r="D22" t="s">
        <v>150</v>
      </c>
      <c r="E22" t="s">
        <v>134</v>
      </c>
      <c r="F22" t="s">
        <v>151</v>
      </c>
      <c r="G22" t="s">
        <v>4</v>
      </c>
      <c r="H22" t="s">
        <v>133</v>
      </c>
      <c r="I22" t="s">
        <v>132</v>
      </c>
      <c r="J22" t="s">
        <v>131</v>
      </c>
      <c r="K22" t="s">
        <v>152</v>
      </c>
      <c r="L22" t="s">
        <v>153</v>
      </c>
      <c r="M22" t="s">
        <v>66</v>
      </c>
      <c r="N22" t="s">
        <v>68</v>
      </c>
      <c r="O22" t="s">
        <v>87</v>
      </c>
      <c r="P22">
        <v>9</v>
      </c>
      <c r="Q22">
        <v>48</v>
      </c>
      <c r="R22">
        <v>2</v>
      </c>
      <c r="S22">
        <v>16</v>
      </c>
      <c r="T22">
        <v>20.5</v>
      </c>
      <c r="U22">
        <v>32</v>
      </c>
      <c r="V22" t="s">
        <v>70</v>
      </c>
      <c r="W22" t="s">
        <v>73</v>
      </c>
      <c r="X22" t="s">
        <v>127</v>
      </c>
      <c r="Y22" t="s">
        <v>106</v>
      </c>
      <c r="Z22" s="16" t="s">
        <v>154</v>
      </c>
      <c r="AA22" s="16">
        <v>12.53</v>
      </c>
      <c r="AB22" s="16">
        <f>12.53-11.11</f>
        <v>1.42</v>
      </c>
      <c r="AC22" s="16">
        <v>5</v>
      </c>
      <c r="AD22" s="16">
        <v>98</v>
      </c>
      <c r="AE22" s="16">
        <v>19.11</v>
      </c>
      <c r="AF22" s="16">
        <f>19.11-17.6</f>
        <v>1.509999999999998</v>
      </c>
      <c r="AG22" s="16">
        <v>5</v>
      </c>
      <c r="AH22">
        <v>71</v>
      </c>
      <c r="AI22" t="s">
        <v>155</v>
      </c>
      <c r="AJ22" t="s">
        <v>75</v>
      </c>
      <c r="AK22" t="s">
        <v>135</v>
      </c>
      <c r="AL22" t="s">
        <v>158</v>
      </c>
      <c r="AM22" t="s">
        <v>180</v>
      </c>
      <c r="AN22" t="s">
        <v>156</v>
      </c>
      <c r="AO22" t="s">
        <v>134</v>
      </c>
      <c r="AP22" t="s">
        <v>187</v>
      </c>
      <c r="AQ22" t="s">
        <v>157</v>
      </c>
      <c r="AR22" t="s">
        <v>162</v>
      </c>
    </row>
    <row r="23" spans="1:44" x14ac:dyDescent="0.75">
      <c r="A23" t="s">
        <v>148</v>
      </c>
      <c r="B23" t="s">
        <v>149</v>
      </c>
      <c r="C23">
        <v>2014</v>
      </c>
      <c r="D23" t="s">
        <v>150</v>
      </c>
      <c r="E23" t="s">
        <v>134</v>
      </c>
      <c r="F23" t="s">
        <v>151</v>
      </c>
      <c r="G23" t="s">
        <v>4</v>
      </c>
      <c r="H23" t="s">
        <v>133</v>
      </c>
      <c r="I23" t="s">
        <v>132</v>
      </c>
      <c r="J23" t="s">
        <v>131</v>
      </c>
      <c r="K23" t="s">
        <v>152</v>
      </c>
      <c r="L23" t="s">
        <v>153</v>
      </c>
      <c r="M23" t="s">
        <v>66</v>
      </c>
      <c r="N23" t="s">
        <v>68</v>
      </c>
      <c r="O23" t="s">
        <v>87</v>
      </c>
      <c r="P23">
        <v>9</v>
      </c>
      <c r="Q23">
        <v>64</v>
      </c>
      <c r="R23">
        <v>2</v>
      </c>
      <c r="S23">
        <v>16</v>
      </c>
      <c r="T23">
        <v>25</v>
      </c>
      <c r="U23">
        <v>36</v>
      </c>
      <c r="V23" t="s">
        <v>70</v>
      </c>
      <c r="W23" t="s">
        <v>72</v>
      </c>
      <c r="X23" t="s">
        <v>127</v>
      </c>
      <c r="Y23" t="s">
        <v>106</v>
      </c>
      <c r="Z23" s="16" t="s">
        <v>154</v>
      </c>
      <c r="AA23" s="16">
        <v>1.6</v>
      </c>
      <c r="AB23" s="16">
        <f>2.22-1.6</f>
        <v>0.62000000000000011</v>
      </c>
      <c r="AC23" s="16">
        <v>5</v>
      </c>
      <c r="AD23" s="16">
        <v>98</v>
      </c>
      <c r="AE23" s="16">
        <v>1.42</v>
      </c>
      <c r="AF23" s="16">
        <f>1.87-1.42</f>
        <v>0.45000000000000018</v>
      </c>
      <c r="AG23" s="16">
        <v>5</v>
      </c>
      <c r="AH23">
        <v>71</v>
      </c>
      <c r="AI23" t="s">
        <v>155</v>
      </c>
      <c r="AJ23" t="s">
        <v>75</v>
      </c>
      <c r="AK23" t="s">
        <v>135</v>
      </c>
      <c r="AL23" t="s">
        <v>159</v>
      </c>
      <c r="AM23" t="s">
        <v>181</v>
      </c>
      <c r="AN23" t="s">
        <v>156</v>
      </c>
      <c r="AO23" t="s">
        <v>134</v>
      </c>
      <c r="AP23" t="s">
        <v>187</v>
      </c>
      <c r="AQ23" t="s">
        <v>157</v>
      </c>
      <c r="AR23" t="s">
        <v>160</v>
      </c>
    </row>
    <row r="24" spans="1:44" x14ac:dyDescent="0.75">
      <c r="A24" t="s">
        <v>148</v>
      </c>
      <c r="B24" t="s">
        <v>149</v>
      </c>
      <c r="C24">
        <v>2014</v>
      </c>
      <c r="D24" t="s">
        <v>150</v>
      </c>
      <c r="E24" t="s">
        <v>134</v>
      </c>
      <c r="F24" t="s">
        <v>151</v>
      </c>
      <c r="G24" t="s">
        <v>4</v>
      </c>
      <c r="H24" t="s">
        <v>133</v>
      </c>
      <c r="I24" t="s">
        <v>132</v>
      </c>
      <c r="J24" t="s">
        <v>131</v>
      </c>
      <c r="K24" t="s">
        <v>152</v>
      </c>
      <c r="L24" t="s">
        <v>153</v>
      </c>
      <c r="M24" t="s">
        <v>66</v>
      </c>
      <c r="N24" t="s">
        <v>68</v>
      </c>
      <c r="O24" t="s">
        <v>87</v>
      </c>
      <c r="P24">
        <v>9</v>
      </c>
      <c r="Q24">
        <v>48</v>
      </c>
      <c r="R24">
        <v>2</v>
      </c>
      <c r="S24">
        <v>16</v>
      </c>
      <c r="T24">
        <v>20.5</v>
      </c>
      <c r="U24">
        <v>36</v>
      </c>
      <c r="V24" t="s">
        <v>70</v>
      </c>
      <c r="W24" t="s">
        <v>73</v>
      </c>
      <c r="X24" t="s">
        <v>127</v>
      </c>
      <c r="Y24" t="s">
        <v>106</v>
      </c>
      <c r="Z24" s="16" t="s">
        <v>154</v>
      </c>
      <c r="AA24" s="16">
        <v>1.6</v>
      </c>
      <c r="AB24" s="16">
        <f>2.22-1.6</f>
        <v>0.62000000000000011</v>
      </c>
      <c r="AC24" s="16">
        <v>5</v>
      </c>
      <c r="AD24" s="16">
        <v>98</v>
      </c>
      <c r="AE24" s="16">
        <v>1.1599999999999999</v>
      </c>
      <c r="AF24" s="16">
        <f>1.51-1.16</f>
        <v>0.35000000000000009</v>
      </c>
      <c r="AG24" s="16">
        <v>5</v>
      </c>
      <c r="AH24">
        <v>71</v>
      </c>
      <c r="AI24" t="s">
        <v>155</v>
      </c>
      <c r="AJ24" t="s">
        <v>75</v>
      </c>
      <c r="AK24" t="s">
        <v>135</v>
      </c>
      <c r="AL24" t="s">
        <v>159</v>
      </c>
      <c r="AM24" t="s">
        <v>182</v>
      </c>
      <c r="AN24" t="s">
        <v>156</v>
      </c>
      <c r="AO24" t="s">
        <v>134</v>
      </c>
      <c r="AP24" t="s">
        <v>187</v>
      </c>
      <c r="AQ24" t="s">
        <v>157</v>
      </c>
      <c r="AR24" t="s">
        <v>161</v>
      </c>
    </row>
    <row r="25" spans="1:44" x14ac:dyDescent="0.75">
      <c r="A25" t="s">
        <v>148</v>
      </c>
      <c r="B25" t="s">
        <v>149</v>
      </c>
      <c r="C25">
        <v>2014</v>
      </c>
      <c r="D25" t="s">
        <v>150</v>
      </c>
      <c r="E25" t="s">
        <v>134</v>
      </c>
      <c r="F25" t="s">
        <v>151</v>
      </c>
      <c r="G25" t="s">
        <v>4</v>
      </c>
      <c r="H25" t="s">
        <v>133</v>
      </c>
      <c r="I25" t="s">
        <v>132</v>
      </c>
      <c r="J25" t="s">
        <v>131</v>
      </c>
      <c r="K25" t="s">
        <v>152</v>
      </c>
      <c r="L25" t="s">
        <v>153</v>
      </c>
      <c r="M25" t="s">
        <v>66</v>
      </c>
      <c r="N25" t="s">
        <v>68</v>
      </c>
      <c r="O25" t="s">
        <v>87</v>
      </c>
      <c r="P25">
        <v>9</v>
      </c>
      <c r="Q25">
        <v>48</v>
      </c>
      <c r="R25">
        <v>2</v>
      </c>
      <c r="S25">
        <v>16</v>
      </c>
      <c r="T25">
        <v>20.5</v>
      </c>
      <c r="U25">
        <v>36</v>
      </c>
      <c r="V25" t="s">
        <v>70</v>
      </c>
      <c r="W25" t="s">
        <v>73</v>
      </c>
      <c r="X25" t="s">
        <v>127</v>
      </c>
      <c r="Y25" t="s">
        <v>106</v>
      </c>
      <c r="Z25" s="16" t="s">
        <v>154</v>
      </c>
      <c r="AA25" s="16">
        <v>1.6</v>
      </c>
      <c r="AB25" s="16">
        <f>2.22-1.6</f>
        <v>0.62000000000000011</v>
      </c>
      <c r="AC25" s="16">
        <v>5</v>
      </c>
      <c r="AD25" s="16">
        <v>98</v>
      </c>
      <c r="AE25" s="16">
        <v>1.24</v>
      </c>
      <c r="AF25" s="16">
        <f>1.24-0.98</f>
        <v>0.26</v>
      </c>
      <c r="AG25" s="16">
        <v>5</v>
      </c>
      <c r="AH25">
        <v>71</v>
      </c>
      <c r="AI25" t="s">
        <v>155</v>
      </c>
      <c r="AJ25" t="s">
        <v>75</v>
      </c>
      <c r="AK25" t="s">
        <v>135</v>
      </c>
      <c r="AL25" t="s">
        <v>159</v>
      </c>
      <c r="AM25" t="s">
        <v>183</v>
      </c>
      <c r="AN25" t="s">
        <v>156</v>
      </c>
      <c r="AO25" t="s">
        <v>134</v>
      </c>
      <c r="AP25" t="s">
        <v>187</v>
      </c>
      <c r="AQ25" t="s">
        <v>157</v>
      </c>
      <c r="AR25" t="s">
        <v>162</v>
      </c>
    </row>
    <row r="26" spans="1:44" x14ac:dyDescent="0.75">
      <c r="A26" t="s">
        <v>148</v>
      </c>
      <c r="B26" t="s">
        <v>149</v>
      </c>
      <c r="C26">
        <v>2014</v>
      </c>
      <c r="D26" t="s">
        <v>150</v>
      </c>
      <c r="E26" t="s">
        <v>134</v>
      </c>
      <c r="F26" t="s">
        <v>151</v>
      </c>
      <c r="G26" t="s">
        <v>4</v>
      </c>
      <c r="H26" t="s">
        <v>133</v>
      </c>
      <c r="I26" t="s">
        <v>132</v>
      </c>
      <c r="J26" t="s">
        <v>131</v>
      </c>
      <c r="K26" t="s">
        <v>152</v>
      </c>
      <c r="L26" t="s">
        <v>153</v>
      </c>
      <c r="M26" t="s">
        <v>66</v>
      </c>
      <c r="N26" t="s">
        <v>68</v>
      </c>
      <c r="O26" t="s">
        <v>87</v>
      </c>
      <c r="P26">
        <v>9</v>
      </c>
      <c r="Q26">
        <v>64</v>
      </c>
      <c r="R26">
        <v>2</v>
      </c>
      <c r="S26">
        <v>16</v>
      </c>
      <c r="T26">
        <v>25</v>
      </c>
      <c r="U26">
        <v>14</v>
      </c>
      <c r="V26" t="s">
        <v>71</v>
      </c>
      <c r="W26" t="s">
        <v>72</v>
      </c>
      <c r="X26" t="s">
        <v>127</v>
      </c>
      <c r="Y26" t="s">
        <v>106</v>
      </c>
      <c r="Z26" s="16" t="s">
        <v>154</v>
      </c>
      <c r="AA26" s="16">
        <v>0.87</v>
      </c>
      <c r="AB26" s="16">
        <v>0</v>
      </c>
      <c r="AC26" s="16">
        <v>5</v>
      </c>
      <c r="AD26" s="16">
        <v>98</v>
      </c>
      <c r="AE26" s="16">
        <v>0.34</v>
      </c>
      <c r="AF26" s="16">
        <v>0</v>
      </c>
      <c r="AG26" s="16">
        <v>5</v>
      </c>
      <c r="AH26">
        <v>71</v>
      </c>
      <c r="AI26" t="s">
        <v>155</v>
      </c>
      <c r="AJ26" t="s">
        <v>75</v>
      </c>
      <c r="AK26" t="s">
        <v>135</v>
      </c>
      <c r="AL26" t="s">
        <v>141</v>
      </c>
      <c r="AM26" t="s">
        <v>136</v>
      </c>
      <c r="AN26" t="s">
        <v>156</v>
      </c>
      <c r="AO26" t="s">
        <v>134</v>
      </c>
      <c r="AP26" t="s">
        <v>187</v>
      </c>
      <c r="AQ26" t="s">
        <v>157</v>
      </c>
      <c r="AR26" t="s">
        <v>184</v>
      </c>
    </row>
    <row r="27" spans="1:44" x14ac:dyDescent="0.75">
      <c r="A27" t="s">
        <v>148</v>
      </c>
      <c r="B27" t="s">
        <v>149</v>
      </c>
      <c r="C27">
        <v>2014</v>
      </c>
      <c r="D27" t="s">
        <v>150</v>
      </c>
      <c r="E27" t="s">
        <v>134</v>
      </c>
      <c r="F27" t="s">
        <v>151</v>
      </c>
      <c r="G27" t="s">
        <v>4</v>
      </c>
      <c r="H27" t="s">
        <v>133</v>
      </c>
      <c r="I27" t="s">
        <v>132</v>
      </c>
      <c r="J27" t="s">
        <v>131</v>
      </c>
      <c r="K27" t="s">
        <v>152</v>
      </c>
      <c r="L27" t="s">
        <v>153</v>
      </c>
      <c r="M27" t="s">
        <v>66</v>
      </c>
      <c r="N27" t="s">
        <v>68</v>
      </c>
      <c r="O27" t="s">
        <v>87</v>
      </c>
      <c r="P27">
        <v>9</v>
      </c>
      <c r="Q27">
        <v>48</v>
      </c>
      <c r="R27">
        <v>2</v>
      </c>
      <c r="S27">
        <v>16</v>
      </c>
      <c r="T27">
        <v>20.5</v>
      </c>
      <c r="U27">
        <v>14</v>
      </c>
      <c r="V27" t="s">
        <v>71</v>
      </c>
      <c r="W27" t="s">
        <v>73</v>
      </c>
      <c r="X27" t="s">
        <v>127</v>
      </c>
      <c r="Y27" t="s">
        <v>106</v>
      </c>
      <c r="Z27" s="16" t="s">
        <v>154</v>
      </c>
      <c r="AA27" s="16">
        <v>0.87</v>
      </c>
      <c r="AB27" s="16">
        <v>0</v>
      </c>
      <c r="AC27" s="16">
        <v>5</v>
      </c>
      <c r="AD27" s="16">
        <v>98</v>
      </c>
      <c r="AE27" s="16">
        <v>0.69</v>
      </c>
      <c r="AF27" s="16">
        <v>0</v>
      </c>
      <c r="AG27" s="16">
        <v>5</v>
      </c>
      <c r="AH27">
        <v>71</v>
      </c>
      <c r="AI27" t="s">
        <v>155</v>
      </c>
      <c r="AJ27" t="s">
        <v>75</v>
      </c>
      <c r="AK27" t="s">
        <v>135</v>
      </c>
      <c r="AL27" t="s">
        <v>141</v>
      </c>
      <c r="AM27" t="s">
        <v>137</v>
      </c>
      <c r="AN27" t="s">
        <v>156</v>
      </c>
      <c r="AO27" t="s">
        <v>134</v>
      </c>
      <c r="AP27" t="s">
        <v>187</v>
      </c>
      <c r="AQ27" t="s">
        <v>157</v>
      </c>
      <c r="AR27" t="s">
        <v>185</v>
      </c>
    </row>
    <row r="28" spans="1:44" x14ac:dyDescent="0.75">
      <c r="A28" t="s">
        <v>148</v>
      </c>
      <c r="B28" t="s">
        <v>149</v>
      </c>
      <c r="C28">
        <v>2014</v>
      </c>
      <c r="D28" t="s">
        <v>150</v>
      </c>
      <c r="E28" t="s">
        <v>134</v>
      </c>
      <c r="F28" t="s">
        <v>151</v>
      </c>
      <c r="G28" t="s">
        <v>4</v>
      </c>
      <c r="H28" t="s">
        <v>133</v>
      </c>
      <c r="I28" t="s">
        <v>132</v>
      </c>
      <c r="J28" t="s">
        <v>131</v>
      </c>
      <c r="K28" t="s">
        <v>152</v>
      </c>
      <c r="L28" t="s">
        <v>153</v>
      </c>
      <c r="M28" t="s">
        <v>66</v>
      </c>
      <c r="N28" t="s">
        <v>68</v>
      </c>
      <c r="O28" t="s">
        <v>87</v>
      </c>
      <c r="P28">
        <v>9</v>
      </c>
      <c r="Q28">
        <v>48</v>
      </c>
      <c r="R28">
        <v>2</v>
      </c>
      <c r="S28">
        <v>16</v>
      </c>
      <c r="T28">
        <v>20.5</v>
      </c>
      <c r="U28">
        <v>14</v>
      </c>
      <c r="V28" t="s">
        <v>71</v>
      </c>
      <c r="W28" t="s">
        <v>73</v>
      </c>
      <c r="X28" t="s">
        <v>127</v>
      </c>
      <c r="Y28" t="s">
        <v>106</v>
      </c>
      <c r="Z28" s="16" t="s">
        <v>154</v>
      </c>
      <c r="AA28" s="16">
        <v>0.87</v>
      </c>
      <c r="AB28" s="16">
        <v>0</v>
      </c>
      <c r="AC28" s="16">
        <v>5</v>
      </c>
      <c r="AD28" s="16">
        <v>98</v>
      </c>
      <c r="AE28" s="16">
        <v>0.87</v>
      </c>
      <c r="AF28" s="16">
        <v>0</v>
      </c>
      <c r="AG28" s="16">
        <v>5</v>
      </c>
      <c r="AH28">
        <v>71</v>
      </c>
      <c r="AI28" t="s">
        <v>155</v>
      </c>
      <c r="AJ28" t="s">
        <v>75</v>
      </c>
      <c r="AK28" t="s">
        <v>135</v>
      </c>
      <c r="AL28" t="s">
        <v>141</v>
      </c>
      <c r="AM28" t="s">
        <v>138</v>
      </c>
      <c r="AN28" t="s">
        <v>156</v>
      </c>
      <c r="AO28" t="s">
        <v>134</v>
      </c>
      <c r="AP28" t="s">
        <v>187</v>
      </c>
      <c r="AQ28" t="s">
        <v>157</v>
      </c>
      <c r="AR28" t="s">
        <v>186</v>
      </c>
    </row>
    <row r="29" spans="1:44" x14ac:dyDescent="0.75">
      <c r="A29" t="s">
        <v>148</v>
      </c>
      <c r="B29" t="s">
        <v>149</v>
      </c>
      <c r="C29">
        <v>2014</v>
      </c>
      <c r="D29" t="s">
        <v>150</v>
      </c>
      <c r="E29" t="s">
        <v>134</v>
      </c>
      <c r="F29" t="s">
        <v>151</v>
      </c>
      <c r="G29" t="s">
        <v>4</v>
      </c>
      <c r="H29" t="s">
        <v>133</v>
      </c>
      <c r="I29" t="s">
        <v>132</v>
      </c>
      <c r="J29" t="s">
        <v>131</v>
      </c>
      <c r="K29" t="s">
        <v>152</v>
      </c>
      <c r="L29" t="s">
        <v>153</v>
      </c>
      <c r="M29" t="s">
        <v>66</v>
      </c>
      <c r="N29" t="s">
        <v>68</v>
      </c>
      <c r="O29" t="s">
        <v>87</v>
      </c>
      <c r="P29">
        <v>9</v>
      </c>
      <c r="Q29">
        <v>64</v>
      </c>
      <c r="R29">
        <v>2</v>
      </c>
      <c r="S29">
        <v>16</v>
      </c>
      <c r="T29">
        <v>25</v>
      </c>
      <c r="U29">
        <v>16</v>
      </c>
      <c r="V29" t="s">
        <v>71</v>
      </c>
      <c r="W29" t="s">
        <v>72</v>
      </c>
      <c r="X29" t="s">
        <v>127</v>
      </c>
      <c r="Y29" t="s">
        <v>106</v>
      </c>
      <c r="Z29" s="16" t="s">
        <v>154</v>
      </c>
      <c r="AA29" s="16">
        <v>5.05</v>
      </c>
      <c r="AB29" s="16">
        <f>6.01-5.05</f>
        <v>0.96</v>
      </c>
      <c r="AC29" s="16">
        <v>5</v>
      </c>
      <c r="AD29" s="16">
        <v>98</v>
      </c>
      <c r="AE29" s="16">
        <v>2.79</v>
      </c>
      <c r="AF29" s="16">
        <f>2.79-2.18</f>
        <v>0.60999999999999988</v>
      </c>
      <c r="AG29" s="16">
        <v>5</v>
      </c>
      <c r="AH29">
        <v>71</v>
      </c>
      <c r="AI29" t="s">
        <v>155</v>
      </c>
      <c r="AJ29" t="s">
        <v>75</v>
      </c>
      <c r="AK29" t="s">
        <v>135</v>
      </c>
      <c r="AL29" t="s">
        <v>142</v>
      </c>
      <c r="AM29" t="s">
        <v>163</v>
      </c>
      <c r="AN29" t="s">
        <v>156</v>
      </c>
      <c r="AO29" t="s">
        <v>134</v>
      </c>
      <c r="AP29" t="s">
        <v>187</v>
      </c>
      <c r="AQ29" t="s">
        <v>157</v>
      </c>
      <c r="AR29" t="s">
        <v>184</v>
      </c>
    </row>
    <row r="30" spans="1:44" x14ac:dyDescent="0.75">
      <c r="A30" t="s">
        <v>148</v>
      </c>
      <c r="B30" t="s">
        <v>149</v>
      </c>
      <c r="C30">
        <v>2014</v>
      </c>
      <c r="D30" t="s">
        <v>150</v>
      </c>
      <c r="E30" t="s">
        <v>134</v>
      </c>
      <c r="F30" t="s">
        <v>151</v>
      </c>
      <c r="G30" t="s">
        <v>4</v>
      </c>
      <c r="H30" t="s">
        <v>133</v>
      </c>
      <c r="I30" t="s">
        <v>132</v>
      </c>
      <c r="J30" t="s">
        <v>131</v>
      </c>
      <c r="K30" t="s">
        <v>152</v>
      </c>
      <c r="L30" t="s">
        <v>153</v>
      </c>
      <c r="M30" t="s">
        <v>66</v>
      </c>
      <c r="N30" t="s">
        <v>68</v>
      </c>
      <c r="O30" t="s">
        <v>87</v>
      </c>
      <c r="P30">
        <v>9</v>
      </c>
      <c r="Q30">
        <v>48</v>
      </c>
      <c r="R30">
        <v>2</v>
      </c>
      <c r="S30">
        <v>16</v>
      </c>
      <c r="T30">
        <v>20.5</v>
      </c>
      <c r="U30">
        <v>16</v>
      </c>
      <c r="V30" t="s">
        <v>71</v>
      </c>
      <c r="W30" t="s">
        <v>73</v>
      </c>
      <c r="X30" t="s">
        <v>127</v>
      </c>
      <c r="Y30" t="s">
        <v>106</v>
      </c>
      <c r="Z30" s="16" t="s">
        <v>154</v>
      </c>
      <c r="AA30" s="16">
        <v>5.05</v>
      </c>
      <c r="AB30" s="16">
        <f>6.01-5.05</f>
        <v>0.96</v>
      </c>
      <c r="AC30" s="16">
        <v>5</v>
      </c>
      <c r="AD30" s="16">
        <v>98</v>
      </c>
      <c r="AE30" s="16">
        <v>2.7</v>
      </c>
      <c r="AF30" s="16">
        <f>2.7-2.09</f>
        <v>0.61000000000000032</v>
      </c>
      <c r="AG30" s="16">
        <v>5</v>
      </c>
      <c r="AH30">
        <v>71</v>
      </c>
      <c r="AI30" t="s">
        <v>155</v>
      </c>
      <c r="AJ30" t="s">
        <v>75</v>
      </c>
      <c r="AK30" t="s">
        <v>135</v>
      </c>
      <c r="AL30" t="s">
        <v>142</v>
      </c>
      <c r="AM30" t="s">
        <v>164</v>
      </c>
      <c r="AN30" t="s">
        <v>156</v>
      </c>
      <c r="AO30" t="s">
        <v>134</v>
      </c>
      <c r="AP30" t="s">
        <v>187</v>
      </c>
      <c r="AQ30" t="s">
        <v>157</v>
      </c>
      <c r="AR30" t="s">
        <v>185</v>
      </c>
    </row>
    <row r="31" spans="1:44" x14ac:dyDescent="0.75">
      <c r="A31" t="s">
        <v>148</v>
      </c>
      <c r="B31" t="s">
        <v>149</v>
      </c>
      <c r="C31">
        <v>2014</v>
      </c>
      <c r="D31" t="s">
        <v>150</v>
      </c>
      <c r="E31" t="s">
        <v>134</v>
      </c>
      <c r="F31" t="s">
        <v>151</v>
      </c>
      <c r="G31" t="s">
        <v>4</v>
      </c>
      <c r="H31" t="s">
        <v>133</v>
      </c>
      <c r="I31" t="s">
        <v>132</v>
      </c>
      <c r="J31" t="s">
        <v>131</v>
      </c>
      <c r="K31" t="s">
        <v>152</v>
      </c>
      <c r="L31" t="s">
        <v>153</v>
      </c>
      <c r="M31" t="s">
        <v>66</v>
      </c>
      <c r="N31" t="s">
        <v>68</v>
      </c>
      <c r="O31" t="s">
        <v>87</v>
      </c>
      <c r="P31">
        <v>9</v>
      </c>
      <c r="Q31">
        <v>48</v>
      </c>
      <c r="R31">
        <v>2</v>
      </c>
      <c r="S31">
        <v>16</v>
      </c>
      <c r="T31">
        <v>20.5</v>
      </c>
      <c r="U31">
        <v>16</v>
      </c>
      <c r="V31" t="s">
        <v>71</v>
      </c>
      <c r="W31" t="s">
        <v>73</v>
      </c>
      <c r="X31" t="s">
        <v>127</v>
      </c>
      <c r="Y31" t="s">
        <v>106</v>
      </c>
      <c r="Z31" t="s">
        <v>154</v>
      </c>
      <c r="AA31">
        <v>5.05</v>
      </c>
      <c r="AB31">
        <f>6.01-5.05</f>
        <v>0.96</v>
      </c>
      <c r="AC31">
        <v>5</v>
      </c>
      <c r="AD31">
        <v>98</v>
      </c>
      <c r="AE31">
        <v>3.4</v>
      </c>
      <c r="AF31">
        <f>4.01-3.4</f>
        <v>0.60999999999999988</v>
      </c>
      <c r="AG31">
        <v>5</v>
      </c>
      <c r="AH31">
        <v>71</v>
      </c>
      <c r="AI31" t="s">
        <v>155</v>
      </c>
      <c r="AJ31" t="s">
        <v>75</v>
      </c>
      <c r="AK31" t="s">
        <v>135</v>
      </c>
      <c r="AL31" t="s">
        <v>142</v>
      </c>
      <c r="AM31" t="s">
        <v>165</v>
      </c>
      <c r="AN31" t="s">
        <v>156</v>
      </c>
      <c r="AO31" t="s">
        <v>134</v>
      </c>
      <c r="AP31" t="s">
        <v>187</v>
      </c>
      <c r="AQ31" t="s">
        <v>157</v>
      </c>
      <c r="AR31" t="s">
        <v>186</v>
      </c>
    </row>
    <row r="32" spans="1:44" x14ac:dyDescent="0.75">
      <c r="A32" t="s">
        <v>148</v>
      </c>
      <c r="B32" t="s">
        <v>149</v>
      </c>
      <c r="C32">
        <v>2014</v>
      </c>
      <c r="D32" t="s">
        <v>150</v>
      </c>
      <c r="E32" t="s">
        <v>134</v>
      </c>
      <c r="F32" t="s">
        <v>151</v>
      </c>
      <c r="G32" t="s">
        <v>4</v>
      </c>
      <c r="H32" t="s">
        <v>133</v>
      </c>
      <c r="I32" t="s">
        <v>132</v>
      </c>
      <c r="J32" t="s">
        <v>131</v>
      </c>
      <c r="K32" t="s">
        <v>152</v>
      </c>
      <c r="L32" t="s">
        <v>153</v>
      </c>
      <c r="M32" t="s">
        <v>66</v>
      </c>
      <c r="N32" t="s">
        <v>68</v>
      </c>
      <c r="O32" t="s">
        <v>87</v>
      </c>
      <c r="P32">
        <v>9</v>
      </c>
      <c r="Q32">
        <v>64</v>
      </c>
      <c r="R32">
        <v>2</v>
      </c>
      <c r="S32">
        <v>16</v>
      </c>
      <c r="T32">
        <v>25</v>
      </c>
      <c r="U32">
        <v>20.5</v>
      </c>
      <c r="V32" t="s">
        <v>70</v>
      </c>
      <c r="W32" t="s">
        <v>72</v>
      </c>
      <c r="X32" t="s">
        <v>127</v>
      </c>
      <c r="Y32" t="s">
        <v>106</v>
      </c>
      <c r="Z32" t="s">
        <v>154</v>
      </c>
      <c r="AA32">
        <v>13.68</v>
      </c>
      <c r="AB32">
        <f>15.25-13.68</f>
        <v>1.5700000000000003</v>
      </c>
      <c r="AC32">
        <v>5</v>
      </c>
      <c r="AD32">
        <v>98</v>
      </c>
      <c r="AE32">
        <v>8.19</v>
      </c>
      <c r="AF32">
        <f>8.19-6.88</f>
        <v>1.3099999999999996</v>
      </c>
      <c r="AG32">
        <v>5</v>
      </c>
      <c r="AH32">
        <v>71</v>
      </c>
      <c r="AI32" t="s">
        <v>155</v>
      </c>
      <c r="AJ32" t="s">
        <v>75</v>
      </c>
      <c r="AK32" t="s">
        <v>135</v>
      </c>
      <c r="AL32" t="s">
        <v>143</v>
      </c>
      <c r="AM32" t="s">
        <v>166</v>
      </c>
      <c r="AN32" t="s">
        <v>156</v>
      </c>
      <c r="AO32" t="s">
        <v>134</v>
      </c>
      <c r="AP32" t="s">
        <v>187</v>
      </c>
      <c r="AQ32" t="s">
        <v>157</v>
      </c>
      <c r="AR32" t="s">
        <v>184</v>
      </c>
    </row>
    <row r="33" spans="1:44" x14ac:dyDescent="0.75">
      <c r="A33" t="s">
        <v>148</v>
      </c>
      <c r="B33" t="s">
        <v>149</v>
      </c>
      <c r="C33">
        <v>2014</v>
      </c>
      <c r="D33" t="s">
        <v>150</v>
      </c>
      <c r="E33" t="s">
        <v>134</v>
      </c>
      <c r="F33" t="s">
        <v>151</v>
      </c>
      <c r="G33" t="s">
        <v>4</v>
      </c>
      <c r="H33" t="s">
        <v>133</v>
      </c>
      <c r="I33" t="s">
        <v>132</v>
      </c>
      <c r="J33" t="s">
        <v>131</v>
      </c>
      <c r="K33" t="s">
        <v>152</v>
      </c>
      <c r="L33" t="s">
        <v>153</v>
      </c>
      <c r="M33" t="s">
        <v>66</v>
      </c>
      <c r="N33" t="s">
        <v>68</v>
      </c>
      <c r="O33" t="s">
        <v>87</v>
      </c>
      <c r="P33">
        <v>9</v>
      </c>
      <c r="Q33">
        <v>48</v>
      </c>
      <c r="R33">
        <v>2</v>
      </c>
      <c r="S33">
        <v>16</v>
      </c>
      <c r="T33">
        <v>20.5</v>
      </c>
      <c r="U33">
        <v>20.5</v>
      </c>
      <c r="V33" t="s">
        <v>70</v>
      </c>
      <c r="W33" t="s">
        <v>73</v>
      </c>
      <c r="X33" t="s">
        <v>127</v>
      </c>
      <c r="Y33" t="s">
        <v>106</v>
      </c>
      <c r="Z33" t="s">
        <v>154</v>
      </c>
      <c r="AA33">
        <v>13.68</v>
      </c>
      <c r="AB33">
        <f>15.25-13.68</f>
        <v>1.5700000000000003</v>
      </c>
      <c r="AC33">
        <v>5</v>
      </c>
      <c r="AD33">
        <v>98</v>
      </c>
      <c r="AE33">
        <v>19.350000000000001</v>
      </c>
      <c r="AF33">
        <f>21.35-19.35</f>
        <v>2</v>
      </c>
      <c r="AG33">
        <v>5</v>
      </c>
      <c r="AH33">
        <v>71</v>
      </c>
      <c r="AI33" t="s">
        <v>155</v>
      </c>
      <c r="AJ33" t="s">
        <v>75</v>
      </c>
      <c r="AK33" t="s">
        <v>135</v>
      </c>
      <c r="AL33" t="s">
        <v>143</v>
      </c>
      <c r="AM33" t="s">
        <v>167</v>
      </c>
      <c r="AN33" t="s">
        <v>156</v>
      </c>
      <c r="AO33" t="s">
        <v>134</v>
      </c>
      <c r="AP33" t="s">
        <v>187</v>
      </c>
      <c r="AQ33" t="s">
        <v>157</v>
      </c>
      <c r="AR33" t="s">
        <v>185</v>
      </c>
    </row>
    <row r="34" spans="1:44" x14ac:dyDescent="0.75">
      <c r="A34" t="s">
        <v>148</v>
      </c>
      <c r="B34" t="s">
        <v>149</v>
      </c>
      <c r="C34">
        <v>2014</v>
      </c>
      <c r="D34" t="s">
        <v>150</v>
      </c>
      <c r="E34" t="s">
        <v>134</v>
      </c>
      <c r="F34" t="s">
        <v>151</v>
      </c>
      <c r="G34" t="s">
        <v>4</v>
      </c>
      <c r="H34" t="s">
        <v>133</v>
      </c>
      <c r="I34" t="s">
        <v>132</v>
      </c>
      <c r="J34" t="s">
        <v>131</v>
      </c>
      <c r="K34" t="s">
        <v>152</v>
      </c>
      <c r="L34" t="s">
        <v>153</v>
      </c>
      <c r="M34" t="s">
        <v>66</v>
      </c>
      <c r="N34" t="s">
        <v>68</v>
      </c>
      <c r="O34" t="s">
        <v>87</v>
      </c>
      <c r="P34">
        <v>9</v>
      </c>
      <c r="Q34">
        <v>48</v>
      </c>
      <c r="R34">
        <v>2</v>
      </c>
      <c r="S34">
        <v>16</v>
      </c>
      <c r="T34">
        <v>20.5</v>
      </c>
      <c r="U34">
        <v>20.5</v>
      </c>
      <c r="V34" t="s">
        <v>70</v>
      </c>
      <c r="W34" t="s">
        <v>73</v>
      </c>
      <c r="X34" t="s">
        <v>127</v>
      </c>
      <c r="Y34" t="s">
        <v>106</v>
      </c>
      <c r="Z34" t="s">
        <v>154</v>
      </c>
      <c r="AA34">
        <v>13.68</v>
      </c>
      <c r="AB34">
        <f>15.25-13.68</f>
        <v>1.5700000000000003</v>
      </c>
      <c r="AC34">
        <v>5</v>
      </c>
      <c r="AD34">
        <v>98</v>
      </c>
      <c r="AE34">
        <v>9.41</v>
      </c>
      <c r="AF34">
        <f>10.81-9.41</f>
        <v>1.4000000000000004</v>
      </c>
      <c r="AG34">
        <v>5</v>
      </c>
      <c r="AH34">
        <v>71</v>
      </c>
      <c r="AI34" t="s">
        <v>155</v>
      </c>
      <c r="AJ34" t="s">
        <v>75</v>
      </c>
      <c r="AK34" t="s">
        <v>135</v>
      </c>
      <c r="AL34" t="s">
        <v>143</v>
      </c>
      <c r="AM34" t="s">
        <v>168</v>
      </c>
      <c r="AN34" t="s">
        <v>156</v>
      </c>
      <c r="AO34" t="s">
        <v>134</v>
      </c>
      <c r="AP34" t="s">
        <v>187</v>
      </c>
      <c r="AQ34" t="s">
        <v>157</v>
      </c>
      <c r="AR34" t="s">
        <v>186</v>
      </c>
    </row>
    <row r="35" spans="1:44" x14ac:dyDescent="0.75">
      <c r="A35" t="s">
        <v>148</v>
      </c>
      <c r="B35" t="s">
        <v>149</v>
      </c>
      <c r="C35">
        <v>2014</v>
      </c>
      <c r="D35" t="s">
        <v>150</v>
      </c>
      <c r="E35" t="s">
        <v>134</v>
      </c>
      <c r="F35" t="s">
        <v>151</v>
      </c>
      <c r="G35" t="s">
        <v>4</v>
      </c>
      <c r="H35" t="s">
        <v>133</v>
      </c>
      <c r="I35" t="s">
        <v>132</v>
      </c>
      <c r="J35" t="s">
        <v>131</v>
      </c>
      <c r="K35" t="s">
        <v>152</v>
      </c>
      <c r="L35" t="s">
        <v>153</v>
      </c>
      <c r="M35" t="s">
        <v>66</v>
      </c>
      <c r="N35" t="s">
        <v>68</v>
      </c>
      <c r="O35" t="s">
        <v>87</v>
      </c>
      <c r="P35">
        <v>9</v>
      </c>
      <c r="Q35">
        <v>64</v>
      </c>
      <c r="R35">
        <v>2</v>
      </c>
      <c r="S35">
        <v>16</v>
      </c>
      <c r="T35">
        <v>25</v>
      </c>
      <c r="U35">
        <v>25</v>
      </c>
      <c r="V35" t="s">
        <v>70</v>
      </c>
      <c r="W35" t="s">
        <v>72</v>
      </c>
      <c r="X35" t="s">
        <v>127</v>
      </c>
      <c r="Y35" t="s">
        <v>106</v>
      </c>
      <c r="Z35" t="s">
        <v>154</v>
      </c>
      <c r="AA35">
        <v>27.1</v>
      </c>
      <c r="AB35">
        <f>29.63-27.1</f>
        <v>2.5299999999999976</v>
      </c>
      <c r="AC35">
        <v>5</v>
      </c>
      <c r="AD35">
        <v>98</v>
      </c>
      <c r="AE35">
        <v>26.93</v>
      </c>
      <c r="AF35">
        <f>26.93-24.49</f>
        <v>2.4400000000000013</v>
      </c>
      <c r="AG35">
        <v>5</v>
      </c>
      <c r="AH35">
        <v>71</v>
      </c>
      <c r="AI35" t="s">
        <v>155</v>
      </c>
      <c r="AJ35" t="s">
        <v>75</v>
      </c>
      <c r="AK35" t="s">
        <v>135</v>
      </c>
      <c r="AL35" t="s">
        <v>145</v>
      </c>
      <c r="AM35" t="s">
        <v>169</v>
      </c>
      <c r="AN35" t="s">
        <v>156</v>
      </c>
      <c r="AO35" t="s">
        <v>134</v>
      </c>
      <c r="AP35" t="s">
        <v>187</v>
      </c>
      <c r="AQ35" t="s">
        <v>157</v>
      </c>
      <c r="AR35" t="s">
        <v>184</v>
      </c>
    </row>
    <row r="36" spans="1:44" x14ac:dyDescent="0.75">
      <c r="A36" t="s">
        <v>148</v>
      </c>
      <c r="B36" t="s">
        <v>149</v>
      </c>
      <c r="C36">
        <v>2014</v>
      </c>
      <c r="D36" t="s">
        <v>150</v>
      </c>
      <c r="E36" t="s">
        <v>134</v>
      </c>
      <c r="F36" t="s">
        <v>151</v>
      </c>
      <c r="G36" t="s">
        <v>4</v>
      </c>
      <c r="H36" t="s">
        <v>133</v>
      </c>
      <c r="I36" t="s">
        <v>132</v>
      </c>
      <c r="J36" t="s">
        <v>131</v>
      </c>
      <c r="K36" t="s">
        <v>152</v>
      </c>
      <c r="L36" t="s">
        <v>153</v>
      </c>
      <c r="M36" t="s">
        <v>66</v>
      </c>
      <c r="N36" t="s">
        <v>68</v>
      </c>
      <c r="O36" t="s">
        <v>87</v>
      </c>
      <c r="P36">
        <v>9</v>
      </c>
      <c r="Q36">
        <v>48</v>
      </c>
      <c r="R36">
        <v>2</v>
      </c>
      <c r="S36">
        <v>16</v>
      </c>
      <c r="T36">
        <v>20.5</v>
      </c>
      <c r="U36">
        <v>25</v>
      </c>
      <c r="V36" t="s">
        <v>70</v>
      </c>
      <c r="W36" t="s">
        <v>73</v>
      </c>
      <c r="X36" t="s">
        <v>127</v>
      </c>
      <c r="Y36" t="s">
        <v>106</v>
      </c>
      <c r="Z36" t="s">
        <v>154</v>
      </c>
      <c r="AA36">
        <v>27.1</v>
      </c>
      <c r="AB36">
        <f>29.63-27.1</f>
        <v>2.5299999999999976</v>
      </c>
      <c r="AC36">
        <v>5</v>
      </c>
      <c r="AD36">
        <v>98</v>
      </c>
      <c r="AE36">
        <v>30.85</v>
      </c>
      <c r="AF36">
        <f>33.81-30.85</f>
        <v>2.9600000000000009</v>
      </c>
      <c r="AG36">
        <v>5</v>
      </c>
      <c r="AH36">
        <v>71</v>
      </c>
      <c r="AI36" t="s">
        <v>155</v>
      </c>
      <c r="AJ36" t="s">
        <v>75</v>
      </c>
      <c r="AK36" t="s">
        <v>135</v>
      </c>
      <c r="AL36" t="s">
        <v>145</v>
      </c>
      <c r="AM36" t="s">
        <v>170</v>
      </c>
      <c r="AN36" t="s">
        <v>156</v>
      </c>
      <c r="AO36" t="s">
        <v>134</v>
      </c>
      <c r="AP36" t="s">
        <v>187</v>
      </c>
      <c r="AQ36" t="s">
        <v>157</v>
      </c>
      <c r="AR36" t="s">
        <v>185</v>
      </c>
    </row>
    <row r="37" spans="1:44" x14ac:dyDescent="0.75">
      <c r="A37" t="s">
        <v>148</v>
      </c>
      <c r="B37" t="s">
        <v>149</v>
      </c>
      <c r="C37">
        <v>2014</v>
      </c>
      <c r="D37" t="s">
        <v>150</v>
      </c>
      <c r="E37" t="s">
        <v>134</v>
      </c>
      <c r="F37" t="s">
        <v>151</v>
      </c>
      <c r="G37" t="s">
        <v>4</v>
      </c>
      <c r="H37" t="s">
        <v>133</v>
      </c>
      <c r="I37" t="s">
        <v>132</v>
      </c>
      <c r="J37" t="s">
        <v>131</v>
      </c>
      <c r="K37" t="s">
        <v>152</v>
      </c>
      <c r="L37" t="s">
        <v>153</v>
      </c>
      <c r="M37" t="s">
        <v>66</v>
      </c>
      <c r="N37" t="s">
        <v>68</v>
      </c>
      <c r="O37" t="s">
        <v>87</v>
      </c>
      <c r="P37">
        <v>9</v>
      </c>
      <c r="Q37">
        <v>48</v>
      </c>
      <c r="R37">
        <v>2</v>
      </c>
      <c r="S37">
        <v>16</v>
      </c>
      <c r="T37">
        <v>20.5</v>
      </c>
      <c r="U37">
        <v>25</v>
      </c>
      <c r="V37" t="s">
        <v>70</v>
      </c>
      <c r="W37" t="s">
        <v>73</v>
      </c>
      <c r="X37" t="s">
        <v>127</v>
      </c>
      <c r="Y37" t="s">
        <v>106</v>
      </c>
      <c r="Z37" t="s">
        <v>154</v>
      </c>
      <c r="AA37">
        <v>27.1</v>
      </c>
      <c r="AB37">
        <f>29.63-27.1</f>
        <v>2.5299999999999976</v>
      </c>
      <c r="AC37">
        <v>5</v>
      </c>
      <c r="AD37">
        <v>98</v>
      </c>
      <c r="AE37">
        <v>25.53</v>
      </c>
      <c r="AF37">
        <f>25.53-23.36</f>
        <v>2.1700000000000017</v>
      </c>
      <c r="AG37">
        <v>5</v>
      </c>
      <c r="AH37">
        <v>71</v>
      </c>
      <c r="AI37" t="s">
        <v>155</v>
      </c>
      <c r="AJ37" t="s">
        <v>75</v>
      </c>
      <c r="AK37" t="s">
        <v>135</v>
      </c>
      <c r="AL37" t="s">
        <v>145</v>
      </c>
      <c r="AM37" t="s">
        <v>171</v>
      </c>
      <c r="AN37" t="s">
        <v>156</v>
      </c>
      <c r="AO37" t="s">
        <v>134</v>
      </c>
      <c r="AP37" t="s">
        <v>187</v>
      </c>
      <c r="AQ37" t="s">
        <v>157</v>
      </c>
      <c r="AR37" t="s">
        <v>186</v>
      </c>
    </row>
    <row r="38" spans="1:44" x14ac:dyDescent="0.75">
      <c r="A38" t="s">
        <v>148</v>
      </c>
      <c r="B38" t="s">
        <v>149</v>
      </c>
      <c r="C38">
        <v>2014</v>
      </c>
      <c r="D38" t="s">
        <v>150</v>
      </c>
      <c r="E38" t="s">
        <v>134</v>
      </c>
      <c r="F38" t="s">
        <v>151</v>
      </c>
      <c r="G38" t="s">
        <v>4</v>
      </c>
      <c r="H38" t="s">
        <v>133</v>
      </c>
      <c r="I38" t="s">
        <v>132</v>
      </c>
      <c r="J38" t="s">
        <v>131</v>
      </c>
      <c r="K38" t="s">
        <v>152</v>
      </c>
      <c r="L38" t="s">
        <v>153</v>
      </c>
      <c r="M38" t="s">
        <v>66</v>
      </c>
      <c r="N38" t="s">
        <v>68</v>
      </c>
      <c r="O38" t="s">
        <v>87</v>
      </c>
      <c r="P38">
        <v>9</v>
      </c>
      <c r="Q38">
        <v>64</v>
      </c>
      <c r="R38">
        <v>2</v>
      </c>
      <c r="S38">
        <v>16</v>
      </c>
      <c r="T38">
        <v>25</v>
      </c>
      <c r="U38">
        <v>28</v>
      </c>
      <c r="V38" t="s">
        <v>70</v>
      </c>
      <c r="W38" t="s">
        <v>72</v>
      </c>
      <c r="X38" t="s">
        <v>127</v>
      </c>
      <c r="Y38" t="s">
        <v>106</v>
      </c>
      <c r="Z38" t="s">
        <v>154</v>
      </c>
      <c r="AA38">
        <v>27.45</v>
      </c>
      <c r="AB38">
        <f>30.07-27.45</f>
        <v>2.620000000000001</v>
      </c>
      <c r="AC38">
        <v>5</v>
      </c>
      <c r="AD38">
        <v>98</v>
      </c>
      <c r="AE38">
        <v>24.75</v>
      </c>
      <c r="AF38">
        <f>24.75-21.7</f>
        <v>3.0500000000000007</v>
      </c>
      <c r="AG38">
        <v>5</v>
      </c>
      <c r="AH38">
        <v>71</v>
      </c>
      <c r="AI38" t="s">
        <v>155</v>
      </c>
      <c r="AJ38" t="s">
        <v>75</v>
      </c>
      <c r="AK38" t="s">
        <v>135</v>
      </c>
      <c r="AL38" t="s">
        <v>146</v>
      </c>
      <c r="AM38" t="s">
        <v>172</v>
      </c>
      <c r="AN38" t="s">
        <v>156</v>
      </c>
      <c r="AO38" t="s">
        <v>134</v>
      </c>
      <c r="AP38" t="s">
        <v>187</v>
      </c>
      <c r="AQ38" t="s">
        <v>157</v>
      </c>
      <c r="AR38" t="s">
        <v>184</v>
      </c>
    </row>
    <row r="39" spans="1:44" x14ac:dyDescent="0.75">
      <c r="A39" t="s">
        <v>148</v>
      </c>
      <c r="B39" t="s">
        <v>149</v>
      </c>
      <c r="C39">
        <v>2014</v>
      </c>
      <c r="D39" t="s">
        <v>150</v>
      </c>
      <c r="E39" t="s">
        <v>134</v>
      </c>
      <c r="F39" t="s">
        <v>151</v>
      </c>
      <c r="G39" t="s">
        <v>4</v>
      </c>
      <c r="H39" t="s">
        <v>133</v>
      </c>
      <c r="I39" t="s">
        <v>132</v>
      </c>
      <c r="J39" t="s">
        <v>131</v>
      </c>
      <c r="K39" t="s">
        <v>152</v>
      </c>
      <c r="L39" t="s">
        <v>153</v>
      </c>
      <c r="M39" t="s">
        <v>66</v>
      </c>
      <c r="N39" t="s">
        <v>68</v>
      </c>
      <c r="O39" t="s">
        <v>87</v>
      </c>
      <c r="P39">
        <v>9</v>
      </c>
      <c r="Q39">
        <v>48</v>
      </c>
      <c r="R39">
        <v>2</v>
      </c>
      <c r="S39">
        <v>16</v>
      </c>
      <c r="T39">
        <v>20.5</v>
      </c>
      <c r="U39">
        <v>28</v>
      </c>
      <c r="V39" t="s">
        <v>70</v>
      </c>
      <c r="W39" t="s">
        <v>73</v>
      </c>
      <c r="X39" t="s">
        <v>127</v>
      </c>
      <c r="Y39" t="s">
        <v>106</v>
      </c>
      <c r="Z39" t="s">
        <v>154</v>
      </c>
      <c r="AA39">
        <v>27.45</v>
      </c>
      <c r="AB39">
        <f>30.07-27.45</f>
        <v>2.620000000000001</v>
      </c>
      <c r="AC39">
        <v>5</v>
      </c>
      <c r="AD39">
        <v>98</v>
      </c>
      <c r="AE39">
        <v>35.119999999999997</v>
      </c>
      <c r="AF39">
        <f>37.91-35.12</f>
        <v>2.7899999999999991</v>
      </c>
      <c r="AG39">
        <v>5</v>
      </c>
      <c r="AH39">
        <v>71</v>
      </c>
      <c r="AI39" t="s">
        <v>155</v>
      </c>
      <c r="AJ39" t="s">
        <v>75</v>
      </c>
      <c r="AK39" t="s">
        <v>135</v>
      </c>
      <c r="AL39" t="s">
        <v>146</v>
      </c>
      <c r="AM39" t="s">
        <v>173</v>
      </c>
      <c r="AN39" t="s">
        <v>156</v>
      </c>
      <c r="AO39" t="s">
        <v>134</v>
      </c>
      <c r="AP39" t="s">
        <v>187</v>
      </c>
      <c r="AQ39" t="s">
        <v>157</v>
      </c>
      <c r="AR39" t="s">
        <v>185</v>
      </c>
    </row>
    <row r="40" spans="1:44" x14ac:dyDescent="0.75">
      <c r="A40" t="s">
        <v>148</v>
      </c>
      <c r="B40" t="s">
        <v>149</v>
      </c>
      <c r="C40">
        <v>2014</v>
      </c>
      <c r="D40" t="s">
        <v>150</v>
      </c>
      <c r="E40" t="s">
        <v>134</v>
      </c>
      <c r="F40" t="s">
        <v>151</v>
      </c>
      <c r="G40" t="s">
        <v>4</v>
      </c>
      <c r="H40" t="s">
        <v>133</v>
      </c>
      <c r="I40" t="s">
        <v>132</v>
      </c>
      <c r="J40" t="s">
        <v>131</v>
      </c>
      <c r="K40" t="s">
        <v>152</v>
      </c>
      <c r="L40" t="s">
        <v>153</v>
      </c>
      <c r="M40" t="s">
        <v>66</v>
      </c>
      <c r="N40" t="s">
        <v>68</v>
      </c>
      <c r="O40" t="s">
        <v>87</v>
      </c>
      <c r="P40">
        <v>9</v>
      </c>
      <c r="Q40">
        <v>48</v>
      </c>
      <c r="R40">
        <v>2</v>
      </c>
      <c r="S40">
        <v>16</v>
      </c>
      <c r="T40">
        <v>20.5</v>
      </c>
      <c r="U40">
        <v>28</v>
      </c>
      <c r="V40" t="s">
        <v>70</v>
      </c>
      <c r="W40" t="s">
        <v>73</v>
      </c>
      <c r="X40" t="s">
        <v>127</v>
      </c>
      <c r="Y40" t="s">
        <v>106</v>
      </c>
      <c r="Z40" t="s">
        <v>154</v>
      </c>
      <c r="AA40">
        <v>27.45</v>
      </c>
      <c r="AB40">
        <f>30.07-27.45</f>
        <v>2.620000000000001</v>
      </c>
      <c r="AC40">
        <v>5</v>
      </c>
      <c r="AD40">
        <v>98</v>
      </c>
      <c r="AE40">
        <v>27.28</v>
      </c>
      <c r="AF40">
        <f>30.07-27.28</f>
        <v>2.7899999999999991</v>
      </c>
      <c r="AG40">
        <v>5</v>
      </c>
      <c r="AH40">
        <v>71</v>
      </c>
      <c r="AI40" t="s">
        <v>155</v>
      </c>
      <c r="AJ40" t="s">
        <v>75</v>
      </c>
      <c r="AK40" t="s">
        <v>135</v>
      </c>
      <c r="AL40" t="s">
        <v>146</v>
      </c>
      <c r="AM40" t="s">
        <v>174</v>
      </c>
      <c r="AN40" t="s">
        <v>156</v>
      </c>
      <c r="AO40" t="s">
        <v>134</v>
      </c>
      <c r="AP40" t="s">
        <v>187</v>
      </c>
      <c r="AQ40" t="s">
        <v>157</v>
      </c>
      <c r="AR40" t="s">
        <v>186</v>
      </c>
    </row>
    <row r="41" spans="1:44" x14ac:dyDescent="0.75">
      <c r="A41" t="s">
        <v>148</v>
      </c>
      <c r="B41" t="s">
        <v>149</v>
      </c>
      <c r="C41">
        <v>2014</v>
      </c>
      <c r="D41" t="s">
        <v>150</v>
      </c>
      <c r="E41" t="s">
        <v>134</v>
      </c>
      <c r="F41" t="s">
        <v>151</v>
      </c>
      <c r="G41" t="s">
        <v>4</v>
      </c>
      <c r="H41" t="s">
        <v>133</v>
      </c>
      <c r="I41" t="s">
        <v>132</v>
      </c>
      <c r="J41" t="s">
        <v>131</v>
      </c>
      <c r="K41" t="s">
        <v>152</v>
      </c>
      <c r="L41" t="s">
        <v>153</v>
      </c>
      <c r="M41" t="s">
        <v>66</v>
      </c>
      <c r="N41" t="s">
        <v>68</v>
      </c>
      <c r="O41" t="s">
        <v>87</v>
      </c>
      <c r="P41">
        <v>9</v>
      </c>
      <c r="Q41">
        <v>64</v>
      </c>
      <c r="R41">
        <v>2</v>
      </c>
      <c r="S41">
        <v>16</v>
      </c>
      <c r="T41">
        <v>25</v>
      </c>
      <c r="U41">
        <v>30</v>
      </c>
      <c r="V41" t="s">
        <v>70</v>
      </c>
      <c r="W41" t="s">
        <v>72</v>
      </c>
      <c r="X41" t="s">
        <v>127</v>
      </c>
      <c r="Y41" t="s">
        <v>106</v>
      </c>
      <c r="Z41" t="s">
        <v>154</v>
      </c>
      <c r="AA41">
        <v>23.09</v>
      </c>
      <c r="AB41">
        <f>25.62-AA41</f>
        <v>2.5300000000000011</v>
      </c>
      <c r="AC41">
        <v>5</v>
      </c>
      <c r="AD41">
        <v>98</v>
      </c>
      <c r="AE41">
        <v>26.93</v>
      </c>
      <c r="AF41">
        <f>29.54-AE41</f>
        <v>2.6099999999999994</v>
      </c>
      <c r="AG41">
        <v>5</v>
      </c>
      <c r="AH41">
        <v>71</v>
      </c>
      <c r="AI41" t="s">
        <v>155</v>
      </c>
      <c r="AJ41" t="s">
        <v>75</v>
      </c>
      <c r="AK41" t="s">
        <v>135</v>
      </c>
      <c r="AL41" t="s">
        <v>147</v>
      </c>
      <c r="AM41" t="s">
        <v>175</v>
      </c>
      <c r="AN41" t="s">
        <v>156</v>
      </c>
      <c r="AO41" t="s">
        <v>134</v>
      </c>
      <c r="AP41" t="s">
        <v>187</v>
      </c>
      <c r="AQ41" t="s">
        <v>157</v>
      </c>
      <c r="AR41" t="s">
        <v>184</v>
      </c>
    </row>
    <row r="42" spans="1:44" x14ac:dyDescent="0.75">
      <c r="A42" t="s">
        <v>148</v>
      </c>
      <c r="B42" t="s">
        <v>149</v>
      </c>
      <c r="C42">
        <v>2014</v>
      </c>
      <c r="D42" t="s">
        <v>150</v>
      </c>
      <c r="E42" t="s">
        <v>134</v>
      </c>
      <c r="F42" t="s">
        <v>151</v>
      </c>
      <c r="G42" t="s">
        <v>4</v>
      </c>
      <c r="H42" t="s">
        <v>133</v>
      </c>
      <c r="I42" t="s">
        <v>132</v>
      </c>
      <c r="J42" t="s">
        <v>131</v>
      </c>
      <c r="K42" t="s">
        <v>152</v>
      </c>
      <c r="L42" t="s">
        <v>153</v>
      </c>
      <c r="M42" t="s">
        <v>66</v>
      </c>
      <c r="N42" t="s">
        <v>68</v>
      </c>
      <c r="O42" t="s">
        <v>87</v>
      </c>
      <c r="P42">
        <v>9</v>
      </c>
      <c r="Q42">
        <v>48</v>
      </c>
      <c r="R42">
        <v>2</v>
      </c>
      <c r="S42">
        <v>16</v>
      </c>
      <c r="T42">
        <v>20.5</v>
      </c>
      <c r="U42">
        <v>30</v>
      </c>
      <c r="V42" t="s">
        <v>70</v>
      </c>
      <c r="W42" t="s">
        <v>73</v>
      </c>
      <c r="X42" t="s">
        <v>127</v>
      </c>
      <c r="Y42" t="s">
        <v>106</v>
      </c>
      <c r="Z42" t="s">
        <v>154</v>
      </c>
      <c r="AA42">
        <v>23.09</v>
      </c>
      <c r="AB42">
        <f>25.62-AA42</f>
        <v>2.5300000000000011</v>
      </c>
      <c r="AC42">
        <v>5</v>
      </c>
      <c r="AD42">
        <v>98</v>
      </c>
      <c r="AE42">
        <v>27.54</v>
      </c>
      <c r="AF42">
        <f>30.94-AE42</f>
        <v>3.4000000000000021</v>
      </c>
      <c r="AG42">
        <v>5</v>
      </c>
      <c r="AH42">
        <v>71</v>
      </c>
      <c r="AI42" t="s">
        <v>155</v>
      </c>
      <c r="AJ42" t="s">
        <v>75</v>
      </c>
      <c r="AK42" t="s">
        <v>135</v>
      </c>
      <c r="AL42" t="s">
        <v>147</v>
      </c>
      <c r="AM42" t="s">
        <v>176</v>
      </c>
      <c r="AN42" t="s">
        <v>156</v>
      </c>
      <c r="AO42" t="s">
        <v>134</v>
      </c>
      <c r="AP42" t="s">
        <v>187</v>
      </c>
      <c r="AQ42" t="s">
        <v>157</v>
      </c>
      <c r="AR42" t="s">
        <v>185</v>
      </c>
    </row>
    <row r="43" spans="1:44" x14ac:dyDescent="0.75">
      <c r="A43" t="s">
        <v>148</v>
      </c>
      <c r="B43" t="s">
        <v>149</v>
      </c>
      <c r="C43">
        <v>2014</v>
      </c>
      <c r="D43" t="s">
        <v>150</v>
      </c>
      <c r="E43" t="s">
        <v>134</v>
      </c>
      <c r="F43" t="s">
        <v>151</v>
      </c>
      <c r="G43" t="s">
        <v>4</v>
      </c>
      <c r="H43" t="s">
        <v>133</v>
      </c>
      <c r="I43" t="s">
        <v>132</v>
      </c>
      <c r="J43" t="s">
        <v>131</v>
      </c>
      <c r="K43" t="s">
        <v>152</v>
      </c>
      <c r="L43" t="s">
        <v>153</v>
      </c>
      <c r="M43" t="s">
        <v>66</v>
      </c>
      <c r="N43" t="s">
        <v>68</v>
      </c>
      <c r="O43" t="s">
        <v>87</v>
      </c>
      <c r="P43">
        <v>9</v>
      </c>
      <c r="Q43">
        <v>48</v>
      </c>
      <c r="R43">
        <v>2</v>
      </c>
      <c r="S43">
        <v>16</v>
      </c>
      <c r="T43">
        <v>20.5</v>
      </c>
      <c r="U43">
        <v>30</v>
      </c>
      <c r="V43" t="s">
        <v>70</v>
      </c>
      <c r="W43" t="s">
        <v>73</v>
      </c>
      <c r="X43" t="s">
        <v>127</v>
      </c>
      <c r="Y43" t="s">
        <v>106</v>
      </c>
      <c r="Z43" t="s">
        <v>154</v>
      </c>
      <c r="AA43">
        <v>23.09</v>
      </c>
      <c r="AB43">
        <f>25.62-AA43</f>
        <v>2.5300000000000011</v>
      </c>
      <c r="AC43">
        <v>5</v>
      </c>
      <c r="AD43">
        <v>98</v>
      </c>
      <c r="AE43">
        <v>20.309999999999999</v>
      </c>
      <c r="AF43">
        <f>AE43-17.86</f>
        <v>2.4499999999999993</v>
      </c>
      <c r="AG43">
        <v>5</v>
      </c>
      <c r="AH43">
        <v>71</v>
      </c>
      <c r="AI43" t="s">
        <v>155</v>
      </c>
      <c r="AJ43" t="s">
        <v>75</v>
      </c>
      <c r="AK43" t="s">
        <v>135</v>
      </c>
      <c r="AL43" t="s">
        <v>147</v>
      </c>
      <c r="AM43" t="s">
        <v>177</v>
      </c>
      <c r="AN43" t="s">
        <v>156</v>
      </c>
      <c r="AO43" t="s">
        <v>134</v>
      </c>
      <c r="AP43" t="s">
        <v>187</v>
      </c>
      <c r="AQ43" t="s">
        <v>157</v>
      </c>
      <c r="AR43" t="s">
        <v>186</v>
      </c>
    </row>
    <row r="44" spans="1:44" x14ac:dyDescent="0.75">
      <c r="A44" t="s">
        <v>148</v>
      </c>
      <c r="B44" t="s">
        <v>149</v>
      </c>
      <c r="C44">
        <v>2014</v>
      </c>
      <c r="D44" t="s">
        <v>150</v>
      </c>
      <c r="E44" t="s">
        <v>134</v>
      </c>
      <c r="F44" t="s">
        <v>151</v>
      </c>
      <c r="G44" t="s">
        <v>4</v>
      </c>
      <c r="H44" t="s">
        <v>133</v>
      </c>
      <c r="I44" t="s">
        <v>132</v>
      </c>
      <c r="J44" t="s">
        <v>131</v>
      </c>
      <c r="K44" t="s">
        <v>152</v>
      </c>
      <c r="L44" t="s">
        <v>153</v>
      </c>
      <c r="M44" t="s">
        <v>66</v>
      </c>
      <c r="N44" t="s">
        <v>68</v>
      </c>
      <c r="O44" t="s">
        <v>87</v>
      </c>
      <c r="P44">
        <v>9</v>
      </c>
      <c r="Q44">
        <v>64</v>
      </c>
      <c r="R44">
        <v>2</v>
      </c>
      <c r="S44">
        <v>16</v>
      </c>
      <c r="T44">
        <v>25</v>
      </c>
      <c r="U44">
        <v>32</v>
      </c>
      <c r="V44" t="s">
        <v>70</v>
      </c>
      <c r="W44" t="s">
        <v>72</v>
      </c>
      <c r="X44" t="s">
        <v>127</v>
      </c>
      <c r="Y44" t="s">
        <v>106</v>
      </c>
      <c r="Z44" t="s">
        <v>154</v>
      </c>
      <c r="AA44">
        <v>14.38</v>
      </c>
      <c r="AB44">
        <f>AA44-12.64</f>
        <v>1.7400000000000002</v>
      </c>
      <c r="AC44">
        <v>5</v>
      </c>
      <c r="AD44">
        <v>98</v>
      </c>
      <c r="AE44">
        <v>17.86</v>
      </c>
      <c r="AF44">
        <f>19.69-AE44</f>
        <v>1.8300000000000018</v>
      </c>
      <c r="AG44">
        <v>5</v>
      </c>
      <c r="AH44">
        <v>71</v>
      </c>
      <c r="AI44" t="s">
        <v>155</v>
      </c>
      <c r="AJ44" t="s">
        <v>75</v>
      </c>
      <c r="AK44" t="s">
        <v>135</v>
      </c>
      <c r="AL44" t="s">
        <v>158</v>
      </c>
      <c r="AM44" t="s">
        <v>178</v>
      </c>
      <c r="AN44" t="s">
        <v>156</v>
      </c>
      <c r="AO44" t="s">
        <v>134</v>
      </c>
      <c r="AP44" t="s">
        <v>187</v>
      </c>
      <c r="AQ44" t="s">
        <v>157</v>
      </c>
      <c r="AR44" t="s">
        <v>184</v>
      </c>
    </row>
    <row r="45" spans="1:44" x14ac:dyDescent="0.75">
      <c r="A45" t="s">
        <v>148</v>
      </c>
      <c r="B45" t="s">
        <v>149</v>
      </c>
      <c r="C45">
        <v>2014</v>
      </c>
      <c r="D45" t="s">
        <v>150</v>
      </c>
      <c r="E45" t="s">
        <v>134</v>
      </c>
      <c r="F45" t="s">
        <v>151</v>
      </c>
      <c r="G45" t="s">
        <v>4</v>
      </c>
      <c r="H45" t="s">
        <v>133</v>
      </c>
      <c r="I45" t="s">
        <v>132</v>
      </c>
      <c r="J45" t="s">
        <v>131</v>
      </c>
      <c r="K45" t="s">
        <v>152</v>
      </c>
      <c r="L45" t="s">
        <v>153</v>
      </c>
      <c r="M45" t="s">
        <v>66</v>
      </c>
      <c r="N45" t="s">
        <v>68</v>
      </c>
      <c r="O45" t="s">
        <v>87</v>
      </c>
      <c r="P45">
        <v>9</v>
      </c>
      <c r="Q45">
        <v>48</v>
      </c>
      <c r="R45">
        <v>2</v>
      </c>
      <c r="S45">
        <v>16</v>
      </c>
      <c r="T45">
        <v>20.5</v>
      </c>
      <c r="U45">
        <v>32</v>
      </c>
      <c r="V45" t="s">
        <v>70</v>
      </c>
      <c r="W45" t="s">
        <v>73</v>
      </c>
      <c r="X45" t="s">
        <v>127</v>
      </c>
      <c r="Y45" t="s">
        <v>106</v>
      </c>
      <c r="Z45" t="s">
        <v>154</v>
      </c>
      <c r="AA45">
        <v>14.38</v>
      </c>
      <c r="AB45">
        <f>AA45-12.64</f>
        <v>1.7400000000000002</v>
      </c>
      <c r="AC45">
        <v>5</v>
      </c>
      <c r="AD45">
        <v>98</v>
      </c>
      <c r="AE45">
        <v>16.38</v>
      </c>
      <c r="AF45">
        <f>17.78-AE45</f>
        <v>1.4000000000000021</v>
      </c>
      <c r="AG45">
        <v>5</v>
      </c>
      <c r="AH45">
        <v>71</v>
      </c>
      <c r="AI45" t="s">
        <v>155</v>
      </c>
      <c r="AJ45" t="s">
        <v>75</v>
      </c>
      <c r="AK45" t="s">
        <v>135</v>
      </c>
      <c r="AL45" t="s">
        <v>158</v>
      </c>
      <c r="AM45" t="s">
        <v>179</v>
      </c>
      <c r="AN45" t="s">
        <v>156</v>
      </c>
      <c r="AO45" t="s">
        <v>134</v>
      </c>
      <c r="AP45" t="s">
        <v>187</v>
      </c>
      <c r="AQ45" t="s">
        <v>157</v>
      </c>
      <c r="AR45" t="s">
        <v>185</v>
      </c>
    </row>
    <row r="46" spans="1:44" x14ac:dyDescent="0.75">
      <c r="A46" t="s">
        <v>148</v>
      </c>
      <c r="B46" t="s">
        <v>149</v>
      </c>
      <c r="C46">
        <v>2014</v>
      </c>
      <c r="D46" t="s">
        <v>150</v>
      </c>
      <c r="E46" t="s">
        <v>134</v>
      </c>
      <c r="F46" t="s">
        <v>151</v>
      </c>
      <c r="G46" t="s">
        <v>4</v>
      </c>
      <c r="H46" t="s">
        <v>133</v>
      </c>
      <c r="I46" t="s">
        <v>132</v>
      </c>
      <c r="J46" t="s">
        <v>131</v>
      </c>
      <c r="K46" t="s">
        <v>152</v>
      </c>
      <c r="L46" t="s">
        <v>153</v>
      </c>
      <c r="M46" t="s">
        <v>66</v>
      </c>
      <c r="N46" t="s">
        <v>68</v>
      </c>
      <c r="O46" t="s">
        <v>87</v>
      </c>
      <c r="P46">
        <v>9</v>
      </c>
      <c r="Q46">
        <v>48</v>
      </c>
      <c r="R46">
        <v>2</v>
      </c>
      <c r="S46">
        <v>16</v>
      </c>
      <c r="T46">
        <v>20.5</v>
      </c>
      <c r="U46">
        <v>32</v>
      </c>
      <c r="V46" t="s">
        <v>70</v>
      </c>
      <c r="W46" t="s">
        <v>73</v>
      </c>
      <c r="X46" t="s">
        <v>127</v>
      </c>
      <c r="Y46" t="s">
        <v>106</v>
      </c>
      <c r="Z46" t="s">
        <v>154</v>
      </c>
      <c r="AA46">
        <v>14.38</v>
      </c>
      <c r="AB46">
        <f>AA46-12.64</f>
        <v>1.7400000000000002</v>
      </c>
      <c r="AC46">
        <v>5</v>
      </c>
      <c r="AD46">
        <v>98</v>
      </c>
      <c r="AE46">
        <v>14.99</v>
      </c>
      <c r="AF46">
        <f>17.25-AE46</f>
        <v>2.2599999999999998</v>
      </c>
      <c r="AG46">
        <v>5</v>
      </c>
      <c r="AH46">
        <v>71</v>
      </c>
      <c r="AI46" t="s">
        <v>155</v>
      </c>
      <c r="AJ46" t="s">
        <v>75</v>
      </c>
      <c r="AK46" t="s">
        <v>135</v>
      </c>
      <c r="AL46" t="s">
        <v>158</v>
      </c>
      <c r="AM46" t="s">
        <v>180</v>
      </c>
      <c r="AN46" t="s">
        <v>156</v>
      </c>
      <c r="AO46" t="s">
        <v>134</v>
      </c>
      <c r="AP46" t="s">
        <v>187</v>
      </c>
      <c r="AQ46" t="s">
        <v>157</v>
      </c>
      <c r="AR46" t="s">
        <v>186</v>
      </c>
    </row>
    <row r="47" spans="1:44" x14ac:dyDescent="0.75">
      <c r="A47" t="s">
        <v>148</v>
      </c>
      <c r="B47" t="s">
        <v>149</v>
      </c>
      <c r="C47">
        <v>2014</v>
      </c>
      <c r="D47" t="s">
        <v>150</v>
      </c>
      <c r="E47" t="s">
        <v>134</v>
      </c>
      <c r="F47" t="s">
        <v>151</v>
      </c>
      <c r="G47" t="s">
        <v>4</v>
      </c>
      <c r="H47" t="s">
        <v>133</v>
      </c>
      <c r="I47" t="s">
        <v>132</v>
      </c>
      <c r="J47" t="s">
        <v>131</v>
      </c>
      <c r="K47" t="s">
        <v>152</v>
      </c>
      <c r="L47" t="s">
        <v>153</v>
      </c>
      <c r="M47" t="s">
        <v>66</v>
      </c>
      <c r="N47" t="s">
        <v>68</v>
      </c>
      <c r="O47" t="s">
        <v>87</v>
      </c>
      <c r="P47">
        <v>9</v>
      </c>
      <c r="Q47">
        <v>64</v>
      </c>
      <c r="R47">
        <v>2</v>
      </c>
      <c r="S47">
        <v>16</v>
      </c>
      <c r="T47">
        <v>25</v>
      </c>
      <c r="U47">
        <v>36</v>
      </c>
      <c r="V47" t="s">
        <v>70</v>
      </c>
      <c r="W47" t="s">
        <v>72</v>
      </c>
      <c r="X47" t="s">
        <v>127</v>
      </c>
      <c r="Y47" t="s">
        <v>106</v>
      </c>
      <c r="Z47" t="s">
        <v>154</v>
      </c>
      <c r="AA47">
        <v>3.83</v>
      </c>
      <c r="AB47">
        <f>4.53-AA47</f>
        <v>0.70000000000000018</v>
      </c>
      <c r="AC47">
        <v>5</v>
      </c>
      <c r="AD47">
        <v>98</v>
      </c>
      <c r="AE47">
        <v>2.79</v>
      </c>
      <c r="AF47">
        <f>AE47-1.22</f>
        <v>1.57</v>
      </c>
      <c r="AG47">
        <v>5</v>
      </c>
      <c r="AH47">
        <v>71</v>
      </c>
      <c r="AI47" t="s">
        <v>155</v>
      </c>
      <c r="AJ47" t="s">
        <v>75</v>
      </c>
      <c r="AK47" t="s">
        <v>135</v>
      </c>
      <c r="AL47" t="s">
        <v>159</v>
      </c>
      <c r="AM47" t="s">
        <v>181</v>
      </c>
      <c r="AN47" t="s">
        <v>156</v>
      </c>
      <c r="AO47" t="s">
        <v>134</v>
      </c>
      <c r="AP47" t="s">
        <v>187</v>
      </c>
      <c r="AQ47" t="s">
        <v>157</v>
      </c>
      <c r="AR47" t="s">
        <v>184</v>
      </c>
    </row>
    <row r="48" spans="1:44" x14ac:dyDescent="0.75">
      <c r="A48" t="s">
        <v>148</v>
      </c>
      <c r="B48" t="s">
        <v>149</v>
      </c>
      <c r="C48">
        <v>2014</v>
      </c>
      <c r="D48" t="s">
        <v>150</v>
      </c>
      <c r="E48" t="s">
        <v>134</v>
      </c>
      <c r="F48" t="s">
        <v>151</v>
      </c>
      <c r="G48" t="s">
        <v>4</v>
      </c>
      <c r="H48" t="s">
        <v>133</v>
      </c>
      <c r="I48" t="s">
        <v>132</v>
      </c>
      <c r="J48" t="s">
        <v>131</v>
      </c>
      <c r="K48" t="s">
        <v>152</v>
      </c>
      <c r="L48" t="s">
        <v>153</v>
      </c>
      <c r="M48" t="s">
        <v>66</v>
      </c>
      <c r="N48" t="s">
        <v>68</v>
      </c>
      <c r="O48" t="s">
        <v>87</v>
      </c>
      <c r="P48">
        <v>9</v>
      </c>
      <c r="Q48">
        <v>48</v>
      </c>
      <c r="R48">
        <v>2</v>
      </c>
      <c r="S48">
        <v>16</v>
      </c>
      <c r="T48">
        <v>20.5</v>
      </c>
      <c r="U48">
        <v>36</v>
      </c>
      <c r="V48" t="s">
        <v>70</v>
      </c>
      <c r="W48" t="s">
        <v>73</v>
      </c>
      <c r="X48" t="s">
        <v>127</v>
      </c>
      <c r="Y48" t="s">
        <v>106</v>
      </c>
      <c r="Z48" t="s">
        <v>154</v>
      </c>
      <c r="AA48">
        <v>3.83</v>
      </c>
      <c r="AB48">
        <f>4.53-AA48</f>
        <v>0.70000000000000018</v>
      </c>
      <c r="AC48">
        <v>5</v>
      </c>
      <c r="AD48">
        <v>98</v>
      </c>
      <c r="AE48">
        <v>2.09</v>
      </c>
      <c r="AF48">
        <f>AE48-1.22</f>
        <v>0.86999999999999988</v>
      </c>
      <c r="AG48">
        <v>5</v>
      </c>
      <c r="AH48">
        <v>71</v>
      </c>
      <c r="AI48" t="s">
        <v>155</v>
      </c>
      <c r="AJ48" t="s">
        <v>75</v>
      </c>
      <c r="AK48" t="s">
        <v>135</v>
      </c>
      <c r="AL48" t="s">
        <v>159</v>
      </c>
      <c r="AM48" t="s">
        <v>182</v>
      </c>
      <c r="AN48" t="s">
        <v>156</v>
      </c>
      <c r="AO48" t="s">
        <v>134</v>
      </c>
      <c r="AP48" t="s">
        <v>187</v>
      </c>
      <c r="AQ48" t="s">
        <v>157</v>
      </c>
      <c r="AR48" t="s">
        <v>185</v>
      </c>
    </row>
    <row r="49" spans="1:44" x14ac:dyDescent="0.75">
      <c r="A49" t="s">
        <v>148</v>
      </c>
      <c r="B49" t="s">
        <v>149</v>
      </c>
      <c r="C49">
        <v>2014</v>
      </c>
      <c r="D49" t="s">
        <v>150</v>
      </c>
      <c r="E49" t="s">
        <v>134</v>
      </c>
      <c r="F49" t="s">
        <v>151</v>
      </c>
      <c r="G49" t="s">
        <v>4</v>
      </c>
      <c r="H49" t="s">
        <v>133</v>
      </c>
      <c r="I49" t="s">
        <v>132</v>
      </c>
      <c r="J49" t="s">
        <v>131</v>
      </c>
      <c r="K49" t="s">
        <v>152</v>
      </c>
      <c r="L49" t="s">
        <v>153</v>
      </c>
      <c r="M49" t="s">
        <v>66</v>
      </c>
      <c r="N49" t="s">
        <v>68</v>
      </c>
      <c r="O49" t="s">
        <v>87</v>
      </c>
      <c r="P49">
        <v>9</v>
      </c>
      <c r="Q49">
        <v>48</v>
      </c>
      <c r="R49">
        <v>2</v>
      </c>
      <c r="S49">
        <v>16</v>
      </c>
      <c r="T49">
        <v>20.5</v>
      </c>
      <c r="U49">
        <v>36</v>
      </c>
      <c r="V49" t="s">
        <v>70</v>
      </c>
      <c r="W49" t="s">
        <v>73</v>
      </c>
      <c r="X49" t="s">
        <v>127</v>
      </c>
      <c r="Y49" t="s">
        <v>106</v>
      </c>
      <c r="Z49" t="s">
        <v>154</v>
      </c>
      <c r="AA49">
        <v>3.83</v>
      </c>
      <c r="AB49">
        <f>4.53-AA49</f>
        <v>0.70000000000000018</v>
      </c>
      <c r="AC49">
        <v>5</v>
      </c>
      <c r="AD49">
        <v>98</v>
      </c>
      <c r="AE49">
        <v>1.74</v>
      </c>
      <c r="AF49">
        <f>3.4-AE49</f>
        <v>1.66</v>
      </c>
      <c r="AG49">
        <v>5</v>
      </c>
      <c r="AH49">
        <v>71</v>
      </c>
      <c r="AI49" t="s">
        <v>155</v>
      </c>
      <c r="AJ49" t="s">
        <v>75</v>
      </c>
      <c r="AK49" t="s">
        <v>135</v>
      </c>
      <c r="AL49" t="s">
        <v>159</v>
      </c>
      <c r="AM49" t="s">
        <v>183</v>
      </c>
      <c r="AN49" t="s">
        <v>156</v>
      </c>
      <c r="AO49" t="s">
        <v>134</v>
      </c>
      <c r="AP49" t="s">
        <v>187</v>
      </c>
      <c r="AQ49" t="s">
        <v>157</v>
      </c>
      <c r="AR49" t="s">
        <v>186</v>
      </c>
    </row>
    <row r="50" spans="1:44" x14ac:dyDescent="0.75">
      <c r="A50" t="s">
        <v>148</v>
      </c>
      <c r="B50" t="s">
        <v>149</v>
      </c>
      <c r="C50">
        <v>2014</v>
      </c>
      <c r="D50" t="s">
        <v>150</v>
      </c>
      <c r="E50" t="s">
        <v>134</v>
      </c>
      <c r="F50" t="s">
        <v>151</v>
      </c>
      <c r="G50" t="s">
        <v>4</v>
      </c>
      <c r="H50" t="s">
        <v>133</v>
      </c>
      <c r="I50" t="s">
        <v>132</v>
      </c>
      <c r="J50" t="s">
        <v>131</v>
      </c>
      <c r="K50" t="s">
        <v>152</v>
      </c>
      <c r="L50" t="s">
        <v>153</v>
      </c>
      <c r="M50" t="s">
        <v>66</v>
      </c>
      <c r="N50" t="s">
        <v>68</v>
      </c>
      <c r="O50" t="s">
        <v>87</v>
      </c>
      <c r="P50">
        <v>9</v>
      </c>
      <c r="Q50">
        <v>64</v>
      </c>
      <c r="R50">
        <v>2</v>
      </c>
      <c r="S50">
        <v>16</v>
      </c>
      <c r="T50">
        <v>25</v>
      </c>
      <c r="U50">
        <v>16</v>
      </c>
      <c r="V50" t="s">
        <v>71</v>
      </c>
      <c r="W50" t="s">
        <v>72</v>
      </c>
      <c r="X50" t="s">
        <v>127</v>
      </c>
      <c r="Y50" t="s">
        <v>107</v>
      </c>
      <c r="Z50" t="s">
        <v>188</v>
      </c>
      <c r="AA50">
        <v>2106.67</v>
      </c>
      <c r="AB50">
        <v>16</v>
      </c>
      <c r="AC50">
        <v>5</v>
      </c>
      <c r="AD50">
        <v>68</v>
      </c>
      <c r="AE50">
        <v>2130.67</v>
      </c>
      <c r="AF50">
        <v>16</v>
      </c>
      <c r="AG50">
        <v>5</v>
      </c>
      <c r="AH50">
        <v>60</v>
      </c>
      <c r="AI50" t="s">
        <v>189</v>
      </c>
      <c r="AJ50" t="s">
        <v>75</v>
      </c>
      <c r="AK50" t="s">
        <v>135</v>
      </c>
      <c r="AL50" t="s">
        <v>141</v>
      </c>
      <c r="AM50" t="s">
        <v>136</v>
      </c>
      <c r="AN50" s="12" t="s">
        <v>190</v>
      </c>
      <c r="AO50" t="s">
        <v>134</v>
      </c>
      <c r="AP50" t="s">
        <v>187</v>
      </c>
      <c r="AQ50" t="s">
        <v>157</v>
      </c>
      <c r="AR50" t="s">
        <v>191</v>
      </c>
    </row>
    <row r="51" spans="1:44" x14ac:dyDescent="0.75">
      <c r="A51" t="s">
        <v>148</v>
      </c>
      <c r="B51" t="s">
        <v>149</v>
      </c>
      <c r="C51">
        <v>2014</v>
      </c>
      <c r="D51" t="s">
        <v>150</v>
      </c>
      <c r="E51" t="s">
        <v>134</v>
      </c>
      <c r="F51" t="s">
        <v>151</v>
      </c>
      <c r="G51" t="s">
        <v>4</v>
      </c>
      <c r="H51" t="s">
        <v>133</v>
      </c>
      <c r="I51" t="s">
        <v>132</v>
      </c>
      <c r="J51" t="s">
        <v>131</v>
      </c>
      <c r="K51" t="s">
        <v>152</v>
      </c>
      <c r="L51" t="s">
        <v>153</v>
      </c>
      <c r="M51" t="s">
        <v>66</v>
      </c>
      <c r="N51" t="s">
        <v>68</v>
      </c>
      <c r="O51" t="s">
        <v>87</v>
      </c>
      <c r="P51">
        <v>9</v>
      </c>
      <c r="Q51">
        <v>48</v>
      </c>
      <c r="R51">
        <v>2</v>
      </c>
      <c r="S51">
        <v>16</v>
      </c>
      <c r="T51">
        <v>20.5</v>
      </c>
      <c r="U51">
        <v>16</v>
      </c>
      <c r="V51" t="s">
        <v>71</v>
      </c>
      <c r="W51" t="s">
        <v>73</v>
      </c>
      <c r="X51" t="s">
        <v>127</v>
      </c>
      <c r="Y51" t="s">
        <v>107</v>
      </c>
      <c r="Z51" t="s">
        <v>188</v>
      </c>
      <c r="AA51">
        <v>2106.67</v>
      </c>
      <c r="AB51">
        <v>16</v>
      </c>
      <c r="AC51">
        <v>5</v>
      </c>
      <c r="AD51">
        <v>68</v>
      </c>
      <c r="AE51">
        <v>2144</v>
      </c>
      <c r="AF51">
        <v>2</v>
      </c>
      <c r="AG51">
        <v>5</v>
      </c>
      <c r="AH51">
        <v>69</v>
      </c>
      <c r="AI51" t="s">
        <v>189</v>
      </c>
      <c r="AJ51" t="s">
        <v>75</v>
      </c>
      <c r="AK51" t="s">
        <v>135</v>
      </c>
      <c r="AL51" t="s">
        <v>141</v>
      </c>
      <c r="AM51" t="s">
        <v>137</v>
      </c>
      <c r="AN51" s="12" t="s">
        <v>190</v>
      </c>
      <c r="AO51" t="s">
        <v>134</v>
      </c>
      <c r="AP51" t="s">
        <v>187</v>
      </c>
      <c r="AQ51" t="s">
        <v>157</v>
      </c>
      <c r="AR51" t="s">
        <v>192</v>
      </c>
    </row>
    <row r="52" spans="1:44" x14ac:dyDescent="0.75">
      <c r="A52" t="s">
        <v>148</v>
      </c>
      <c r="B52" t="s">
        <v>149</v>
      </c>
      <c r="C52">
        <v>2014</v>
      </c>
      <c r="D52" t="s">
        <v>150</v>
      </c>
      <c r="E52" t="s">
        <v>134</v>
      </c>
      <c r="F52" t="s">
        <v>151</v>
      </c>
      <c r="G52" t="s">
        <v>4</v>
      </c>
      <c r="H52" t="s">
        <v>133</v>
      </c>
      <c r="I52" t="s">
        <v>132</v>
      </c>
      <c r="J52" t="s">
        <v>131</v>
      </c>
      <c r="K52" t="s">
        <v>152</v>
      </c>
      <c r="L52" t="s">
        <v>153</v>
      </c>
      <c r="M52" t="s">
        <v>66</v>
      </c>
      <c r="N52" t="s">
        <v>68</v>
      </c>
      <c r="O52" t="s">
        <v>87</v>
      </c>
      <c r="P52">
        <v>9</v>
      </c>
      <c r="Q52">
        <v>48</v>
      </c>
      <c r="R52">
        <v>2</v>
      </c>
      <c r="S52">
        <v>16</v>
      </c>
      <c r="T52">
        <v>20.5</v>
      </c>
      <c r="U52">
        <v>16</v>
      </c>
      <c r="V52" t="s">
        <v>71</v>
      </c>
      <c r="W52" t="s">
        <v>73</v>
      </c>
      <c r="X52" t="s">
        <v>127</v>
      </c>
      <c r="Y52" t="s">
        <v>107</v>
      </c>
      <c r="Z52" t="s">
        <v>188</v>
      </c>
      <c r="AA52">
        <v>2106.67</v>
      </c>
      <c r="AB52">
        <v>16</v>
      </c>
      <c r="AC52">
        <v>5</v>
      </c>
      <c r="AD52">
        <v>68</v>
      </c>
      <c r="AE52">
        <v>2096</v>
      </c>
      <c r="AF52">
        <v>8</v>
      </c>
      <c r="AG52">
        <v>5</v>
      </c>
      <c r="AH52">
        <v>66</v>
      </c>
      <c r="AI52" t="s">
        <v>189</v>
      </c>
      <c r="AJ52" t="s">
        <v>75</v>
      </c>
      <c r="AK52" t="s">
        <v>135</v>
      </c>
      <c r="AL52" t="s">
        <v>141</v>
      </c>
      <c r="AM52" t="s">
        <v>138</v>
      </c>
      <c r="AN52" s="12" t="s">
        <v>190</v>
      </c>
      <c r="AO52" t="s">
        <v>134</v>
      </c>
      <c r="AP52" t="s">
        <v>187</v>
      </c>
      <c r="AQ52" t="s">
        <v>157</v>
      </c>
      <c r="AR52" t="s">
        <v>193</v>
      </c>
    </row>
    <row r="53" spans="1:44" x14ac:dyDescent="0.75">
      <c r="A53" t="s">
        <v>148</v>
      </c>
      <c r="B53" t="s">
        <v>149</v>
      </c>
      <c r="C53">
        <v>2014</v>
      </c>
      <c r="D53" t="s">
        <v>150</v>
      </c>
      <c r="E53" t="s">
        <v>134</v>
      </c>
      <c r="F53" t="s">
        <v>151</v>
      </c>
      <c r="G53" t="s">
        <v>4</v>
      </c>
      <c r="H53" t="s">
        <v>133</v>
      </c>
      <c r="I53" t="s">
        <v>132</v>
      </c>
      <c r="J53" t="s">
        <v>131</v>
      </c>
      <c r="K53" t="s">
        <v>152</v>
      </c>
      <c r="L53" t="s">
        <v>153</v>
      </c>
      <c r="M53" t="s">
        <v>66</v>
      </c>
      <c r="N53" t="s">
        <v>68</v>
      </c>
      <c r="O53" t="s">
        <v>87</v>
      </c>
      <c r="P53">
        <v>9</v>
      </c>
      <c r="Q53">
        <v>64</v>
      </c>
      <c r="R53">
        <v>2</v>
      </c>
      <c r="S53">
        <v>16</v>
      </c>
      <c r="T53">
        <v>25</v>
      </c>
      <c r="U53">
        <v>25</v>
      </c>
      <c r="V53" t="s">
        <v>70</v>
      </c>
      <c r="W53" t="s">
        <v>72</v>
      </c>
      <c r="X53" t="s">
        <v>127</v>
      </c>
      <c r="Y53" t="s">
        <v>107</v>
      </c>
      <c r="Z53" t="s">
        <v>188</v>
      </c>
      <c r="AA53">
        <v>1840</v>
      </c>
      <c r="AB53">
        <v>10.67</v>
      </c>
      <c r="AC53">
        <v>5</v>
      </c>
      <c r="AD53">
        <v>66</v>
      </c>
      <c r="AE53">
        <v>1837.33</v>
      </c>
      <c r="AF53">
        <v>13.33</v>
      </c>
      <c r="AG53">
        <v>5</v>
      </c>
      <c r="AH53">
        <v>63</v>
      </c>
      <c r="AI53" t="s">
        <v>189</v>
      </c>
      <c r="AJ53" t="s">
        <v>75</v>
      </c>
      <c r="AK53" t="s">
        <v>135</v>
      </c>
      <c r="AL53" t="s">
        <v>142</v>
      </c>
      <c r="AM53" t="s">
        <v>163</v>
      </c>
      <c r="AN53" s="12" t="s">
        <v>190</v>
      </c>
      <c r="AO53" t="s">
        <v>134</v>
      </c>
      <c r="AP53" t="s">
        <v>187</v>
      </c>
      <c r="AQ53" t="s">
        <v>157</v>
      </c>
      <c r="AR53" t="s">
        <v>191</v>
      </c>
    </row>
    <row r="54" spans="1:44" x14ac:dyDescent="0.75">
      <c r="A54" t="s">
        <v>148</v>
      </c>
      <c r="B54" t="s">
        <v>149</v>
      </c>
      <c r="C54">
        <v>2014</v>
      </c>
      <c r="D54" t="s">
        <v>150</v>
      </c>
      <c r="E54" t="s">
        <v>134</v>
      </c>
      <c r="F54" t="s">
        <v>151</v>
      </c>
      <c r="G54" t="s">
        <v>4</v>
      </c>
      <c r="H54" t="s">
        <v>133</v>
      </c>
      <c r="I54" t="s">
        <v>132</v>
      </c>
      <c r="J54" t="s">
        <v>131</v>
      </c>
      <c r="K54" t="s">
        <v>152</v>
      </c>
      <c r="L54" t="s">
        <v>153</v>
      </c>
      <c r="M54" t="s">
        <v>66</v>
      </c>
      <c r="N54" t="s">
        <v>68</v>
      </c>
      <c r="O54" t="s">
        <v>87</v>
      </c>
      <c r="P54">
        <v>9</v>
      </c>
      <c r="Q54">
        <v>48</v>
      </c>
      <c r="R54">
        <v>2</v>
      </c>
      <c r="S54">
        <v>16</v>
      </c>
      <c r="T54">
        <v>20.5</v>
      </c>
      <c r="U54">
        <v>25</v>
      </c>
      <c r="V54" t="s">
        <v>70</v>
      </c>
      <c r="W54" t="s">
        <v>73</v>
      </c>
      <c r="X54" t="s">
        <v>127</v>
      </c>
      <c r="Y54" t="s">
        <v>107</v>
      </c>
      <c r="Z54" t="s">
        <v>188</v>
      </c>
      <c r="AA54">
        <v>1840</v>
      </c>
      <c r="AB54">
        <v>10.67</v>
      </c>
      <c r="AC54">
        <v>5</v>
      </c>
      <c r="AD54">
        <v>66</v>
      </c>
      <c r="AE54">
        <v>1845.33</v>
      </c>
      <c r="AF54">
        <v>10.67</v>
      </c>
      <c r="AG54">
        <v>5</v>
      </c>
      <c r="AH54">
        <v>67</v>
      </c>
      <c r="AI54" t="s">
        <v>189</v>
      </c>
      <c r="AJ54" t="s">
        <v>75</v>
      </c>
      <c r="AK54" t="s">
        <v>135</v>
      </c>
      <c r="AL54" t="s">
        <v>142</v>
      </c>
      <c r="AM54" t="s">
        <v>164</v>
      </c>
      <c r="AN54" s="12" t="s">
        <v>190</v>
      </c>
      <c r="AO54" t="s">
        <v>134</v>
      </c>
      <c r="AP54" t="s">
        <v>187</v>
      </c>
      <c r="AQ54" t="s">
        <v>157</v>
      </c>
      <c r="AR54" t="s">
        <v>192</v>
      </c>
    </row>
    <row r="55" spans="1:44" x14ac:dyDescent="0.75">
      <c r="A55" t="s">
        <v>148</v>
      </c>
      <c r="B55" t="s">
        <v>149</v>
      </c>
      <c r="C55">
        <v>2014</v>
      </c>
      <c r="D55" t="s">
        <v>150</v>
      </c>
      <c r="E55" t="s">
        <v>134</v>
      </c>
      <c r="F55" t="s">
        <v>151</v>
      </c>
      <c r="G55" t="s">
        <v>4</v>
      </c>
      <c r="H55" t="s">
        <v>133</v>
      </c>
      <c r="I55" t="s">
        <v>132</v>
      </c>
      <c r="J55" t="s">
        <v>131</v>
      </c>
      <c r="K55" t="s">
        <v>152</v>
      </c>
      <c r="L55" t="s">
        <v>153</v>
      </c>
      <c r="M55" t="s">
        <v>66</v>
      </c>
      <c r="N55" t="s">
        <v>68</v>
      </c>
      <c r="O55" t="s">
        <v>87</v>
      </c>
      <c r="P55">
        <v>9</v>
      </c>
      <c r="Q55">
        <v>48</v>
      </c>
      <c r="R55">
        <v>2</v>
      </c>
      <c r="S55">
        <v>16</v>
      </c>
      <c r="T55">
        <v>20.5</v>
      </c>
      <c r="U55">
        <v>25</v>
      </c>
      <c r="V55" t="s">
        <v>70</v>
      </c>
      <c r="W55" t="s">
        <v>73</v>
      </c>
      <c r="X55" t="s">
        <v>127</v>
      </c>
      <c r="Y55" t="s">
        <v>107</v>
      </c>
      <c r="Z55" t="s">
        <v>188</v>
      </c>
      <c r="AA55">
        <v>1840</v>
      </c>
      <c r="AB55">
        <v>10.67</v>
      </c>
      <c r="AC55">
        <v>5</v>
      </c>
      <c r="AD55">
        <v>66</v>
      </c>
      <c r="AE55">
        <v>1821.33</v>
      </c>
      <c r="AF55">
        <v>10.67</v>
      </c>
      <c r="AG55">
        <v>5</v>
      </c>
      <c r="AH55">
        <v>67</v>
      </c>
      <c r="AI55" t="s">
        <v>189</v>
      </c>
      <c r="AJ55" t="s">
        <v>75</v>
      </c>
      <c r="AK55" t="s">
        <v>135</v>
      </c>
      <c r="AL55" t="s">
        <v>142</v>
      </c>
      <c r="AM55" t="s">
        <v>165</v>
      </c>
      <c r="AN55" s="12" t="s">
        <v>190</v>
      </c>
      <c r="AO55" t="s">
        <v>134</v>
      </c>
      <c r="AP55" t="s">
        <v>187</v>
      </c>
      <c r="AQ55" t="s">
        <v>157</v>
      </c>
      <c r="AR55" t="s">
        <v>193</v>
      </c>
    </row>
    <row r="56" spans="1:44" x14ac:dyDescent="0.75">
      <c r="A56" t="s">
        <v>148</v>
      </c>
      <c r="B56" t="s">
        <v>194</v>
      </c>
      <c r="C56">
        <v>1989</v>
      </c>
      <c r="D56" t="s">
        <v>195</v>
      </c>
      <c r="E56" t="s">
        <v>134</v>
      </c>
      <c r="F56" t="s">
        <v>196</v>
      </c>
      <c r="G56" t="s">
        <v>4</v>
      </c>
      <c r="H56" t="s">
        <v>133</v>
      </c>
      <c r="I56" t="s">
        <v>132</v>
      </c>
      <c r="J56" t="s">
        <v>131</v>
      </c>
      <c r="K56" t="s">
        <v>152</v>
      </c>
      <c r="L56" t="s">
        <v>153</v>
      </c>
      <c r="M56" t="s">
        <v>66</v>
      </c>
      <c r="N56" t="s">
        <v>68</v>
      </c>
      <c r="O56" t="s">
        <v>87</v>
      </c>
      <c r="R56">
        <v>1</v>
      </c>
      <c r="S56">
        <v>18</v>
      </c>
      <c r="T56">
        <v>28</v>
      </c>
      <c r="U56">
        <v>18</v>
      </c>
      <c r="V56" t="s">
        <v>71</v>
      </c>
      <c r="W56" t="s">
        <v>72</v>
      </c>
      <c r="X56" t="s">
        <v>126</v>
      </c>
      <c r="Y56" t="s">
        <v>108</v>
      </c>
      <c r="Z56" t="s">
        <v>197</v>
      </c>
      <c r="AA56">
        <v>376.6</v>
      </c>
      <c r="AB56">
        <v>31.7</v>
      </c>
      <c r="AC56">
        <v>3</v>
      </c>
      <c r="AD56">
        <v>30</v>
      </c>
      <c r="AE56">
        <v>476.6</v>
      </c>
      <c r="AF56">
        <v>31.6</v>
      </c>
      <c r="AG56">
        <v>3</v>
      </c>
      <c r="AH56">
        <v>30</v>
      </c>
      <c r="AI56" t="s">
        <v>198</v>
      </c>
      <c r="AJ56" t="s">
        <v>75</v>
      </c>
      <c r="AK56" t="s">
        <v>135</v>
      </c>
      <c r="AL56" t="s">
        <v>141</v>
      </c>
      <c r="AM56" t="s">
        <v>136</v>
      </c>
      <c r="AN56" s="12" t="s">
        <v>199</v>
      </c>
      <c r="AO56" s="13" t="s">
        <v>134</v>
      </c>
      <c r="AP56" t="s">
        <v>200</v>
      </c>
      <c r="AQ56" t="s">
        <v>134</v>
      </c>
      <c r="AR56" t="s">
        <v>134</v>
      </c>
    </row>
    <row r="57" spans="1:44" x14ac:dyDescent="0.75">
      <c r="A57" t="s">
        <v>148</v>
      </c>
      <c r="B57" t="s">
        <v>194</v>
      </c>
      <c r="C57">
        <v>1989</v>
      </c>
      <c r="D57" t="s">
        <v>195</v>
      </c>
      <c r="E57" t="s">
        <v>134</v>
      </c>
      <c r="F57" t="s">
        <v>196</v>
      </c>
      <c r="G57" t="s">
        <v>4</v>
      </c>
      <c r="H57" t="s">
        <v>133</v>
      </c>
      <c r="I57" t="s">
        <v>132</v>
      </c>
      <c r="J57" t="s">
        <v>131</v>
      </c>
      <c r="K57" t="s">
        <v>152</v>
      </c>
      <c r="L57" t="s">
        <v>153</v>
      </c>
      <c r="M57" t="s">
        <v>66</v>
      </c>
      <c r="N57" t="s">
        <v>68</v>
      </c>
      <c r="O57" t="s">
        <v>87</v>
      </c>
      <c r="R57">
        <v>1</v>
      </c>
      <c r="S57">
        <v>18</v>
      </c>
      <c r="T57">
        <v>28</v>
      </c>
      <c r="U57">
        <v>18</v>
      </c>
      <c r="V57" t="s">
        <v>71</v>
      </c>
      <c r="W57" t="s">
        <v>72</v>
      </c>
      <c r="X57" t="s">
        <v>127</v>
      </c>
      <c r="Y57" t="s">
        <v>108</v>
      </c>
      <c r="Z57" t="s">
        <v>197</v>
      </c>
      <c r="AA57">
        <v>474.5</v>
      </c>
      <c r="AB57">
        <v>19.399999999999999</v>
      </c>
      <c r="AC57">
        <v>3</v>
      </c>
      <c r="AD57">
        <v>30</v>
      </c>
      <c r="AE57">
        <v>496.4</v>
      </c>
      <c r="AF57">
        <v>42.8</v>
      </c>
      <c r="AG57">
        <v>3</v>
      </c>
      <c r="AH57">
        <v>30</v>
      </c>
      <c r="AI57" t="s">
        <v>198</v>
      </c>
      <c r="AJ57" t="s">
        <v>75</v>
      </c>
      <c r="AK57" t="s">
        <v>135</v>
      </c>
      <c r="AL57" t="s">
        <v>142</v>
      </c>
      <c r="AM57" t="s">
        <v>136</v>
      </c>
      <c r="AN57" s="12" t="s">
        <v>199</v>
      </c>
      <c r="AO57" s="13" t="s">
        <v>134</v>
      </c>
      <c r="AP57" t="s">
        <v>200</v>
      </c>
      <c r="AQ57" t="s">
        <v>134</v>
      </c>
      <c r="AR57" t="s">
        <v>134</v>
      </c>
    </row>
    <row r="58" spans="1:44" x14ac:dyDescent="0.75">
      <c r="A58" t="s">
        <v>148</v>
      </c>
      <c r="B58" t="s">
        <v>194</v>
      </c>
      <c r="C58">
        <v>1989</v>
      </c>
      <c r="D58" t="s">
        <v>195</v>
      </c>
      <c r="E58" t="s">
        <v>134</v>
      </c>
      <c r="F58" t="s">
        <v>196</v>
      </c>
      <c r="G58" t="s">
        <v>4</v>
      </c>
      <c r="H58" t="s">
        <v>133</v>
      </c>
      <c r="I58" t="s">
        <v>132</v>
      </c>
      <c r="J58" t="s">
        <v>131</v>
      </c>
      <c r="K58" t="s">
        <v>152</v>
      </c>
      <c r="L58" t="s">
        <v>153</v>
      </c>
      <c r="M58" t="s">
        <v>66</v>
      </c>
      <c r="N58" t="s">
        <v>68</v>
      </c>
      <c r="O58" t="s">
        <v>87</v>
      </c>
      <c r="R58">
        <v>1</v>
      </c>
      <c r="S58">
        <v>18</v>
      </c>
      <c r="T58">
        <v>28</v>
      </c>
      <c r="U58">
        <v>28</v>
      </c>
      <c r="V58" t="s">
        <v>70</v>
      </c>
      <c r="W58" t="s">
        <v>72</v>
      </c>
      <c r="X58" t="s">
        <v>126</v>
      </c>
      <c r="Y58" t="s">
        <v>108</v>
      </c>
      <c r="Z58" t="s">
        <v>197</v>
      </c>
      <c r="AA58">
        <v>163.9</v>
      </c>
      <c r="AB58">
        <v>13.1</v>
      </c>
      <c r="AC58">
        <v>3</v>
      </c>
      <c r="AD58">
        <v>30</v>
      </c>
      <c r="AE58">
        <v>181.5</v>
      </c>
      <c r="AF58">
        <v>29.9</v>
      </c>
      <c r="AG58">
        <v>3</v>
      </c>
      <c r="AH58">
        <v>30</v>
      </c>
      <c r="AI58" t="s">
        <v>198</v>
      </c>
      <c r="AJ58" t="s">
        <v>75</v>
      </c>
      <c r="AK58" t="s">
        <v>135</v>
      </c>
      <c r="AL58" t="s">
        <v>143</v>
      </c>
      <c r="AM58" t="s">
        <v>136</v>
      </c>
      <c r="AN58" t="s">
        <v>199</v>
      </c>
      <c r="AO58" t="s">
        <v>134</v>
      </c>
      <c r="AP58" t="s">
        <v>200</v>
      </c>
      <c r="AQ58" t="s">
        <v>134</v>
      </c>
      <c r="AR58" t="s">
        <v>134</v>
      </c>
    </row>
    <row r="59" spans="1:44" x14ac:dyDescent="0.75">
      <c r="A59" t="s">
        <v>148</v>
      </c>
      <c r="B59" t="s">
        <v>194</v>
      </c>
      <c r="C59">
        <v>1989</v>
      </c>
      <c r="D59" t="s">
        <v>195</v>
      </c>
      <c r="E59" t="s">
        <v>134</v>
      </c>
      <c r="F59" t="s">
        <v>196</v>
      </c>
      <c r="G59" t="s">
        <v>4</v>
      </c>
      <c r="H59" t="s">
        <v>133</v>
      </c>
      <c r="I59" t="s">
        <v>132</v>
      </c>
      <c r="J59" t="s">
        <v>131</v>
      </c>
      <c r="K59" t="s">
        <v>152</v>
      </c>
      <c r="L59" t="s">
        <v>153</v>
      </c>
      <c r="M59" t="s">
        <v>66</v>
      </c>
      <c r="N59" t="s">
        <v>68</v>
      </c>
      <c r="O59" t="s">
        <v>87</v>
      </c>
      <c r="R59">
        <v>1</v>
      </c>
      <c r="S59">
        <v>18</v>
      </c>
      <c r="T59">
        <v>28</v>
      </c>
      <c r="U59">
        <v>28</v>
      </c>
      <c r="V59" t="s">
        <v>70</v>
      </c>
      <c r="W59" t="s">
        <v>72</v>
      </c>
      <c r="X59" t="s">
        <v>127</v>
      </c>
      <c r="Y59" t="s">
        <v>108</v>
      </c>
      <c r="Z59" t="s">
        <v>197</v>
      </c>
      <c r="AA59">
        <v>172.1</v>
      </c>
      <c r="AB59">
        <v>16.8</v>
      </c>
      <c r="AC59">
        <v>3</v>
      </c>
      <c r="AD59">
        <v>30</v>
      </c>
      <c r="AE59">
        <v>191.1</v>
      </c>
      <c r="AF59">
        <v>19.399999999999999</v>
      </c>
      <c r="AG59">
        <v>3</v>
      </c>
      <c r="AH59">
        <v>30</v>
      </c>
      <c r="AI59" t="s">
        <v>198</v>
      </c>
      <c r="AJ59" t="s">
        <v>75</v>
      </c>
      <c r="AK59" t="s">
        <v>135</v>
      </c>
      <c r="AL59" t="s">
        <v>145</v>
      </c>
      <c r="AM59" t="s">
        <v>136</v>
      </c>
      <c r="AN59" t="s">
        <v>199</v>
      </c>
      <c r="AO59" t="s">
        <v>134</v>
      </c>
      <c r="AP59" t="s">
        <v>200</v>
      </c>
      <c r="AQ59" t="s">
        <v>134</v>
      </c>
      <c r="AR59" t="s">
        <v>134</v>
      </c>
    </row>
    <row r="60" spans="1:44" x14ac:dyDescent="0.75">
      <c r="A60" t="s">
        <v>148</v>
      </c>
      <c r="B60" t="s">
        <v>194</v>
      </c>
      <c r="C60">
        <v>1989</v>
      </c>
      <c r="D60" t="s">
        <v>195</v>
      </c>
      <c r="E60" t="s">
        <v>134</v>
      </c>
      <c r="F60" t="s">
        <v>196</v>
      </c>
      <c r="G60" t="s">
        <v>4</v>
      </c>
      <c r="H60" t="s">
        <v>133</v>
      </c>
      <c r="I60" t="s">
        <v>132</v>
      </c>
      <c r="J60" t="s">
        <v>131</v>
      </c>
      <c r="K60" t="s">
        <v>152</v>
      </c>
      <c r="L60" t="s">
        <v>153</v>
      </c>
      <c r="M60" t="s">
        <v>66</v>
      </c>
      <c r="N60" t="s">
        <v>68</v>
      </c>
      <c r="O60" t="s">
        <v>87</v>
      </c>
      <c r="R60">
        <v>1</v>
      </c>
      <c r="S60">
        <v>18</v>
      </c>
      <c r="T60">
        <v>23</v>
      </c>
      <c r="U60">
        <v>23</v>
      </c>
      <c r="V60" t="s">
        <v>70</v>
      </c>
      <c r="W60" t="s">
        <v>72</v>
      </c>
      <c r="X60" t="s">
        <v>126</v>
      </c>
      <c r="Y60" t="s">
        <v>108</v>
      </c>
      <c r="Z60" t="s">
        <v>201</v>
      </c>
      <c r="AA60">
        <v>80</v>
      </c>
      <c r="AB60">
        <v>5.6</v>
      </c>
      <c r="AC60">
        <v>2</v>
      </c>
      <c r="AD60">
        <v>50</v>
      </c>
      <c r="AE60">
        <v>94</v>
      </c>
      <c r="AF60">
        <v>3.3</v>
      </c>
      <c r="AG60">
        <v>2</v>
      </c>
      <c r="AH60">
        <v>50</v>
      </c>
      <c r="AI60" t="s">
        <v>202</v>
      </c>
      <c r="AJ60" t="s">
        <v>75</v>
      </c>
      <c r="AK60" t="s">
        <v>135</v>
      </c>
      <c r="AL60" t="s">
        <v>146</v>
      </c>
      <c r="AM60" t="s">
        <v>137</v>
      </c>
      <c r="AN60" t="s">
        <v>203</v>
      </c>
      <c r="AO60" t="s">
        <v>134</v>
      </c>
      <c r="AP60" t="s">
        <v>200</v>
      </c>
      <c r="AQ60" t="s">
        <v>204</v>
      </c>
    </row>
    <row r="61" spans="1:44" x14ac:dyDescent="0.75">
      <c r="A61" t="s">
        <v>148</v>
      </c>
      <c r="B61" t="s">
        <v>194</v>
      </c>
      <c r="C61">
        <v>1989</v>
      </c>
      <c r="D61" t="s">
        <v>195</v>
      </c>
      <c r="E61" t="s">
        <v>134</v>
      </c>
      <c r="F61" t="s">
        <v>196</v>
      </c>
      <c r="G61" t="s">
        <v>4</v>
      </c>
      <c r="H61" t="s">
        <v>133</v>
      </c>
      <c r="I61" t="s">
        <v>132</v>
      </c>
      <c r="J61" t="s">
        <v>131</v>
      </c>
      <c r="K61" t="s">
        <v>152</v>
      </c>
      <c r="L61" t="s">
        <v>153</v>
      </c>
      <c r="M61" t="s">
        <v>66</v>
      </c>
      <c r="N61" t="s">
        <v>68</v>
      </c>
      <c r="O61" t="s">
        <v>87</v>
      </c>
      <c r="R61">
        <v>1</v>
      </c>
      <c r="S61">
        <v>18</v>
      </c>
      <c r="T61">
        <v>23</v>
      </c>
      <c r="U61">
        <v>23</v>
      </c>
      <c r="V61" t="s">
        <v>70</v>
      </c>
      <c r="W61" t="s">
        <v>73</v>
      </c>
      <c r="X61" t="s">
        <v>126</v>
      </c>
      <c r="Y61" t="s">
        <v>108</v>
      </c>
      <c r="Z61" t="s">
        <v>201</v>
      </c>
      <c r="AA61">
        <v>80</v>
      </c>
      <c r="AB61">
        <v>5.6</v>
      </c>
      <c r="AC61">
        <v>2</v>
      </c>
      <c r="AD61">
        <v>50</v>
      </c>
      <c r="AE61">
        <v>92</v>
      </c>
      <c r="AF61">
        <v>3.8</v>
      </c>
      <c r="AG61">
        <v>2</v>
      </c>
      <c r="AH61">
        <v>50</v>
      </c>
      <c r="AI61" t="s">
        <v>202</v>
      </c>
      <c r="AJ61" t="s">
        <v>75</v>
      </c>
      <c r="AK61" t="s">
        <v>135</v>
      </c>
      <c r="AL61" t="s">
        <v>146</v>
      </c>
      <c r="AM61" t="s">
        <v>138</v>
      </c>
      <c r="AN61" s="12" t="s">
        <v>203</v>
      </c>
      <c r="AO61" s="13" t="s">
        <v>134</v>
      </c>
      <c r="AP61" t="s">
        <v>200</v>
      </c>
      <c r="AQ61" t="s">
        <v>204</v>
      </c>
    </row>
    <row r="62" spans="1:44" x14ac:dyDescent="0.75">
      <c r="A62" t="s">
        <v>148</v>
      </c>
      <c r="B62" t="s">
        <v>194</v>
      </c>
      <c r="C62">
        <v>1989</v>
      </c>
      <c r="D62" t="s">
        <v>195</v>
      </c>
      <c r="E62" t="s">
        <v>134</v>
      </c>
      <c r="F62" t="s">
        <v>196</v>
      </c>
      <c r="G62" t="s">
        <v>4</v>
      </c>
      <c r="H62" t="s">
        <v>133</v>
      </c>
      <c r="I62" t="s">
        <v>132</v>
      </c>
      <c r="J62" t="s">
        <v>131</v>
      </c>
      <c r="K62" t="s">
        <v>152</v>
      </c>
      <c r="L62" t="s">
        <v>153</v>
      </c>
      <c r="M62" t="s">
        <v>66</v>
      </c>
      <c r="N62" t="s">
        <v>68</v>
      </c>
      <c r="O62" t="s">
        <v>87</v>
      </c>
      <c r="R62">
        <v>1</v>
      </c>
      <c r="S62">
        <v>18</v>
      </c>
      <c r="T62">
        <v>28</v>
      </c>
      <c r="U62">
        <v>23</v>
      </c>
      <c r="V62" t="s">
        <v>70</v>
      </c>
      <c r="W62" t="s">
        <v>72</v>
      </c>
      <c r="X62" t="s">
        <v>126</v>
      </c>
      <c r="Y62" t="s">
        <v>108</v>
      </c>
      <c r="Z62" t="s">
        <v>201</v>
      </c>
      <c r="AA62">
        <v>80</v>
      </c>
      <c r="AB62">
        <v>5.6</v>
      </c>
      <c r="AC62">
        <v>2</v>
      </c>
      <c r="AD62">
        <v>50</v>
      </c>
      <c r="AE62">
        <v>82</v>
      </c>
      <c r="AF62">
        <v>5.4</v>
      </c>
      <c r="AG62">
        <v>2</v>
      </c>
      <c r="AH62">
        <v>50</v>
      </c>
      <c r="AI62" t="s">
        <v>202</v>
      </c>
      <c r="AJ62" t="s">
        <v>75</v>
      </c>
      <c r="AK62" t="s">
        <v>135</v>
      </c>
      <c r="AL62" t="s">
        <v>146</v>
      </c>
      <c r="AM62" t="s">
        <v>136</v>
      </c>
      <c r="AN62" s="12" t="s">
        <v>203</v>
      </c>
      <c r="AO62" s="13" t="s">
        <v>134</v>
      </c>
      <c r="AP62" t="s">
        <v>200</v>
      </c>
      <c r="AQ62" t="s">
        <v>204</v>
      </c>
    </row>
    <row r="63" spans="1:44" x14ac:dyDescent="0.75">
      <c r="A63" t="s">
        <v>148</v>
      </c>
      <c r="B63" t="s">
        <v>194</v>
      </c>
      <c r="C63">
        <v>1989</v>
      </c>
      <c r="D63" t="s">
        <v>195</v>
      </c>
      <c r="E63" t="s">
        <v>134</v>
      </c>
      <c r="F63" t="s">
        <v>196</v>
      </c>
      <c r="G63" t="s">
        <v>4</v>
      </c>
      <c r="H63" t="s">
        <v>133</v>
      </c>
      <c r="I63" t="s">
        <v>132</v>
      </c>
      <c r="J63" t="s">
        <v>131</v>
      </c>
      <c r="K63" t="s">
        <v>152</v>
      </c>
      <c r="L63" t="s">
        <v>153</v>
      </c>
      <c r="M63" t="s">
        <v>66</v>
      </c>
      <c r="N63" t="s">
        <v>68</v>
      </c>
      <c r="O63" t="s">
        <v>87</v>
      </c>
      <c r="R63">
        <v>1</v>
      </c>
      <c r="S63">
        <v>18</v>
      </c>
      <c r="T63">
        <v>23</v>
      </c>
      <c r="U63">
        <v>23</v>
      </c>
      <c r="V63" t="s">
        <v>70</v>
      </c>
      <c r="W63" t="s">
        <v>72</v>
      </c>
      <c r="X63" t="s">
        <v>127</v>
      </c>
      <c r="Y63" t="s">
        <v>108</v>
      </c>
      <c r="Z63" t="s">
        <v>201</v>
      </c>
      <c r="AA63">
        <v>78</v>
      </c>
      <c r="AB63">
        <v>5.7</v>
      </c>
      <c r="AC63">
        <v>2</v>
      </c>
      <c r="AD63">
        <v>50</v>
      </c>
      <c r="AE63">
        <v>78</v>
      </c>
      <c r="AF63">
        <v>5.9</v>
      </c>
      <c r="AG63">
        <v>2</v>
      </c>
      <c r="AH63">
        <v>50</v>
      </c>
      <c r="AI63" t="s">
        <v>202</v>
      </c>
      <c r="AJ63" t="s">
        <v>75</v>
      </c>
      <c r="AK63" t="s">
        <v>135</v>
      </c>
      <c r="AL63" t="s">
        <v>147</v>
      </c>
      <c r="AM63" t="s">
        <v>137</v>
      </c>
      <c r="AN63" s="12" t="s">
        <v>203</v>
      </c>
      <c r="AO63" s="13" t="s">
        <v>134</v>
      </c>
      <c r="AP63" t="s">
        <v>200</v>
      </c>
      <c r="AQ63" t="s">
        <v>204</v>
      </c>
    </row>
    <row r="64" spans="1:44" x14ac:dyDescent="0.75">
      <c r="A64" t="s">
        <v>148</v>
      </c>
      <c r="B64" t="s">
        <v>194</v>
      </c>
      <c r="C64">
        <v>1989</v>
      </c>
      <c r="D64" t="s">
        <v>195</v>
      </c>
      <c r="E64" t="s">
        <v>134</v>
      </c>
      <c r="F64" t="s">
        <v>196</v>
      </c>
      <c r="G64" t="s">
        <v>4</v>
      </c>
      <c r="H64" t="s">
        <v>133</v>
      </c>
      <c r="I64" t="s">
        <v>132</v>
      </c>
      <c r="J64" t="s">
        <v>131</v>
      </c>
      <c r="K64" t="s">
        <v>152</v>
      </c>
      <c r="L64" t="s">
        <v>153</v>
      </c>
      <c r="M64" t="s">
        <v>66</v>
      </c>
      <c r="N64" t="s">
        <v>68</v>
      </c>
      <c r="O64" t="s">
        <v>87</v>
      </c>
      <c r="R64">
        <v>1</v>
      </c>
      <c r="S64">
        <v>18</v>
      </c>
      <c r="T64">
        <v>23</v>
      </c>
      <c r="U64">
        <v>23</v>
      </c>
      <c r="V64" t="s">
        <v>70</v>
      </c>
      <c r="W64" t="s">
        <v>73</v>
      </c>
      <c r="X64" t="s">
        <v>127</v>
      </c>
      <c r="Y64" t="s">
        <v>108</v>
      </c>
      <c r="Z64" t="s">
        <v>201</v>
      </c>
      <c r="AA64">
        <v>78</v>
      </c>
      <c r="AB64">
        <v>5.7</v>
      </c>
      <c r="AC64">
        <v>2</v>
      </c>
      <c r="AD64">
        <v>50</v>
      </c>
      <c r="AE64">
        <v>72</v>
      </c>
      <c r="AF64">
        <v>6.3</v>
      </c>
      <c r="AG64">
        <v>2</v>
      </c>
      <c r="AH64">
        <v>50</v>
      </c>
      <c r="AI64" t="s">
        <v>202</v>
      </c>
      <c r="AJ64" t="s">
        <v>75</v>
      </c>
      <c r="AK64" t="s">
        <v>135</v>
      </c>
      <c r="AL64" t="s">
        <v>147</v>
      </c>
      <c r="AM64" t="s">
        <v>138</v>
      </c>
      <c r="AN64" t="s">
        <v>203</v>
      </c>
      <c r="AO64" t="s">
        <v>134</v>
      </c>
      <c r="AP64" t="s">
        <v>200</v>
      </c>
      <c r="AQ64" t="s">
        <v>204</v>
      </c>
    </row>
    <row r="65" spans="1:44" x14ac:dyDescent="0.75">
      <c r="A65" t="s">
        <v>148</v>
      </c>
      <c r="B65" t="s">
        <v>194</v>
      </c>
      <c r="C65">
        <v>1989</v>
      </c>
      <c r="D65" t="s">
        <v>195</v>
      </c>
      <c r="E65" t="s">
        <v>134</v>
      </c>
      <c r="F65" t="s">
        <v>196</v>
      </c>
      <c r="G65" t="s">
        <v>4</v>
      </c>
      <c r="H65" t="s">
        <v>133</v>
      </c>
      <c r="I65" t="s">
        <v>132</v>
      </c>
      <c r="J65" t="s">
        <v>131</v>
      </c>
      <c r="K65" t="s">
        <v>152</v>
      </c>
      <c r="L65" t="s">
        <v>153</v>
      </c>
      <c r="M65" t="s">
        <v>66</v>
      </c>
      <c r="N65" t="s">
        <v>68</v>
      </c>
      <c r="O65" t="s">
        <v>87</v>
      </c>
      <c r="R65">
        <v>1</v>
      </c>
      <c r="S65">
        <v>18</v>
      </c>
      <c r="T65">
        <v>28</v>
      </c>
      <c r="U65">
        <v>23</v>
      </c>
      <c r="V65" t="s">
        <v>70</v>
      </c>
      <c r="W65" t="s">
        <v>72</v>
      </c>
      <c r="X65" t="s">
        <v>127</v>
      </c>
      <c r="Y65" t="s">
        <v>108</v>
      </c>
      <c r="Z65" t="s">
        <v>201</v>
      </c>
      <c r="AA65">
        <v>78</v>
      </c>
      <c r="AB65">
        <v>5.7</v>
      </c>
      <c r="AC65">
        <v>2</v>
      </c>
      <c r="AD65">
        <v>50</v>
      </c>
      <c r="AE65">
        <v>66</v>
      </c>
      <c r="AF65">
        <v>6.7</v>
      </c>
      <c r="AG65">
        <v>2</v>
      </c>
      <c r="AH65">
        <v>50</v>
      </c>
      <c r="AI65" t="s">
        <v>202</v>
      </c>
      <c r="AJ65" t="s">
        <v>75</v>
      </c>
      <c r="AK65" t="s">
        <v>135</v>
      </c>
      <c r="AL65" t="s">
        <v>147</v>
      </c>
      <c r="AM65" t="s">
        <v>136</v>
      </c>
      <c r="AN65" t="s">
        <v>203</v>
      </c>
      <c r="AO65" t="s">
        <v>134</v>
      </c>
      <c r="AP65" t="s">
        <v>200</v>
      </c>
      <c r="AQ65" t="s">
        <v>204</v>
      </c>
    </row>
    <row r="66" spans="1:44" x14ac:dyDescent="0.75">
      <c r="A66" t="s">
        <v>148</v>
      </c>
      <c r="B66" t="s">
        <v>194</v>
      </c>
      <c r="C66">
        <v>1989</v>
      </c>
      <c r="D66" t="s">
        <v>195</v>
      </c>
      <c r="E66" t="s">
        <v>134</v>
      </c>
      <c r="F66" t="s">
        <v>196</v>
      </c>
      <c r="G66" t="s">
        <v>4</v>
      </c>
      <c r="H66" t="s">
        <v>133</v>
      </c>
      <c r="I66" t="s">
        <v>132</v>
      </c>
      <c r="J66" t="s">
        <v>131</v>
      </c>
      <c r="K66" t="s">
        <v>152</v>
      </c>
      <c r="L66" t="s">
        <v>153</v>
      </c>
      <c r="M66" t="s">
        <v>66</v>
      </c>
      <c r="N66" t="s">
        <v>68</v>
      </c>
      <c r="O66" t="s">
        <v>87</v>
      </c>
      <c r="R66">
        <v>1</v>
      </c>
      <c r="S66">
        <v>18</v>
      </c>
      <c r="T66">
        <v>23</v>
      </c>
      <c r="U66">
        <v>18</v>
      </c>
      <c r="V66" t="s">
        <v>71</v>
      </c>
      <c r="W66" t="s">
        <v>73</v>
      </c>
      <c r="X66" t="s">
        <v>128</v>
      </c>
      <c r="Y66" t="s">
        <v>106</v>
      </c>
      <c r="Z66" t="s">
        <v>154</v>
      </c>
      <c r="AA66">
        <v>36</v>
      </c>
      <c r="AB66">
        <v>1.5</v>
      </c>
      <c r="AC66">
        <v>20</v>
      </c>
      <c r="AD66">
        <v>500</v>
      </c>
      <c r="AE66">
        <v>39.6</v>
      </c>
      <c r="AF66">
        <v>1.6</v>
      </c>
      <c r="AG66">
        <v>20</v>
      </c>
      <c r="AH66">
        <v>500</v>
      </c>
      <c r="AI66" t="s">
        <v>205</v>
      </c>
      <c r="AJ66" t="s">
        <v>75</v>
      </c>
      <c r="AK66" t="s">
        <v>135</v>
      </c>
      <c r="AL66" t="s">
        <v>158</v>
      </c>
      <c r="AM66" t="s">
        <v>138</v>
      </c>
      <c r="AN66" t="s">
        <v>206</v>
      </c>
      <c r="AO66" t="s">
        <v>134</v>
      </c>
      <c r="AP66" t="s">
        <v>200</v>
      </c>
      <c r="AQ66" t="s">
        <v>204</v>
      </c>
    </row>
    <row r="67" spans="1:44" x14ac:dyDescent="0.75">
      <c r="A67" t="s">
        <v>148</v>
      </c>
      <c r="B67" t="s">
        <v>194</v>
      </c>
      <c r="C67">
        <v>1989</v>
      </c>
      <c r="D67" t="s">
        <v>195</v>
      </c>
      <c r="E67" t="s">
        <v>134</v>
      </c>
      <c r="F67" t="s">
        <v>196</v>
      </c>
      <c r="G67" t="s">
        <v>4</v>
      </c>
      <c r="H67" t="s">
        <v>133</v>
      </c>
      <c r="I67" t="s">
        <v>132</v>
      </c>
      <c r="J67" t="s">
        <v>131</v>
      </c>
      <c r="K67" t="s">
        <v>152</v>
      </c>
      <c r="L67" t="s">
        <v>153</v>
      </c>
      <c r="M67" t="s">
        <v>66</v>
      </c>
      <c r="N67" t="s">
        <v>68</v>
      </c>
      <c r="O67" t="s">
        <v>87</v>
      </c>
      <c r="R67">
        <v>1</v>
      </c>
      <c r="S67">
        <v>18</v>
      </c>
      <c r="T67">
        <v>23</v>
      </c>
      <c r="U67">
        <v>23</v>
      </c>
      <c r="V67" t="s">
        <v>70</v>
      </c>
      <c r="W67" t="s">
        <v>73</v>
      </c>
      <c r="X67" t="s">
        <v>128</v>
      </c>
      <c r="Y67" t="s">
        <v>106</v>
      </c>
      <c r="Z67" t="s">
        <v>154</v>
      </c>
      <c r="AA67">
        <v>79.099999999999994</v>
      </c>
      <c r="AB67">
        <v>3</v>
      </c>
      <c r="AC67">
        <v>20</v>
      </c>
      <c r="AD67">
        <v>500</v>
      </c>
      <c r="AE67">
        <v>84.8</v>
      </c>
      <c r="AF67">
        <v>2</v>
      </c>
      <c r="AG67">
        <v>20</v>
      </c>
      <c r="AH67">
        <v>500</v>
      </c>
      <c r="AI67" t="s">
        <v>205</v>
      </c>
      <c r="AJ67" t="s">
        <v>75</v>
      </c>
      <c r="AK67" t="s">
        <v>135</v>
      </c>
      <c r="AL67" t="s">
        <v>159</v>
      </c>
      <c r="AM67" t="s">
        <v>138</v>
      </c>
      <c r="AN67" t="s">
        <v>206</v>
      </c>
      <c r="AO67" t="s">
        <v>134</v>
      </c>
      <c r="AP67" t="s">
        <v>200</v>
      </c>
      <c r="AQ67" t="s">
        <v>204</v>
      </c>
    </row>
    <row r="68" spans="1:44" x14ac:dyDescent="0.75">
      <c r="A68" t="s">
        <v>148</v>
      </c>
      <c r="B68" t="s">
        <v>194</v>
      </c>
      <c r="C68">
        <v>1989</v>
      </c>
      <c r="D68" t="s">
        <v>195</v>
      </c>
      <c r="E68" t="s">
        <v>134</v>
      </c>
      <c r="F68" t="s">
        <v>196</v>
      </c>
      <c r="G68" t="s">
        <v>4</v>
      </c>
      <c r="H68" t="s">
        <v>133</v>
      </c>
      <c r="I68" t="s">
        <v>132</v>
      </c>
      <c r="J68" t="s">
        <v>131</v>
      </c>
      <c r="K68" t="s">
        <v>152</v>
      </c>
      <c r="L68" t="s">
        <v>153</v>
      </c>
      <c r="M68" t="s">
        <v>66</v>
      </c>
      <c r="N68" t="s">
        <v>68</v>
      </c>
      <c r="O68" t="s">
        <v>87</v>
      </c>
      <c r="R68">
        <v>1</v>
      </c>
      <c r="S68">
        <v>18</v>
      </c>
      <c r="T68">
        <v>23</v>
      </c>
      <c r="U68">
        <v>23</v>
      </c>
      <c r="V68" t="s">
        <v>70</v>
      </c>
      <c r="W68" t="s">
        <v>73</v>
      </c>
      <c r="X68" t="s">
        <v>128</v>
      </c>
      <c r="Y68" t="s">
        <v>106</v>
      </c>
      <c r="Z68" t="s">
        <v>154</v>
      </c>
      <c r="AA68">
        <v>64.900000000000006</v>
      </c>
      <c r="AB68">
        <v>1.8</v>
      </c>
      <c r="AC68">
        <v>20</v>
      </c>
      <c r="AD68">
        <v>500</v>
      </c>
      <c r="AE68">
        <v>65.7</v>
      </c>
      <c r="AF68">
        <v>1.9</v>
      </c>
      <c r="AG68">
        <v>20</v>
      </c>
      <c r="AH68">
        <v>500</v>
      </c>
      <c r="AI68" t="s">
        <v>205</v>
      </c>
      <c r="AJ68" t="s">
        <v>75</v>
      </c>
      <c r="AK68" t="s">
        <v>135</v>
      </c>
      <c r="AL68" t="s">
        <v>207</v>
      </c>
      <c r="AM68" t="s">
        <v>138</v>
      </c>
      <c r="AN68" t="s">
        <v>206</v>
      </c>
      <c r="AO68" t="s">
        <v>134</v>
      </c>
      <c r="AP68" t="s">
        <v>200</v>
      </c>
      <c r="AQ68" t="s">
        <v>204</v>
      </c>
      <c r="AR68" t="s">
        <v>208</v>
      </c>
    </row>
    <row r="69" spans="1:44" x14ac:dyDescent="0.75">
      <c r="A69" t="s">
        <v>148</v>
      </c>
      <c r="B69" t="s">
        <v>194</v>
      </c>
      <c r="C69">
        <v>1989</v>
      </c>
      <c r="D69" t="s">
        <v>195</v>
      </c>
      <c r="E69" t="s">
        <v>134</v>
      </c>
      <c r="F69" t="s">
        <v>196</v>
      </c>
      <c r="G69" t="s">
        <v>4</v>
      </c>
      <c r="H69" t="s">
        <v>133</v>
      </c>
      <c r="I69" t="s">
        <v>132</v>
      </c>
      <c r="J69" t="s">
        <v>131</v>
      </c>
      <c r="K69" t="s">
        <v>152</v>
      </c>
      <c r="L69" t="s">
        <v>153</v>
      </c>
      <c r="M69" t="s">
        <v>66</v>
      </c>
      <c r="N69" t="s">
        <v>68</v>
      </c>
      <c r="O69" t="s">
        <v>87</v>
      </c>
      <c r="R69">
        <v>1</v>
      </c>
      <c r="S69">
        <v>18</v>
      </c>
      <c r="T69">
        <v>23</v>
      </c>
      <c r="U69">
        <v>28</v>
      </c>
      <c r="V69" t="s">
        <v>70</v>
      </c>
      <c r="W69" t="s">
        <v>73</v>
      </c>
      <c r="X69" t="s">
        <v>128</v>
      </c>
      <c r="Y69" t="s">
        <v>106</v>
      </c>
      <c r="Z69" t="s">
        <v>154</v>
      </c>
      <c r="AA69">
        <v>88</v>
      </c>
      <c r="AB69">
        <v>2.7</v>
      </c>
      <c r="AC69">
        <v>20</v>
      </c>
      <c r="AD69">
        <v>500</v>
      </c>
      <c r="AE69">
        <v>80</v>
      </c>
      <c r="AF69">
        <v>3.6</v>
      </c>
      <c r="AG69">
        <v>20</v>
      </c>
      <c r="AH69">
        <v>500</v>
      </c>
      <c r="AI69" t="s">
        <v>205</v>
      </c>
      <c r="AJ69" t="s">
        <v>75</v>
      </c>
      <c r="AK69" t="s">
        <v>135</v>
      </c>
      <c r="AL69" t="s">
        <v>209</v>
      </c>
      <c r="AM69" t="s">
        <v>138</v>
      </c>
      <c r="AN69" s="12" t="s">
        <v>206</v>
      </c>
      <c r="AO69" s="13" t="s">
        <v>134</v>
      </c>
      <c r="AP69" t="s">
        <v>200</v>
      </c>
      <c r="AQ69" t="s">
        <v>204</v>
      </c>
    </row>
    <row r="70" spans="1:44" x14ac:dyDescent="0.75">
      <c r="A70" t="s">
        <v>148</v>
      </c>
      <c r="B70" t="s">
        <v>194</v>
      </c>
      <c r="C70">
        <v>1989</v>
      </c>
      <c r="D70" t="s">
        <v>195</v>
      </c>
      <c r="E70" t="s">
        <v>134</v>
      </c>
      <c r="F70" t="s">
        <v>196</v>
      </c>
      <c r="G70" t="s">
        <v>4</v>
      </c>
      <c r="H70" t="s">
        <v>133</v>
      </c>
      <c r="I70" t="s">
        <v>132</v>
      </c>
      <c r="J70" t="s">
        <v>131</v>
      </c>
      <c r="K70" t="s">
        <v>152</v>
      </c>
      <c r="L70" t="s">
        <v>153</v>
      </c>
      <c r="M70" t="s">
        <v>66</v>
      </c>
      <c r="N70" t="s">
        <v>68</v>
      </c>
      <c r="O70" t="s">
        <v>87</v>
      </c>
      <c r="R70">
        <v>1</v>
      </c>
      <c r="S70">
        <v>18</v>
      </c>
      <c r="T70">
        <v>23</v>
      </c>
      <c r="U70">
        <v>23</v>
      </c>
      <c r="V70" t="s">
        <v>70</v>
      </c>
      <c r="W70" t="s">
        <v>72</v>
      </c>
      <c r="X70" t="s">
        <v>128</v>
      </c>
      <c r="Y70" t="s">
        <v>106</v>
      </c>
      <c r="Z70" t="s">
        <v>154</v>
      </c>
      <c r="AA70">
        <v>79.099999999999994</v>
      </c>
      <c r="AB70">
        <v>3</v>
      </c>
      <c r="AC70">
        <v>20</v>
      </c>
      <c r="AD70">
        <v>500</v>
      </c>
      <c r="AE70">
        <v>84.3</v>
      </c>
      <c r="AF70">
        <v>2.2999999999999998</v>
      </c>
      <c r="AG70">
        <v>20</v>
      </c>
      <c r="AH70">
        <v>500</v>
      </c>
      <c r="AI70" t="s">
        <v>205</v>
      </c>
      <c r="AJ70" t="s">
        <v>75</v>
      </c>
      <c r="AK70" t="s">
        <v>135</v>
      </c>
      <c r="AL70" t="s">
        <v>159</v>
      </c>
      <c r="AM70" t="s">
        <v>137</v>
      </c>
      <c r="AN70" s="12" t="s">
        <v>206</v>
      </c>
      <c r="AO70" s="13" t="s">
        <v>134</v>
      </c>
      <c r="AP70" t="s">
        <v>200</v>
      </c>
      <c r="AQ70" t="s">
        <v>204</v>
      </c>
    </row>
    <row r="71" spans="1:44" x14ac:dyDescent="0.75">
      <c r="A71" t="s">
        <v>148</v>
      </c>
      <c r="B71" t="s">
        <v>194</v>
      </c>
      <c r="C71">
        <v>1989</v>
      </c>
      <c r="D71" t="s">
        <v>195</v>
      </c>
      <c r="E71" t="s">
        <v>134</v>
      </c>
      <c r="F71" t="s">
        <v>196</v>
      </c>
      <c r="G71" t="s">
        <v>4</v>
      </c>
      <c r="H71" t="s">
        <v>133</v>
      </c>
      <c r="I71" t="s">
        <v>132</v>
      </c>
      <c r="J71" t="s">
        <v>131</v>
      </c>
      <c r="K71" t="s">
        <v>152</v>
      </c>
      <c r="L71" t="s">
        <v>153</v>
      </c>
      <c r="M71" t="s">
        <v>66</v>
      </c>
      <c r="N71" t="s">
        <v>68</v>
      </c>
      <c r="O71" t="s">
        <v>87</v>
      </c>
      <c r="R71">
        <v>1</v>
      </c>
      <c r="S71">
        <v>18</v>
      </c>
      <c r="T71">
        <v>28</v>
      </c>
      <c r="U71">
        <v>18</v>
      </c>
      <c r="V71" t="s">
        <v>71</v>
      </c>
      <c r="W71" t="s">
        <v>72</v>
      </c>
      <c r="X71" t="s">
        <v>128</v>
      </c>
      <c r="Y71" t="s">
        <v>106</v>
      </c>
      <c r="Z71" t="s">
        <v>154</v>
      </c>
      <c r="AA71">
        <v>36</v>
      </c>
      <c r="AB71">
        <v>1.5</v>
      </c>
      <c r="AC71">
        <v>20</v>
      </c>
      <c r="AD71">
        <v>500</v>
      </c>
      <c r="AE71">
        <v>32.4</v>
      </c>
      <c r="AF71">
        <v>1.6</v>
      </c>
      <c r="AG71">
        <v>20</v>
      </c>
      <c r="AH71">
        <v>500</v>
      </c>
      <c r="AI71" t="s">
        <v>205</v>
      </c>
      <c r="AJ71" t="s">
        <v>75</v>
      </c>
      <c r="AK71" t="s">
        <v>135</v>
      </c>
      <c r="AL71" t="s">
        <v>158</v>
      </c>
      <c r="AM71" t="s">
        <v>136</v>
      </c>
      <c r="AN71" t="s">
        <v>206</v>
      </c>
      <c r="AO71" t="s">
        <v>134</v>
      </c>
      <c r="AP71" t="s">
        <v>200</v>
      </c>
      <c r="AQ71" t="s">
        <v>204</v>
      </c>
    </row>
    <row r="72" spans="1:44" x14ac:dyDescent="0.75">
      <c r="A72" t="s">
        <v>148</v>
      </c>
      <c r="B72" t="s">
        <v>194</v>
      </c>
      <c r="C72">
        <v>1989</v>
      </c>
      <c r="D72" t="s">
        <v>195</v>
      </c>
      <c r="E72" t="s">
        <v>134</v>
      </c>
      <c r="F72" t="s">
        <v>196</v>
      </c>
      <c r="G72" t="s">
        <v>4</v>
      </c>
      <c r="H72" t="s">
        <v>133</v>
      </c>
      <c r="I72" t="s">
        <v>132</v>
      </c>
      <c r="J72" t="s">
        <v>131</v>
      </c>
      <c r="K72" t="s">
        <v>152</v>
      </c>
      <c r="L72" t="s">
        <v>153</v>
      </c>
      <c r="M72" t="s">
        <v>66</v>
      </c>
      <c r="N72" t="s">
        <v>68</v>
      </c>
      <c r="O72" t="s">
        <v>87</v>
      </c>
      <c r="R72">
        <v>1</v>
      </c>
      <c r="S72">
        <v>18</v>
      </c>
      <c r="T72">
        <v>28</v>
      </c>
      <c r="U72">
        <v>23</v>
      </c>
      <c r="V72" t="s">
        <v>70</v>
      </c>
      <c r="W72" t="s">
        <v>72</v>
      </c>
      <c r="X72" t="s">
        <v>128</v>
      </c>
      <c r="Y72" t="s">
        <v>106</v>
      </c>
      <c r="Z72" t="s">
        <v>154</v>
      </c>
      <c r="AA72">
        <v>79.099999999999994</v>
      </c>
      <c r="AB72">
        <v>3</v>
      </c>
      <c r="AC72">
        <v>20</v>
      </c>
      <c r="AD72">
        <v>500</v>
      </c>
      <c r="AE72">
        <v>77.5</v>
      </c>
      <c r="AF72">
        <v>2.2000000000000002</v>
      </c>
      <c r="AG72">
        <v>20</v>
      </c>
      <c r="AH72">
        <v>500</v>
      </c>
      <c r="AI72" t="s">
        <v>205</v>
      </c>
      <c r="AJ72" t="s">
        <v>75</v>
      </c>
      <c r="AK72" t="s">
        <v>135</v>
      </c>
      <c r="AL72" t="s">
        <v>159</v>
      </c>
      <c r="AM72" t="s">
        <v>136</v>
      </c>
      <c r="AN72" t="s">
        <v>206</v>
      </c>
      <c r="AO72" t="s">
        <v>134</v>
      </c>
      <c r="AP72" t="s">
        <v>200</v>
      </c>
      <c r="AQ72" t="s">
        <v>204</v>
      </c>
    </row>
    <row r="73" spans="1:44" x14ac:dyDescent="0.75">
      <c r="A73" t="s">
        <v>148</v>
      </c>
      <c r="B73" t="s">
        <v>194</v>
      </c>
      <c r="C73">
        <v>1989</v>
      </c>
      <c r="D73" t="s">
        <v>195</v>
      </c>
      <c r="E73" t="s">
        <v>134</v>
      </c>
      <c r="F73" t="s">
        <v>196</v>
      </c>
      <c r="G73" t="s">
        <v>4</v>
      </c>
      <c r="H73" t="s">
        <v>133</v>
      </c>
      <c r="I73" t="s">
        <v>132</v>
      </c>
      <c r="J73" t="s">
        <v>131</v>
      </c>
      <c r="K73" t="s">
        <v>152</v>
      </c>
      <c r="L73" t="s">
        <v>153</v>
      </c>
      <c r="M73" t="s">
        <v>66</v>
      </c>
      <c r="N73" t="s">
        <v>68</v>
      </c>
      <c r="O73" t="s">
        <v>87</v>
      </c>
      <c r="R73">
        <v>1</v>
      </c>
      <c r="S73">
        <v>18</v>
      </c>
      <c r="T73">
        <v>28</v>
      </c>
      <c r="U73">
        <v>23</v>
      </c>
      <c r="V73" t="s">
        <v>70</v>
      </c>
      <c r="W73" t="s">
        <v>72</v>
      </c>
      <c r="X73" t="s">
        <v>128</v>
      </c>
      <c r="Y73" t="s">
        <v>106</v>
      </c>
      <c r="Z73" t="s">
        <v>154</v>
      </c>
      <c r="AA73">
        <v>64.900000000000006</v>
      </c>
      <c r="AB73">
        <v>1.8</v>
      </c>
      <c r="AC73">
        <v>20</v>
      </c>
      <c r="AD73">
        <v>500</v>
      </c>
      <c r="AE73">
        <v>57.3</v>
      </c>
      <c r="AF73">
        <v>2.5</v>
      </c>
      <c r="AG73">
        <v>20</v>
      </c>
      <c r="AH73">
        <v>500</v>
      </c>
      <c r="AI73" t="s">
        <v>205</v>
      </c>
      <c r="AJ73" t="s">
        <v>75</v>
      </c>
      <c r="AK73" t="s">
        <v>135</v>
      </c>
      <c r="AL73" t="s">
        <v>207</v>
      </c>
      <c r="AM73" t="s">
        <v>136</v>
      </c>
      <c r="AN73" s="12" t="s">
        <v>206</v>
      </c>
      <c r="AO73" s="13" t="s">
        <v>134</v>
      </c>
      <c r="AP73" t="s">
        <v>200</v>
      </c>
      <c r="AQ73" t="s">
        <v>204</v>
      </c>
    </row>
    <row r="74" spans="1:44" x14ac:dyDescent="0.75">
      <c r="A74" t="s">
        <v>148</v>
      </c>
      <c r="B74" t="s">
        <v>194</v>
      </c>
      <c r="C74">
        <v>1989</v>
      </c>
      <c r="D74" t="s">
        <v>195</v>
      </c>
      <c r="E74" t="s">
        <v>134</v>
      </c>
      <c r="F74" t="s">
        <v>196</v>
      </c>
      <c r="G74" t="s">
        <v>4</v>
      </c>
      <c r="H74" t="s">
        <v>133</v>
      </c>
      <c r="I74" t="s">
        <v>132</v>
      </c>
      <c r="J74" t="s">
        <v>131</v>
      </c>
      <c r="K74" t="s">
        <v>152</v>
      </c>
      <c r="L74" t="s">
        <v>153</v>
      </c>
      <c r="M74" t="s">
        <v>66</v>
      </c>
      <c r="N74" t="s">
        <v>68</v>
      </c>
      <c r="O74" t="s">
        <v>87</v>
      </c>
      <c r="R74">
        <v>1</v>
      </c>
      <c r="S74">
        <v>18</v>
      </c>
      <c r="T74">
        <v>28</v>
      </c>
      <c r="U74">
        <v>28</v>
      </c>
      <c r="V74" t="s">
        <v>70</v>
      </c>
      <c r="W74" t="s">
        <v>72</v>
      </c>
      <c r="X74" t="s">
        <v>128</v>
      </c>
      <c r="Y74" t="s">
        <v>106</v>
      </c>
      <c r="Z74" t="s">
        <v>154</v>
      </c>
      <c r="AA74">
        <v>88</v>
      </c>
      <c r="AB74">
        <v>2.7</v>
      </c>
      <c r="AC74">
        <v>20</v>
      </c>
      <c r="AD74">
        <v>500</v>
      </c>
      <c r="AE74">
        <v>78.599999999999994</v>
      </c>
      <c r="AF74">
        <v>3.9</v>
      </c>
      <c r="AG74">
        <v>20</v>
      </c>
      <c r="AH74">
        <v>500</v>
      </c>
      <c r="AI74" t="s">
        <v>205</v>
      </c>
      <c r="AJ74" t="s">
        <v>75</v>
      </c>
      <c r="AK74" t="s">
        <v>135</v>
      </c>
      <c r="AL74" t="s">
        <v>209</v>
      </c>
      <c r="AM74" t="s">
        <v>136</v>
      </c>
      <c r="AN74" t="s">
        <v>206</v>
      </c>
      <c r="AO74" t="s">
        <v>134</v>
      </c>
      <c r="AP74" t="s">
        <v>200</v>
      </c>
      <c r="AQ74" t="s">
        <v>204</v>
      </c>
    </row>
    <row r="75" spans="1:44" x14ac:dyDescent="0.75">
      <c r="A75" t="s">
        <v>148</v>
      </c>
      <c r="B75" t="s">
        <v>210</v>
      </c>
      <c r="C75">
        <v>2017</v>
      </c>
      <c r="D75" t="s">
        <v>211</v>
      </c>
      <c r="E75" t="s">
        <v>134</v>
      </c>
      <c r="F75" t="s">
        <v>212</v>
      </c>
      <c r="G75" t="s">
        <v>4</v>
      </c>
      <c r="H75" t="s">
        <v>213</v>
      </c>
      <c r="I75" t="s">
        <v>214</v>
      </c>
      <c r="J75" t="s">
        <v>215</v>
      </c>
      <c r="K75" t="s">
        <v>216</v>
      </c>
      <c r="L75" t="s">
        <v>217</v>
      </c>
      <c r="M75" t="s">
        <v>65</v>
      </c>
      <c r="N75" t="s">
        <v>68</v>
      </c>
      <c r="O75" t="s">
        <v>87</v>
      </c>
      <c r="Q75">
        <v>3</v>
      </c>
      <c r="R75">
        <v>1</v>
      </c>
      <c r="S75">
        <v>27</v>
      </c>
      <c r="T75">
        <v>30</v>
      </c>
      <c r="U75">
        <v>27</v>
      </c>
      <c r="V75" t="s">
        <v>70</v>
      </c>
      <c r="W75" t="s">
        <v>72</v>
      </c>
      <c r="X75" t="s">
        <v>128</v>
      </c>
      <c r="Y75" t="s">
        <v>106</v>
      </c>
      <c r="Z75" t="s">
        <v>154</v>
      </c>
      <c r="AA75">
        <v>635.25</v>
      </c>
      <c r="AB75">
        <v>8.3800000000000008</v>
      </c>
      <c r="AC75">
        <v>0</v>
      </c>
      <c r="AD75">
        <v>12</v>
      </c>
      <c r="AE75">
        <v>712.33</v>
      </c>
      <c r="AF75">
        <v>24.53</v>
      </c>
      <c r="AG75">
        <v>0</v>
      </c>
      <c r="AH75">
        <v>12</v>
      </c>
      <c r="AI75" t="s">
        <v>218</v>
      </c>
      <c r="AJ75" t="s">
        <v>75</v>
      </c>
      <c r="AK75" t="s">
        <v>135</v>
      </c>
      <c r="AL75" t="s">
        <v>141</v>
      </c>
      <c r="AM75" t="s">
        <v>136</v>
      </c>
      <c r="AN75" t="s">
        <v>219</v>
      </c>
      <c r="AO75" t="s">
        <v>134</v>
      </c>
      <c r="AP75" t="s">
        <v>220</v>
      </c>
      <c r="AQ75" t="s">
        <v>221</v>
      </c>
    </row>
    <row r="76" spans="1:44" x14ac:dyDescent="0.75">
      <c r="A76" t="s">
        <v>148</v>
      </c>
      <c r="B76" t="s">
        <v>210</v>
      </c>
      <c r="C76">
        <v>2017</v>
      </c>
      <c r="D76" t="s">
        <v>211</v>
      </c>
      <c r="E76" t="s">
        <v>134</v>
      </c>
      <c r="F76" t="s">
        <v>212</v>
      </c>
      <c r="G76" t="s">
        <v>4</v>
      </c>
      <c r="H76" t="s">
        <v>213</v>
      </c>
      <c r="I76" t="s">
        <v>214</v>
      </c>
      <c r="J76" t="s">
        <v>215</v>
      </c>
      <c r="K76" t="s">
        <v>216</v>
      </c>
      <c r="L76" t="s">
        <v>217</v>
      </c>
      <c r="M76" t="s">
        <v>65</v>
      </c>
      <c r="N76" t="s">
        <v>68</v>
      </c>
      <c r="O76" t="s">
        <v>87</v>
      </c>
      <c r="Q76">
        <v>3</v>
      </c>
      <c r="R76">
        <v>1</v>
      </c>
      <c r="S76">
        <v>27</v>
      </c>
      <c r="T76">
        <v>30</v>
      </c>
      <c r="U76">
        <v>30</v>
      </c>
      <c r="V76" t="s">
        <v>70</v>
      </c>
      <c r="W76" t="s">
        <v>72</v>
      </c>
      <c r="X76" t="s">
        <v>128</v>
      </c>
      <c r="Y76" t="s">
        <v>106</v>
      </c>
      <c r="Z76" t="s">
        <v>154</v>
      </c>
      <c r="AA76">
        <v>511.58</v>
      </c>
      <c r="AB76">
        <v>16.93</v>
      </c>
      <c r="AC76">
        <v>0</v>
      </c>
      <c r="AD76">
        <v>12</v>
      </c>
      <c r="AE76">
        <v>599.73</v>
      </c>
      <c r="AF76">
        <v>20.55</v>
      </c>
      <c r="AG76">
        <v>0</v>
      </c>
      <c r="AH76">
        <v>11</v>
      </c>
      <c r="AI76" t="s">
        <v>218</v>
      </c>
      <c r="AJ76" t="s">
        <v>75</v>
      </c>
      <c r="AK76" t="s">
        <v>135</v>
      </c>
      <c r="AL76" t="s">
        <v>142</v>
      </c>
      <c r="AM76" t="s">
        <v>137</v>
      </c>
      <c r="AN76" s="12" t="s">
        <v>219</v>
      </c>
      <c r="AO76" s="13" t="s">
        <v>134</v>
      </c>
      <c r="AP76" t="s">
        <v>220</v>
      </c>
      <c r="AQ76" t="s">
        <v>221</v>
      </c>
    </row>
    <row r="77" spans="1:44" x14ac:dyDescent="0.75">
      <c r="A77" t="s">
        <v>148</v>
      </c>
      <c r="B77" t="s">
        <v>210</v>
      </c>
      <c r="C77">
        <v>2017</v>
      </c>
      <c r="D77" t="s">
        <v>211</v>
      </c>
      <c r="E77" t="s">
        <v>134</v>
      </c>
      <c r="F77" t="s">
        <v>212</v>
      </c>
      <c r="G77" t="s">
        <v>4</v>
      </c>
      <c r="H77" t="s">
        <v>213</v>
      </c>
      <c r="I77" t="s">
        <v>214</v>
      </c>
      <c r="J77" t="s">
        <v>215</v>
      </c>
      <c r="K77" t="s">
        <v>216</v>
      </c>
      <c r="L77" t="s">
        <v>217</v>
      </c>
      <c r="M77" t="s">
        <v>65</v>
      </c>
      <c r="N77" t="s">
        <v>68</v>
      </c>
      <c r="O77" t="s">
        <v>87</v>
      </c>
      <c r="Q77">
        <v>4</v>
      </c>
      <c r="R77">
        <v>1</v>
      </c>
      <c r="S77">
        <v>27</v>
      </c>
      <c r="T77">
        <v>30</v>
      </c>
      <c r="U77">
        <v>27</v>
      </c>
      <c r="V77" t="s">
        <v>70</v>
      </c>
      <c r="W77" t="s">
        <v>72</v>
      </c>
      <c r="X77" t="s">
        <v>128</v>
      </c>
      <c r="Y77" t="s">
        <v>106</v>
      </c>
      <c r="Z77" t="s">
        <v>154</v>
      </c>
      <c r="AA77">
        <v>535.75</v>
      </c>
      <c r="AB77">
        <v>20.399999999999999</v>
      </c>
      <c r="AC77">
        <v>0</v>
      </c>
      <c r="AD77">
        <v>12</v>
      </c>
      <c r="AE77">
        <v>585.64</v>
      </c>
      <c r="AF77">
        <v>27.95</v>
      </c>
      <c r="AG77">
        <v>0</v>
      </c>
      <c r="AH77">
        <v>11</v>
      </c>
      <c r="AI77" t="s">
        <v>218</v>
      </c>
      <c r="AJ77" t="s">
        <v>75</v>
      </c>
      <c r="AK77" t="s">
        <v>135</v>
      </c>
      <c r="AL77" t="s">
        <v>143</v>
      </c>
      <c r="AM77" t="s">
        <v>138</v>
      </c>
      <c r="AN77" t="s">
        <v>219</v>
      </c>
      <c r="AO77" t="s">
        <v>134</v>
      </c>
      <c r="AP77" t="s">
        <v>220</v>
      </c>
      <c r="AQ77" t="s">
        <v>221</v>
      </c>
    </row>
    <row r="78" spans="1:44" x14ac:dyDescent="0.75">
      <c r="A78" t="s">
        <v>148</v>
      </c>
      <c r="B78" t="s">
        <v>210</v>
      </c>
      <c r="C78">
        <v>2017</v>
      </c>
      <c r="D78" t="s">
        <v>211</v>
      </c>
      <c r="E78" t="s">
        <v>134</v>
      </c>
      <c r="F78" t="s">
        <v>212</v>
      </c>
      <c r="G78" t="s">
        <v>4</v>
      </c>
      <c r="H78" t="s">
        <v>213</v>
      </c>
      <c r="I78" t="s">
        <v>214</v>
      </c>
      <c r="J78" t="s">
        <v>215</v>
      </c>
      <c r="K78" t="s">
        <v>216</v>
      </c>
      <c r="L78" t="s">
        <v>217</v>
      </c>
      <c r="M78" t="s">
        <v>65</v>
      </c>
      <c r="N78" t="s">
        <v>68</v>
      </c>
      <c r="O78" t="s">
        <v>87</v>
      </c>
      <c r="Q78">
        <v>4</v>
      </c>
      <c r="R78">
        <v>1</v>
      </c>
      <c r="S78">
        <v>27</v>
      </c>
      <c r="T78">
        <v>30</v>
      </c>
      <c r="U78">
        <v>30</v>
      </c>
      <c r="V78" t="s">
        <v>70</v>
      </c>
      <c r="W78" t="s">
        <v>72</v>
      </c>
      <c r="X78" t="s">
        <v>128</v>
      </c>
      <c r="Y78" t="s">
        <v>106</v>
      </c>
      <c r="Z78" t="s">
        <v>154</v>
      </c>
      <c r="AA78">
        <v>451.42</v>
      </c>
      <c r="AB78">
        <v>19.88</v>
      </c>
      <c r="AC78">
        <v>0</v>
      </c>
      <c r="AD78">
        <v>12</v>
      </c>
      <c r="AE78">
        <v>440.83</v>
      </c>
      <c r="AF78">
        <v>19.91</v>
      </c>
      <c r="AG78">
        <v>0</v>
      </c>
      <c r="AH78">
        <v>12</v>
      </c>
      <c r="AI78" t="s">
        <v>218</v>
      </c>
      <c r="AJ78" t="s">
        <v>75</v>
      </c>
      <c r="AK78" t="s">
        <v>135</v>
      </c>
      <c r="AL78" t="s">
        <v>145</v>
      </c>
      <c r="AM78" t="s">
        <v>163</v>
      </c>
      <c r="AN78" t="s">
        <v>219</v>
      </c>
      <c r="AO78" t="s">
        <v>134</v>
      </c>
      <c r="AP78" t="s">
        <v>220</v>
      </c>
      <c r="AQ78" t="s">
        <v>221</v>
      </c>
    </row>
    <row r="79" spans="1:44" x14ac:dyDescent="0.75">
      <c r="A79" t="s">
        <v>148</v>
      </c>
      <c r="B79" t="s">
        <v>210</v>
      </c>
      <c r="C79">
        <v>2017</v>
      </c>
      <c r="D79" t="s">
        <v>211</v>
      </c>
      <c r="E79" t="s">
        <v>134</v>
      </c>
      <c r="F79" t="s">
        <v>212</v>
      </c>
      <c r="G79" t="s">
        <v>4</v>
      </c>
      <c r="H79" t="s">
        <v>213</v>
      </c>
      <c r="I79" t="s">
        <v>214</v>
      </c>
      <c r="J79" t="s">
        <v>215</v>
      </c>
      <c r="K79" t="s">
        <v>216</v>
      </c>
      <c r="L79" t="s">
        <v>217</v>
      </c>
      <c r="M79" t="s">
        <v>65</v>
      </c>
      <c r="N79" t="s">
        <v>68</v>
      </c>
      <c r="O79" t="s">
        <v>87</v>
      </c>
      <c r="Q79">
        <v>5</v>
      </c>
      <c r="R79">
        <v>1</v>
      </c>
      <c r="S79">
        <v>27</v>
      </c>
      <c r="T79">
        <v>30</v>
      </c>
      <c r="U79">
        <v>27</v>
      </c>
      <c r="V79" t="s">
        <v>70</v>
      </c>
      <c r="W79" t="s">
        <v>72</v>
      </c>
      <c r="X79" t="s">
        <v>128</v>
      </c>
      <c r="Y79" t="s">
        <v>106</v>
      </c>
      <c r="Z79" t="s">
        <v>154</v>
      </c>
      <c r="AA79">
        <v>750.76</v>
      </c>
      <c r="AB79">
        <v>15.68</v>
      </c>
      <c r="AC79">
        <v>0</v>
      </c>
      <c r="AD79">
        <v>12</v>
      </c>
      <c r="AE79">
        <v>609.39</v>
      </c>
      <c r="AF79">
        <v>24.03</v>
      </c>
      <c r="AG79">
        <v>0</v>
      </c>
      <c r="AH79">
        <v>12</v>
      </c>
      <c r="AI79" t="s">
        <v>218</v>
      </c>
      <c r="AJ79" t="s">
        <v>75</v>
      </c>
      <c r="AK79" t="s">
        <v>135</v>
      </c>
      <c r="AL79" t="s">
        <v>146</v>
      </c>
      <c r="AM79" t="s">
        <v>164</v>
      </c>
      <c r="AN79" t="s">
        <v>219</v>
      </c>
      <c r="AO79" t="s">
        <v>134</v>
      </c>
      <c r="AP79" t="s">
        <v>220</v>
      </c>
      <c r="AQ79" t="s">
        <v>221</v>
      </c>
    </row>
    <row r="80" spans="1:44" x14ac:dyDescent="0.75">
      <c r="A80" t="s">
        <v>148</v>
      </c>
      <c r="B80" t="s">
        <v>210</v>
      </c>
      <c r="C80">
        <v>2017</v>
      </c>
      <c r="D80" t="s">
        <v>211</v>
      </c>
      <c r="E80" t="s">
        <v>134</v>
      </c>
      <c r="F80" t="s">
        <v>212</v>
      </c>
      <c r="G80" t="s">
        <v>4</v>
      </c>
      <c r="H80" t="s">
        <v>213</v>
      </c>
      <c r="I80" t="s">
        <v>214</v>
      </c>
      <c r="J80" t="s">
        <v>215</v>
      </c>
      <c r="K80" t="s">
        <v>216</v>
      </c>
      <c r="L80" t="s">
        <v>217</v>
      </c>
      <c r="M80" t="s">
        <v>65</v>
      </c>
      <c r="N80" t="s">
        <v>68</v>
      </c>
      <c r="O80" t="s">
        <v>87</v>
      </c>
      <c r="Q80">
        <v>5</v>
      </c>
      <c r="R80">
        <v>1</v>
      </c>
      <c r="S80">
        <v>27</v>
      </c>
      <c r="T80">
        <v>30</v>
      </c>
      <c r="U80">
        <v>30</v>
      </c>
      <c r="V80" t="s">
        <v>70</v>
      </c>
      <c r="W80" t="s">
        <v>72</v>
      </c>
      <c r="X80" t="s">
        <v>128</v>
      </c>
      <c r="Y80" t="s">
        <v>106</v>
      </c>
      <c r="Z80" t="s">
        <v>154</v>
      </c>
      <c r="AA80">
        <v>526.47</v>
      </c>
      <c r="AB80">
        <v>17.89</v>
      </c>
      <c r="AC80">
        <v>0</v>
      </c>
      <c r="AD80">
        <v>12</v>
      </c>
      <c r="AE80">
        <v>253.25</v>
      </c>
      <c r="AF80">
        <v>12.57</v>
      </c>
      <c r="AG80">
        <v>0</v>
      </c>
      <c r="AH80">
        <v>12</v>
      </c>
      <c r="AI80" t="s">
        <v>218</v>
      </c>
      <c r="AJ80" t="s">
        <v>75</v>
      </c>
      <c r="AK80" t="s">
        <v>135</v>
      </c>
      <c r="AL80" t="s">
        <v>147</v>
      </c>
      <c r="AM80" t="s">
        <v>165</v>
      </c>
      <c r="AN80" t="s">
        <v>219</v>
      </c>
      <c r="AO80" t="s">
        <v>134</v>
      </c>
      <c r="AP80" t="s">
        <v>220</v>
      </c>
      <c r="AQ80" t="s">
        <v>221</v>
      </c>
    </row>
    <row r="81" spans="1:44" x14ac:dyDescent="0.75">
      <c r="A81" t="s">
        <v>148</v>
      </c>
      <c r="B81" t="s">
        <v>210</v>
      </c>
      <c r="C81">
        <v>2017</v>
      </c>
      <c r="D81" t="s">
        <v>211</v>
      </c>
      <c r="E81" t="s">
        <v>134</v>
      </c>
      <c r="F81" t="s">
        <v>212</v>
      </c>
      <c r="G81" t="s">
        <v>4</v>
      </c>
      <c r="H81" t="s">
        <v>213</v>
      </c>
      <c r="I81" t="s">
        <v>214</v>
      </c>
      <c r="J81" t="s">
        <v>215</v>
      </c>
      <c r="K81" t="s">
        <v>216</v>
      </c>
      <c r="L81" t="s">
        <v>217</v>
      </c>
      <c r="M81" t="s">
        <v>65</v>
      </c>
      <c r="N81" t="s">
        <v>68</v>
      </c>
      <c r="O81" t="s">
        <v>87</v>
      </c>
      <c r="Q81">
        <v>3</v>
      </c>
      <c r="R81">
        <v>1</v>
      </c>
      <c r="S81">
        <v>27</v>
      </c>
      <c r="T81">
        <v>30</v>
      </c>
      <c r="U81">
        <v>27</v>
      </c>
      <c r="V81" t="s">
        <v>70</v>
      </c>
      <c r="W81" t="s">
        <v>72</v>
      </c>
      <c r="X81" t="s">
        <v>128</v>
      </c>
      <c r="Y81" t="s">
        <v>107</v>
      </c>
      <c r="Z81" t="s">
        <v>222</v>
      </c>
      <c r="AA81">
        <v>17.64</v>
      </c>
      <c r="AB81">
        <v>7.0000000000000007E-2</v>
      </c>
      <c r="AC81">
        <v>0</v>
      </c>
      <c r="AD81">
        <v>12</v>
      </c>
      <c r="AE81">
        <v>18.77</v>
      </c>
      <c r="AF81">
        <v>0.08</v>
      </c>
      <c r="AG81">
        <v>0</v>
      </c>
      <c r="AH81">
        <v>12</v>
      </c>
      <c r="AI81" t="s">
        <v>223</v>
      </c>
      <c r="AJ81" t="s">
        <v>75</v>
      </c>
      <c r="AK81" t="s">
        <v>135</v>
      </c>
      <c r="AL81" t="s">
        <v>158</v>
      </c>
      <c r="AM81" t="s">
        <v>136</v>
      </c>
      <c r="AN81" t="s">
        <v>219</v>
      </c>
      <c r="AO81" t="s">
        <v>134</v>
      </c>
      <c r="AP81" t="s">
        <v>220</v>
      </c>
      <c r="AQ81" t="s">
        <v>221</v>
      </c>
    </row>
    <row r="82" spans="1:44" x14ac:dyDescent="0.75">
      <c r="A82" t="s">
        <v>148</v>
      </c>
      <c r="B82" t="s">
        <v>210</v>
      </c>
      <c r="C82">
        <v>2017</v>
      </c>
      <c r="D82" t="s">
        <v>211</v>
      </c>
      <c r="E82" t="s">
        <v>134</v>
      </c>
      <c r="F82" t="s">
        <v>212</v>
      </c>
      <c r="G82" t="s">
        <v>4</v>
      </c>
      <c r="H82" t="s">
        <v>213</v>
      </c>
      <c r="I82" t="s">
        <v>214</v>
      </c>
      <c r="J82" t="s">
        <v>215</v>
      </c>
      <c r="K82" t="s">
        <v>216</v>
      </c>
      <c r="L82" t="s">
        <v>217</v>
      </c>
      <c r="M82" t="s">
        <v>65</v>
      </c>
      <c r="N82" t="s">
        <v>68</v>
      </c>
      <c r="O82" t="s">
        <v>87</v>
      </c>
      <c r="Q82">
        <v>3</v>
      </c>
      <c r="R82">
        <v>1</v>
      </c>
      <c r="S82">
        <v>27</v>
      </c>
      <c r="T82">
        <v>30</v>
      </c>
      <c r="U82">
        <v>30</v>
      </c>
      <c r="V82" t="s">
        <v>70</v>
      </c>
      <c r="W82" t="s">
        <v>72</v>
      </c>
      <c r="X82" t="s">
        <v>128</v>
      </c>
      <c r="Y82" t="s">
        <v>107</v>
      </c>
      <c r="Z82" t="s">
        <v>222</v>
      </c>
      <c r="AA82">
        <v>18.36</v>
      </c>
      <c r="AB82">
        <v>7.0000000000000007E-2</v>
      </c>
      <c r="AC82">
        <v>0</v>
      </c>
      <c r="AD82">
        <v>12</v>
      </c>
      <c r="AE82">
        <v>18.98</v>
      </c>
      <c r="AF82">
        <v>0.09</v>
      </c>
      <c r="AG82">
        <v>0</v>
      </c>
      <c r="AH82">
        <v>11</v>
      </c>
      <c r="AI82" t="s">
        <v>223</v>
      </c>
      <c r="AJ82" t="s">
        <v>75</v>
      </c>
      <c r="AK82" t="s">
        <v>135</v>
      </c>
      <c r="AL82" t="s">
        <v>159</v>
      </c>
      <c r="AM82" t="s">
        <v>137</v>
      </c>
      <c r="AN82" t="s">
        <v>219</v>
      </c>
      <c r="AO82" t="s">
        <v>134</v>
      </c>
      <c r="AP82" t="s">
        <v>220</v>
      </c>
      <c r="AQ82" t="s">
        <v>221</v>
      </c>
    </row>
    <row r="83" spans="1:44" x14ac:dyDescent="0.75">
      <c r="A83" t="s">
        <v>148</v>
      </c>
      <c r="B83" t="s">
        <v>210</v>
      </c>
      <c r="C83">
        <v>2017</v>
      </c>
      <c r="D83" t="s">
        <v>211</v>
      </c>
      <c r="E83" t="s">
        <v>134</v>
      </c>
      <c r="F83" t="s">
        <v>212</v>
      </c>
      <c r="G83" t="s">
        <v>4</v>
      </c>
      <c r="H83" t="s">
        <v>213</v>
      </c>
      <c r="I83" t="s">
        <v>214</v>
      </c>
      <c r="J83" t="s">
        <v>215</v>
      </c>
      <c r="K83" t="s">
        <v>216</v>
      </c>
      <c r="L83" t="s">
        <v>217</v>
      </c>
      <c r="M83" t="s">
        <v>65</v>
      </c>
      <c r="N83" t="s">
        <v>68</v>
      </c>
      <c r="O83" t="s">
        <v>87</v>
      </c>
      <c r="Q83">
        <v>4</v>
      </c>
      <c r="R83">
        <v>1</v>
      </c>
      <c r="S83">
        <v>27</v>
      </c>
      <c r="T83">
        <v>30</v>
      </c>
      <c r="U83">
        <v>27</v>
      </c>
      <c r="V83" t="s">
        <v>70</v>
      </c>
      <c r="W83" t="s">
        <v>72</v>
      </c>
      <c r="X83" t="s">
        <v>128</v>
      </c>
      <c r="Y83" t="s">
        <v>107</v>
      </c>
      <c r="Z83" t="s">
        <v>222</v>
      </c>
      <c r="AA83">
        <v>18.82</v>
      </c>
      <c r="AB83">
        <v>0.08</v>
      </c>
      <c r="AC83">
        <v>0</v>
      </c>
      <c r="AD83">
        <v>12</v>
      </c>
      <c r="AE83">
        <v>19</v>
      </c>
      <c r="AF83">
        <v>0.11</v>
      </c>
      <c r="AG83">
        <v>0</v>
      </c>
      <c r="AH83">
        <v>11</v>
      </c>
      <c r="AI83" t="s">
        <v>223</v>
      </c>
      <c r="AJ83" t="s">
        <v>75</v>
      </c>
      <c r="AK83" t="s">
        <v>135</v>
      </c>
      <c r="AL83" t="s">
        <v>207</v>
      </c>
      <c r="AM83" t="s">
        <v>138</v>
      </c>
      <c r="AN83" t="s">
        <v>219</v>
      </c>
      <c r="AO83" t="s">
        <v>134</v>
      </c>
      <c r="AP83" t="s">
        <v>220</v>
      </c>
      <c r="AQ83" t="s">
        <v>221</v>
      </c>
    </row>
    <row r="84" spans="1:44" x14ac:dyDescent="0.75">
      <c r="A84" t="s">
        <v>148</v>
      </c>
      <c r="B84" t="s">
        <v>210</v>
      </c>
      <c r="C84">
        <v>2017</v>
      </c>
      <c r="D84" t="s">
        <v>211</v>
      </c>
      <c r="E84" t="s">
        <v>134</v>
      </c>
      <c r="F84" t="s">
        <v>212</v>
      </c>
      <c r="G84" t="s">
        <v>4</v>
      </c>
      <c r="H84" t="s">
        <v>213</v>
      </c>
      <c r="I84" t="s">
        <v>214</v>
      </c>
      <c r="J84" t="s">
        <v>215</v>
      </c>
      <c r="K84" t="s">
        <v>216</v>
      </c>
      <c r="L84" t="s">
        <v>217</v>
      </c>
      <c r="M84" t="s">
        <v>65</v>
      </c>
      <c r="N84" t="s">
        <v>68</v>
      </c>
      <c r="O84" t="s">
        <v>87</v>
      </c>
      <c r="Q84">
        <v>4</v>
      </c>
      <c r="R84">
        <v>1</v>
      </c>
      <c r="S84">
        <v>27</v>
      </c>
      <c r="T84">
        <v>30</v>
      </c>
      <c r="U84">
        <v>30</v>
      </c>
      <c r="V84" t="s">
        <v>70</v>
      </c>
      <c r="W84" t="s">
        <v>72</v>
      </c>
      <c r="X84" t="s">
        <v>128</v>
      </c>
      <c r="Y84" t="s">
        <v>107</v>
      </c>
      <c r="Z84" t="s">
        <v>222</v>
      </c>
      <c r="AA84">
        <v>18.309999999999999</v>
      </c>
      <c r="AB84">
        <v>0.05</v>
      </c>
      <c r="AC84">
        <v>0</v>
      </c>
      <c r="AD84">
        <v>12</v>
      </c>
      <c r="AE84">
        <v>18.78</v>
      </c>
      <c r="AF84">
        <v>0.15</v>
      </c>
      <c r="AG84">
        <v>0</v>
      </c>
      <c r="AH84">
        <v>12</v>
      </c>
      <c r="AI84" t="s">
        <v>223</v>
      </c>
      <c r="AJ84" t="s">
        <v>75</v>
      </c>
      <c r="AK84" t="s">
        <v>135</v>
      </c>
      <c r="AL84" t="s">
        <v>209</v>
      </c>
      <c r="AM84" t="s">
        <v>163</v>
      </c>
      <c r="AN84" t="s">
        <v>219</v>
      </c>
      <c r="AO84" t="s">
        <v>134</v>
      </c>
      <c r="AP84" t="s">
        <v>220</v>
      </c>
      <c r="AQ84" t="s">
        <v>221</v>
      </c>
    </row>
    <row r="85" spans="1:44" x14ac:dyDescent="0.75">
      <c r="A85" t="s">
        <v>148</v>
      </c>
      <c r="B85" t="s">
        <v>210</v>
      </c>
      <c r="C85">
        <v>2017</v>
      </c>
      <c r="D85" t="s">
        <v>211</v>
      </c>
      <c r="E85" t="s">
        <v>134</v>
      </c>
      <c r="F85" t="s">
        <v>212</v>
      </c>
      <c r="G85" t="s">
        <v>4</v>
      </c>
      <c r="H85" t="s">
        <v>213</v>
      </c>
      <c r="I85" t="s">
        <v>214</v>
      </c>
      <c r="J85" t="s">
        <v>215</v>
      </c>
      <c r="K85" t="s">
        <v>216</v>
      </c>
      <c r="L85" t="s">
        <v>217</v>
      </c>
      <c r="M85" t="s">
        <v>65</v>
      </c>
      <c r="N85" t="s">
        <v>68</v>
      </c>
      <c r="O85" t="s">
        <v>87</v>
      </c>
      <c r="Q85">
        <v>5</v>
      </c>
      <c r="R85">
        <v>1</v>
      </c>
      <c r="S85">
        <v>27</v>
      </c>
      <c r="T85">
        <v>30</v>
      </c>
      <c r="U85">
        <v>27</v>
      </c>
      <c r="V85" t="s">
        <v>70</v>
      </c>
      <c r="W85" t="s">
        <v>72</v>
      </c>
      <c r="X85" t="s">
        <v>128</v>
      </c>
      <c r="Y85" t="s">
        <v>107</v>
      </c>
      <c r="Z85" t="s">
        <v>222</v>
      </c>
      <c r="AA85">
        <v>18.41</v>
      </c>
      <c r="AB85">
        <v>0.08</v>
      </c>
      <c r="AC85">
        <v>0</v>
      </c>
      <c r="AD85">
        <v>12</v>
      </c>
      <c r="AE85">
        <v>17.43</v>
      </c>
      <c r="AF85">
        <v>0.2</v>
      </c>
      <c r="AG85">
        <v>0</v>
      </c>
      <c r="AH85">
        <v>12</v>
      </c>
      <c r="AI85" t="s">
        <v>223</v>
      </c>
      <c r="AJ85" t="s">
        <v>75</v>
      </c>
      <c r="AK85" t="s">
        <v>135</v>
      </c>
      <c r="AL85" t="s">
        <v>224</v>
      </c>
      <c r="AM85" t="s">
        <v>164</v>
      </c>
      <c r="AN85" t="s">
        <v>219</v>
      </c>
      <c r="AO85" t="s">
        <v>134</v>
      </c>
      <c r="AP85" t="s">
        <v>220</v>
      </c>
      <c r="AQ85" t="s">
        <v>221</v>
      </c>
    </row>
    <row r="86" spans="1:44" x14ac:dyDescent="0.75">
      <c r="A86" t="s">
        <v>148</v>
      </c>
      <c r="B86" t="s">
        <v>210</v>
      </c>
      <c r="C86">
        <v>2017</v>
      </c>
      <c r="D86" t="s">
        <v>211</v>
      </c>
      <c r="E86" t="s">
        <v>134</v>
      </c>
      <c r="F86" t="s">
        <v>212</v>
      </c>
      <c r="G86" t="s">
        <v>4</v>
      </c>
      <c r="H86" t="s">
        <v>213</v>
      </c>
      <c r="I86" t="s">
        <v>214</v>
      </c>
      <c r="J86" t="s">
        <v>215</v>
      </c>
      <c r="K86" t="s">
        <v>216</v>
      </c>
      <c r="L86" t="s">
        <v>217</v>
      </c>
      <c r="M86" t="s">
        <v>65</v>
      </c>
      <c r="N86" t="s">
        <v>68</v>
      </c>
      <c r="O86" t="s">
        <v>87</v>
      </c>
      <c r="Q86">
        <v>5</v>
      </c>
      <c r="R86">
        <v>1</v>
      </c>
      <c r="S86">
        <v>27</v>
      </c>
      <c r="T86">
        <v>30</v>
      </c>
      <c r="U86">
        <v>30</v>
      </c>
      <c r="V86" t="s">
        <v>70</v>
      </c>
      <c r="W86" t="s">
        <v>72</v>
      </c>
      <c r="X86" t="s">
        <v>128</v>
      </c>
      <c r="Y86" t="s">
        <v>107</v>
      </c>
      <c r="Z86" t="s">
        <v>222</v>
      </c>
      <c r="AA86">
        <v>18.2</v>
      </c>
      <c r="AB86">
        <v>0.09</v>
      </c>
      <c r="AC86">
        <v>0</v>
      </c>
      <c r="AD86">
        <v>12</v>
      </c>
      <c r="AE86">
        <v>17.63</v>
      </c>
      <c r="AF86">
        <v>0.11</v>
      </c>
      <c r="AG86">
        <v>0</v>
      </c>
      <c r="AH86">
        <v>12</v>
      </c>
      <c r="AI86" t="s">
        <v>223</v>
      </c>
      <c r="AJ86" t="s">
        <v>75</v>
      </c>
      <c r="AK86" t="s">
        <v>135</v>
      </c>
      <c r="AL86" t="s">
        <v>225</v>
      </c>
      <c r="AM86" t="s">
        <v>165</v>
      </c>
      <c r="AN86" t="s">
        <v>219</v>
      </c>
      <c r="AO86" t="s">
        <v>134</v>
      </c>
      <c r="AP86" t="s">
        <v>220</v>
      </c>
      <c r="AQ86" t="s">
        <v>221</v>
      </c>
    </row>
    <row r="87" spans="1:44" x14ac:dyDescent="0.75">
      <c r="A87" t="s">
        <v>148</v>
      </c>
      <c r="B87" t="s">
        <v>210</v>
      </c>
      <c r="C87">
        <v>2017</v>
      </c>
      <c r="D87" t="s">
        <v>211</v>
      </c>
      <c r="E87" t="s">
        <v>134</v>
      </c>
      <c r="F87" t="s">
        <v>212</v>
      </c>
      <c r="G87" t="s">
        <v>4</v>
      </c>
      <c r="H87" t="s">
        <v>213</v>
      </c>
      <c r="I87" t="s">
        <v>214</v>
      </c>
      <c r="J87" t="s">
        <v>215</v>
      </c>
      <c r="K87" t="s">
        <v>216</v>
      </c>
      <c r="L87" t="s">
        <v>217</v>
      </c>
      <c r="M87" t="s">
        <v>65</v>
      </c>
      <c r="N87" t="s">
        <v>68</v>
      </c>
      <c r="O87" t="s">
        <v>87</v>
      </c>
      <c r="Q87">
        <v>3</v>
      </c>
      <c r="R87">
        <v>1</v>
      </c>
      <c r="S87">
        <v>27</v>
      </c>
      <c r="T87">
        <v>30</v>
      </c>
      <c r="U87">
        <v>27</v>
      </c>
      <c r="V87" t="s">
        <v>70</v>
      </c>
      <c r="W87" t="s">
        <v>72</v>
      </c>
      <c r="X87" t="s">
        <v>128</v>
      </c>
      <c r="Y87" t="s">
        <v>108</v>
      </c>
      <c r="Z87" t="s">
        <v>226</v>
      </c>
      <c r="AA87">
        <v>66.209999999999994</v>
      </c>
      <c r="AB87">
        <v>1.1200000000000001</v>
      </c>
      <c r="AC87">
        <v>0</v>
      </c>
      <c r="AD87">
        <v>12</v>
      </c>
      <c r="AE87">
        <v>61.09</v>
      </c>
      <c r="AF87">
        <v>1.54</v>
      </c>
      <c r="AG87">
        <v>0</v>
      </c>
      <c r="AH87">
        <v>12</v>
      </c>
      <c r="AI87" t="s">
        <v>202</v>
      </c>
      <c r="AJ87" t="s">
        <v>75</v>
      </c>
      <c r="AK87" t="s">
        <v>135</v>
      </c>
      <c r="AL87" t="s">
        <v>227</v>
      </c>
      <c r="AM87" t="s">
        <v>136</v>
      </c>
      <c r="AN87" t="s">
        <v>219</v>
      </c>
      <c r="AO87" t="s">
        <v>134</v>
      </c>
      <c r="AP87" t="s">
        <v>228</v>
      </c>
      <c r="AQ87" t="s">
        <v>221</v>
      </c>
    </row>
    <row r="88" spans="1:44" x14ac:dyDescent="0.75">
      <c r="A88" t="s">
        <v>148</v>
      </c>
      <c r="B88" t="s">
        <v>210</v>
      </c>
      <c r="C88">
        <v>2017</v>
      </c>
      <c r="D88" t="s">
        <v>211</v>
      </c>
      <c r="E88" t="s">
        <v>134</v>
      </c>
      <c r="F88" t="s">
        <v>212</v>
      </c>
      <c r="G88" t="s">
        <v>4</v>
      </c>
      <c r="H88" t="s">
        <v>213</v>
      </c>
      <c r="I88" t="s">
        <v>214</v>
      </c>
      <c r="J88" t="s">
        <v>215</v>
      </c>
      <c r="K88" t="s">
        <v>216</v>
      </c>
      <c r="L88" t="s">
        <v>217</v>
      </c>
      <c r="M88" t="s">
        <v>65</v>
      </c>
      <c r="N88" t="s">
        <v>68</v>
      </c>
      <c r="O88" t="s">
        <v>87</v>
      </c>
      <c r="Q88">
        <v>3</v>
      </c>
      <c r="R88">
        <v>1</v>
      </c>
      <c r="S88">
        <v>27</v>
      </c>
      <c r="T88">
        <v>30</v>
      </c>
      <c r="U88">
        <v>30</v>
      </c>
      <c r="V88" t="s">
        <v>70</v>
      </c>
      <c r="W88" t="s">
        <v>72</v>
      </c>
      <c r="X88" t="s">
        <v>128</v>
      </c>
      <c r="Y88" t="s">
        <v>108</v>
      </c>
      <c r="Z88" t="s">
        <v>226</v>
      </c>
      <c r="AA88">
        <v>63.99</v>
      </c>
      <c r="AB88">
        <v>0.79</v>
      </c>
      <c r="AC88">
        <v>0</v>
      </c>
      <c r="AD88">
        <v>12</v>
      </c>
      <c r="AE88">
        <v>66.55</v>
      </c>
      <c r="AF88">
        <v>1.64</v>
      </c>
      <c r="AG88">
        <v>0</v>
      </c>
      <c r="AH88">
        <v>11</v>
      </c>
      <c r="AI88" t="s">
        <v>202</v>
      </c>
      <c r="AJ88" t="s">
        <v>75</v>
      </c>
      <c r="AK88" t="s">
        <v>135</v>
      </c>
      <c r="AL88" t="s">
        <v>229</v>
      </c>
      <c r="AM88" t="s">
        <v>137</v>
      </c>
      <c r="AN88" t="s">
        <v>219</v>
      </c>
      <c r="AO88" t="s">
        <v>134</v>
      </c>
      <c r="AP88" t="s">
        <v>230</v>
      </c>
      <c r="AQ88" t="s">
        <v>221</v>
      </c>
    </row>
    <row r="89" spans="1:44" x14ac:dyDescent="0.75">
      <c r="A89" t="s">
        <v>148</v>
      </c>
      <c r="B89" t="s">
        <v>210</v>
      </c>
      <c r="C89">
        <v>2017</v>
      </c>
      <c r="D89" t="s">
        <v>211</v>
      </c>
      <c r="E89" t="s">
        <v>134</v>
      </c>
      <c r="F89" t="s">
        <v>212</v>
      </c>
      <c r="G89" t="s">
        <v>4</v>
      </c>
      <c r="H89" t="s">
        <v>213</v>
      </c>
      <c r="I89" t="s">
        <v>214</v>
      </c>
      <c r="J89" t="s">
        <v>215</v>
      </c>
      <c r="K89" t="s">
        <v>216</v>
      </c>
      <c r="L89" t="s">
        <v>217</v>
      </c>
      <c r="M89" t="s">
        <v>65</v>
      </c>
      <c r="N89" t="s">
        <v>68</v>
      </c>
      <c r="O89" t="s">
        <v>87</v>
      </c>
      <c r="Q89">
        <v>4</v>
      </c>
      <c r="R89">
        <v>1</v>
      </c>
      <c r="S89">
        <v>27</v>
      </c>
      <c r="T89">
        <v>30</v>
      </c>
      <c r="U89">
        <v>27</v>
      </c>
      <c r="V89" t="s">
        <v>70</v>
      </c>
      <c r="W89" t="s">
        <v>72</v>
      </c>
      <c r="X89" t="s">
        <v>128</v>
      </c>
      <c r="Y89" t="s">
        <v>108</v>
      </c>
      <c r="Z89" t="s">
        <v>226</v>
      </c>
      <c r="AA89">
        <v>66.209999999999994</v>
      </c>
      <c r="AB89">
        <v>1.08</v>
      </c>
      <c r="AC89">
        <v>0</v>
      </c>
      <c r="AD89">
        <v>12</v>
      </c>
      <c r="AE89">
        <v>67</v>
      </c>
      <c r="AF89">
        <v>1.0900000000000001</v>
      </c>
      <c r="AG89">
        <v>0</v>
      </c>
      <c r="AH89">
        <v>11</v>
      </c>
      <c r="AI89" t="s">
        <v>202</v>
      </c>
      <c r="AJ89" t="s">
        <v>75</v>
      </c>
      <c r="AK89" t="s">
        <v>135</v>
      </c>
      <c r="AL89" t="s">
        <v>231</v>
      </c>
      <c r="AM89" t="s">
        <v>138</v>
      </c>
      <c r="AN89" t="s">
        <v>219</v>
      </c>
      <c r="AO89" t="s">
        <v>134</v>
      </c>
      <c r="AP89" t="s">
        <v>232</v>
      </c>
      <c r="AQ89" t="s">
        <v>221</v>
      </c>
    </row>
    <row r="90" spans="1:44" x14ac:dyDescent="0.75">
      <c r="A90" t="s">
        <v>148</v>
      </c>
      <c r="B90" t="s">
        <v>210</v>
      </c>
      <c r="C90">
        <v>2017</v>
      </c>
      <c r="D90" t="s">
        <v>211</v>
      </c>
      <c r="E90" t="s">
        <v>134</v>
      </c>
      <c r="F90" t="s">
        <v>212</v>
      </c>
      <c r="G90" t="s">
        <v>4</v>
      </c>
      <c r="H90" t="s">
        <v>213</v>
      </c>
      <c r="I90" t="s">
        <v>214</v>
      </c>
      <c r="J90" t="s">
        <v>215</v>
      </c>
      <c r="K90" t="s">
        <v>216</v>
      </c>
      <c r="L90" t="s">
        <v>217</v>
      </c>
      <c r="M90" t="s">
        <v>65</v>
      </c>
      <c r="N90" t="s">
        <v>68</v>
      </c>
      <c r="O90" t="s">
        <v>87</v>
      </c>
      <c r="Q90">
        <v>4</v>
      </c>
      <c r="R90">
        <v>1</v>
      </c>
      <c r="S90">
        <v>27</v>
      </c>
      <c r="T90">
        <v>30</v>
      </c>
      <c r="U90">
        <v>30</v>
      </c>
      <c r="V90" t="s">
        <v>70</v>
      </c>
      <c r="W90" t="s">
        <v>72</v>
      </c>
      <c r="X90" t="s">
        <v>128</v>
      </c>
      <c r="Y90" t="s">
        <v>108</v>
      </c>
      <c r="Z90" t="s">
        <v>226</v>
      </c>
      <c r="AA90">
        <v>54.18</v>
      </c>
      <c r="AB90">
        <v>1.23</v>
      </c>
      <c r="AC90">
        <v>0</v>
      </c>
      <c r="AD90">
        <v>12</v>
      </c>
      <c r="AE90">
        <v>63.27</v>
      </c>
      <c r="AF90">
        <v>1.55</v>
      </c>
      <c r="AG90">
        <v>0</v>
      </c>
      <c r="AH90">
        <v>12</v>
      </c>
      <c r="AI90" t="s">
        <v>202</v>
      </c>
      <c r="AJ90" t="s">
        <v>75</v>
      </c>
      <c r="AK90" t="s">
        <v>135</v>
      </c>
      <c r="AL90" t="s">
        <v>233</v>
      </c>
      <c r="AM90" t="s">
        <v>163</v>
      </c>
      <c r="AN90" t="s">
        <v>219</v>
      </c>
      <c r="AO90" t="s">
        <v>134</v>
      </c>
      <c r="AP90" t="s">
        <v>234</v>
      </c>
      <c r="AQ90" t="s">
        <v>221</v>
      </c>
    </row>
    <row r="91" spans="1:44" x14ac:dyDescent="0.75">
      <c r="A91" t="s">
        <v>148</v>
      </c>
      <c r="B91" t="s">
        <v>210</v>
      </c>
      <c r="C91">
        <v>2017</v>
      </c>
      <c r="D91" t="s">
        <v>211</v>
      </c>
      <c r="E91" t="s">
        <v>134</v>
      </c>
      <c r="F91" t="s">
        <v>212</v>
      </c>
      <c r="G91" t="s">
        <v>4</v>
      </c>
      <c r="H91" t="s">
        <v>213</v>
      </c>
      <c r="I91" t="s">
        <v>214</v>
      </c>
      <c r="J91" t="s">
        <v>215</v>
      </c>
      <c r="K91" t="s">
        <v>216</v>
      </c>
      <c r="L91" t="s">
        <v>217</v>
      </c>
      <c r="M91" t="s">
        <v>65</v>
      </c>
      <c r="N91" t="s">
        <v>68</v>
      </c>
      <c r="O91" t="s">
        <v>87</v>
      </c>
      <c r="Q91">
        <v>5</v>
      </c>
      <c r="R91">
        <v>1</v>
      </c>
      <c r="S91">
        <v>27</v>
      </c>
      <c r="T91">
        <v>30</v>
      </c>
      <c r="U91">
        <v>27</v>
      </c>
      <c r="V91" t="s">
        <v>70</v>
      </c>
      <c r="W91" t="s">
        <v>72</v>
      </c>
      <c r="X91" t="s">
        <v>128</v>
      </c>
      <c r="Y91" t="s">
        <v>108</v>
      </c>
      <c r="Z91" t="s">
        <v>226</v>
      </c>
      <c r="AA91">
        <v>80</v>
      </c>
      <c r="AB91">
        <v>0.97</v>
      </c>
      <c r="AC91">
        <v>0</v>
      </c>
      <c r="AD91">
        <v>12</v>
      </c>
      <c r="AE91">
        <v>68</v>
      </c>
      <c r="AF91">
        <v>1.21</v>
      </c>
      <c r="AG91">
        <v>0</v>
      </c>
      <c r="AH91">
        <v>12</v>
      </c>
      <c r="AI91" t="s">
        <v>202</v>
      </c>
      <c r="AJ91" t="s">
        <v>75</v>
      </c>
      <c r="AK91" t="s">
        <v>135</v>
      </c>
      <c r="AL91" t="s">
        <v>235</v>
      </c>
      <c r="AM91" t="s">
        <v>164</v>
      </c>
      <c r="AN91" t="s">
        <v>219</v>
      </c>
      <c r="AO91" t="s">
        <v>134</v>
      </c>
      <c r="AP91" t="s">
        <v>236</v>
      </c>
      <c r="AQ91" t="s">
        <v>221</v>
      </c>
    </row>
    <row r="92" spans="1:44" x14ac:dyDescent="0.75">
      <c r="A92" t="s">
        <v>148</v>
      </c>
      <c r="B92" t="s">
        <v>210</v>
      </c>
      <c r="C92">
        <v>2017</v>
      </c>
      <c r="D92" t="s">
        <v>211</v>
      </c>
      <c r="E92" t="s">
        <v>134</v>
      </c>
      <c r="F92" t="s">
        <v>212</v>
      </c>
      <c r="G92" t="s">
        <v>4</v>
      </c>
      <c r="H92" t="s">
        <v>213</v>
      </c>
      <c r="I92" t="s">
        <v>214</v>
      </c>
      <c r="J92" t="s">
        <v>215</v>
      </c>
      <c r="K92" t="s">
        <v>216</v>
      </c>
      <c r="L92" t="s">
        <v>217</v>
      </c>
      <c r="M92" t="s">
        <v>65</v>
      </c>
      <c r="N92" t="s">
        <v>68</v>
      </c>
      <c r="O92" t="s">
        <v>87</v>
      </c>
      <c r="Q92">
        <v>5</v>
      </c>
      <c r="R92">
        <v>1</v>
      </c>
      <c r="S92">
        <v>27</v>
      </c>
      <c r="T92">
        <v>30</v>
      </c>
      <c r="U92">
        <v>30</v>
      </c>
      <c r="V92" t="s">
        <v>70</v>
      </c>
      <c r="W92" t="s">
        <v>72</v>
      </c>
      <c r="X92" t="s">
        <v>128</v>
      </c>
      <c r="Y92" t="s">
        <v>108</v>
      </c>
      <c r="Z92" t="s">
        <v>226</v>
      </c>
      <c r="AA92">
        <v>78.400000000000006</v>
      </c>
      <c r="AB92">
        <v>1.18</v>
      </c>
      <c r="AC92">
        <v>0</v>
      </c>
      <c r="AD92">
        <v>12</v>
      </c>
      <c r="AE92">
        <v>71.599999999999994</v>
      </c>
      <c r="AF92">
        <v>1.1100000000000001</v>
      </c>
      <c r="AG92">
        <v>0</v>
      </c>
      <c r="AH92">
        <v>12</v>
      </c>
      <c r="AI92" t="s">
        <v>202</v>
      </c>
      <c r="AJ92" t="s">
        <v>75</v>
      </c>
      <c r="AK92" t="s">
        <v>135</v>
      </c>
      <c r="AL92" t="s">
        <v>237</v>
      </c>
      <c r="AM92" t="s">
        <v>165</v>
      </c>
      <c r="AN92" t="s">
        <v>219</v>
      </c>
      <c r="AO92" t="s">
        <v>134</v>
      </c>
      <c r="AP92" t="s">
        <v>238</v>
      </c>
      <c r="AQ92" t="s">
        <v>221</v>
      </c>
    </row>
    <row r="93" spans="1:44" x14ac:dyDescent="0.75">
      <c r="A93" t="s">
        <v>148</v>
      </c>
      <c r="B93" t="s">
        <v>210</v>
      </c>
      <c r="C93">
        <v>2017</v>
      </c>
      <c r="D93" t="s">
        <v>211</v>
      </c>
      <c r="E93" t="s">
        <v>134</v>
      </c>
      <c r="F93" t="s">
        <v>212</v>
      </c>
      <c r="G93" t="s">
        <v>4</v>
      </c>
      <c r="H93" t="s">
        <v>213</v>
      </c>
      <c r="I93" t="s">
        <v>214</v>
      </c>
      <c r="J93" t="s">
        <v>215</v>
      </c>
      <c r="K93" t="s">
        <v>216</v>
      </c>
      <c r="L93" t="s">
        <v>217</v>
      </c>
      <c r="M93" t="s">
        <v>65</v>
      </c>
      <c r="N93" t="s">
        <v>68</v>
      </c>
      <c r="O93" t="s">
        <v>87</v>
      </c>
      <c r="Q93">
        <v>3</v>
      </c>
      <c r="R93">
        <v>1</v>
      </c>
      <c r="S93">
        <v>27</v>
      </c>
      <c r="T93">
        <v>30</v>
      </c>
      <c r="U93">
        <v>27</v>
      </c>
      <c r="V93" t="s">
        <v>70</v>
      </c>
      <c r="W93" t="s">
        <v>72</v>
      </c>
      <c r="X93" t="s">
        <v>128</v>
      </c>
      <c r="Y93" t="s">
        <v>106</v>
      </c>
      <c r="Z93" t="s">
        <v>154</v>
      </c>
      <c r="AA93">
        <v>635.25</v>
      </c>
      <c r="AB93">
        <v>8.3800000000000008</v>
      </c>
      <c r="AC93">
        <v>0</v>
      </c>
      <c r="AD93">
        <v>12</v>
      </c>
      <c r="AE93">
        <v>707.42</v>
      </c>
      <c r="AF93">
        <v>24.56</v>
      </c>
      <c r="AG93">
        <v>0</v>
      </c>
      <c r="AH93">
        <v>12</v>
      </c>
      <c r="AI93" t="s">
        <v>218</v>
      </c>
      <c r="AJ93" t="s">
        <v>75</v>
      </c>
      <c r="AK93" t="s">
        <v>135</v>
      </c>
      <c r="AL93" t="s">
        <v>141</v>
      </c>
      <c r="AM93" t="s">
        <v>136</v>
      </c>
      <c r="AN93" t="s">
        <v>239</v>
      </c>
      <c r="AO93" t="s">
        <v>134</v>
      </c>
      <c r="AP93" t="s">
        <v>240</v>
      </c>
      <c r="AQ93" t="s">
        <v>221</v>
      </c>
      <c r="AR93" t="s">
        <v>241</v>
      </c>
    </row>
    <row r="94" spans="1:44" x14ac:dyDescent="0.75">
      <c r="A94" t="s">
        <v>148</v>
      </c>
      <c r="B94" t="s">
        <v>210</v>
      </c>
      <c r="C94">
        <v>2017</v>
      </c>
      <c r="D94" t="s">
        <v>211</v>
      </c>
      <c r="E94" t="s">
        <v>134</v>
      </c>
      <c r="F94" t="s">
        <v>212</v>
      </c>
      <c r="G94" t="s">
        <v>4</v>
      </c>
      <c r="H94" t="s">
        <v>213</v>
      </c>
      <c r="I94" t="s">
        <v>214</v>
      </c>
      <c r="J94" t="s">
        <v>215</v>
      </c>
      <c r="K94" t="s">
        <v>216</v>
      </c>
      <c r="L94" t="s">
        <v>217</v>
      </c>
      <c r="M94" t="s">
        <v>65</v>
      </c>
      <c r="N94" t="s">
        <v>68</v>
      </c>
      <c r="O94" t="s">
        <v>87</v>
      </c>
      <c r="Q94">
        <v>3</v>
      </c>
      <c r="R94">
        <v>1</v>
      </c>
      <c r="S94">
        <v>27</v>
      </c>
      <c r="T94">
        <v>30</v>
      </c>
      <c r="U94">
        <v>30</v>
      </c>
      <c r="V94" t="s">
        <v>70</v>
      </c>
      <c r="W94" t="s">
        <v>72</v>
      </c>
      <c r="X94" t="s">
        <v>128</v>
      </c>
      <c r="Y94" t="s">
        <v>106</v>
      </c>
      <c r="Z94" t="s">
        <v>154</v>
      </c>
      <c r="AA94">
        <v>450.58</v>
      </c>
      <c r="AB94">
        <v>10.94</v>
      </c>
      <c r="AC94">
        <v>0</v>
      </c>
      <c r="AD94">
        <v>12</v>
      </c>
      <c r="AE94">
        <v>355.33</v>
      </c>
      <c r="AF94">
        <v>10.41</v>
      </c>
      <c r="AG94">
        <v>0</v>
      </c>
      <c r="AH94">
        <v>12</v>
      </c>
      <c r="AI94" t="s">
        <v>218</v>
      </c>
      <c r="AJ94" t="s">
        <v>75</v>
      </c>
      <c r="AK94" t="s">
        <v>135</v>
      </c>
      <c r="AL94" t="s">
        <v>242</v>
      </c>
      <c r="AM94" t="s">
        <v>137</v>
      </c>
      <c r="AN94" t="s">
        <v>239</v>
      </c>
      <c r="AO94" t="s">
        <v>134</v>
      </c>
      <c r="AP94" t="s">
        <v>243</v>
      </c>
      <c r="AQ94" t="s">
        <v>221</v>
      </c>
      <c r="AR94" t="s">
        <v>241</v>
      </c>
    </row>
    <row r="95" spans="1:44" x14ac:dyDescent="0.75">
      <c r="A95" t="s">
        <v>148</v>
      </c>
      <c r="B95" t="s">
        <v>210</v>
      </c>
      <c r="C95">
        <v>2017</v>
      </c>
      <c r="D95" t="s">
        <v>211</v>
      </c>
      <c r="E95" t="s">
        <v>134</v>
      </c>
      <c r="F95" t="s">
        <v>212</v>
      </c>
      <c r="G95" t="s">
        <v>4</v>
      </c>
      <c r="H95" t="s">
        <v>213</v>
      </c>
      <c r="I95" t="s">
        <v>214</v>
      </c>
      <c r="J95" t="s">
        <v>215</v>
      </c>
      <c r="K95" t="s">
        <v>216</v>
      </c>
      <c r="L95" t="s">
        <v>217</v>
      </c>
      <c r="M95" t="s">
        <v>65</v>
      </c>
      <c r="N95" t="s">
        <v>68</v>
      </c>
      <c r="O95" t="s">
        <v>87</v>
      </c>
      <c r="Q95">
        <v>4</v>
      </c>
      <c r="R95">
        <v>1</v>
      </c>
      <c r="S95">
        <v>27</v>
      </c>
      <c r="T95">
        <v>30</v>
      </c>
      <c r="U95">
        <v>27</v>
      </c>
      <c r="V95" t="s">
        <v>70</v>
      </c>
      <c r="W95" t="s">
        <v>72</v>
      </c>
      <c r="X95" t="s">
        <v>128</v>
      </c>
      <c r="Y95" t="s">
        <v>106</v>
      </c>
      <c r="Z95" t="s">
        <v>154</v>
      </c>
      <c r="AA95">
        <v>535.75</v>
      </c>
      <c r="AB95">
        <v>20.399999999999999</v>
      </c>
      <c r="AC95">
        <v>0</v>
      </c>
      <c r="AD95">
        <v>12</v>
      </c>
      <c r="AE95">
        <v>563.25</v>
      </c>
      <c r="AF95">
        <v>31.57</v>
      </c>
      <c r="AG95">
        <v>0</v>
      </c>
      <c r="AH95">
        <v>8</v>
      </c>
      <c r="AI95" t="s">
        <v>218</v>
      </c>
      <c r="AJ95" t="s">
        <v>75</v>
      </c>
      <c r="AK95" t="s">
        <v>135</v>
      </c>
      <c r="AL95" t="s">
        <v>143</v>
      </c>
      <c r="AM95" t="s">
        <v>138</v>
      </c>
      <c r="AN95" t="s">
        <v>239</v>
      </c>
      <c r="AO95" t="s">
        <v>134</v>
      </c>
      <c r="AP95" t="s">
        <v>244</v>
      </c>
      <c r="AQ95" t="s">
        <v>221</v>
      </c>
      <c r="AR95" t="s">
        <v>241</v>
      </c>
    </row>
    <row r="96" spans="1:44" x14ac:dyDescent="0.75">
      <c r="A96" t="s">
        <v>148</v>
      </c>
      <c r="B96" t="s">
        <v>210</v>
      </c>
      <c r="C96">
        <v>2017</v>
      </c>
      <c r="D96" t="s">
        <v>211</v>
      </c>
      <c r="E96" t="s">
        <v>134</v>
      </c>
      <c r="F96" t="s">
        <v>212</v>
      </c>
      <c r="G96" t="s">
        <v>4</v>
      </c>
      <c r="H96" t="s">
        <v>213</v>
      </c>
      <c r="I96" t="s">
        <v>214</v>
      </c>
      <c r="J96" t="s">
        <v>215</v>
      </c>
      <c r="K96" t="s">
        <v>216</v>
      </c>
      <c r="L96" t="s">
        <v>217</v>
      </c>
      <c r="M96" t="s">
        <v>65</v>
      </c>
      <c r="N96" t="s">
        <v>68</v>
      </c>
      <c r="O96" t="s">
        <v>87</v>
      </c>
      <c r="Q96">
        <v>4</v>
      </c>
      <c r="R96">
        <v>1</v>
      </c>
      <c r="S96">
        <v>27</v>
      </c>
      <c r="T96">
        <v>30</v>
      </c>
      <c r="U96">
        <v>30</v>
      </c>
      <c r="V96" t="s">
        <v>70</v>
      </c>
      <c r="W96" t="s">
        <v>72</v>
      </c>
      <c r="X96" t="s">
        <v>128</v>
      </c>
      <c r="Y96" t="s">
        <v>106</v>
      </c>
      <c r="Z96" t="s">
        <v>154</v>
      </c>
      <c r="AA96">
        <v>370.33</v>
      </c>
      <c r="AB96">
        <v>12.46</v>
      </c>
      <c r="AC96">
        <v>0</v>
      </c>
      <c r="AD96">
        <v>12</v>
      </c>
      <c r="AE96">
        <v>502.13</v>
      </c>
      <c r="AF96">
        <v>26.3</v>
      </c>
      <c r="AG96">
        <v>0</v>
      </c>
      <c r="AH96">
        <v>8</v>
      </c>
      <c r="AI96" t="s">
        <v>218</v>
      </c>
      <c r="AJ96" t="s">
        <v>75</v>
      </c>
      <c r="AK96" t="s">
        <v>135</v>
      </c>
      <c r="AL96" t="s">
        <v>245</v>
      </c>
      <c r="AM96" t="s">
        <v>163</v>
      </c>
      <c r="AN96" t="s">
        <v>239</v>
      </c>
      <c r="AO96" t="s">
        <v>134</v>
      </c>
      <c r="AP96" t="s">
        <v>246</v>
      </c>
      <c r="AQ96" t="s">
        <v>221</v>
      </c>
      <c r="AR96" t="s">
        <v>241</v>
      </c>
    </row>
    <row r="97" spans="1:44" x14ac:dyDescent="0.75">
      <c r="A97" t="s">
        <v>148</v>
      </c>
      <c r="B97" t="s">
        <v>210</v>
      </c>
      <c r="C97">
        <v>2017</v>
      </c>
      <c r="D97" t="s">
        <v>211</v>
      </c>
      <c r="E97" t="s">
        <v>134</v>
      </c>
      <c r="F97" t="s">
        <v>212</v>
      </c>
      <c r="G97" t="s">
        <v>4</v>
      </c>
      <c r="H97" t="s">
        <v>213</v>
      </c>
      <c r="I97" t="s">
        <v>214</v>
      </c>
      <c r="J97" t="s">
        <v>215</v>
      </c>
      <c r="K97" t="s">
        <v>216</v>
      </c>
      <c r="L97" t="s">
        <v>217</v>
      </c>
      <c r="M97" t="s">
        <v>65</v>
      </c>
      <c r="N97" t="s">
        <v>68</v>
      </c>
      <c r="O97" t="s">
        <v>87</v>
      </c>
      <c r="Q97">
        <v>5</v>
      </c>
      <c r="R97">
        <v>1</v>
      </c>
      <c r="S97">
        <v>27</v>
      </c>
      <c r="T97">
        <v>30</v>
      </c>
      <c r="U97">
        <v>27</v>
      </c>
      <c r="V97" t="s">
        <v>70</v>
      </c>
      <c r="W97" t="s">
        <v>72</v>
      </c>
      <c r="X97" t="s">
        <v>128</v>
      </c>
      <c r="Y97" t="s">
        <v>106</v>
      </c>
      <c r="Z97" t="s">
        <v>154</v>
      </c>
      <c r="AA97">
        <v>750.76</v>
      </c>
      <c r="AB97">
        <v>15.68</v>
      </c>
      <c r="AC97">
        <v>0</v>
      </c>
      <c r="AD97">
        <v>12</v>
      </c>
      <c r="AE97">
        <v>539.95000000000005</v>
      </c>
      <c r="AF97">
        <v>38.99</v>
      </c>
      <c r="AG97">
        <v>0</v>
      </c>
      <c r="AH97">
        <v>7</v>
      </c>
      <c r="AI97" t="s">
        <v>218</v>
      </c>
      <c r="AJ97" t="s">
        <v>75</v>
      </c>
      <c r="AK97" t="s">
        <v>135</v>
      </c>
      <c r="AL97" t="s">
        <v>146</v>
      </c>
      <c r="AM97" t="s">
        <v>164</v>
      </c>
      <c r="AN97" t="s">
        <v>239</v>
      </c>
      <c r="AO97" t="s">
        <v>134</v>
      </c>
      <c r="AP97" t="s">
        <v>247</v>
      </c>
      <c r="AQ97" t="s">
        <v>221</v>
      </c>
      <c r="AR97" t="s">
        <v>241</v>
      </c>
    </row>
    <row r="98" spans="1:44" x14ac:dyDescent="0.75">
      <c r="A98" t="s">
        <v>148</v>
      </c>
      <c r="B98" t="s">
        <v>210</v>
      </c>
      <c r="C98">
        <v>2017</v>
      </c>
      <c r="D98" t="s">
        <v>211</v>
      </c>
      <c r="E98" t="s">
        <v>134</v>
      </c>
      <c r="F98" t="s">
        <v>212</v>
      </c>
      <c r="G98" t="s">
        <v>4</v>
      </c>
      <c r="H98" t="s">
        <v>213</v>
      </c>
      <c r="I98" t="s">
        <v>214</v>
      </c>
      <c r="J98" t="s">
        <v>215</v>
      </c>
      <c r="K98" t="s">
        <v>216</v>
      </c>
      <c r="L98" t="s">
        <v>217</v>
      </c>
      <c r="M98" t="s">
        <v>65</v>
      </c>
      <c r="N98" t="s">
        <v>68</v>
      </c>
      <c r="O98" t="s">
        <v>87</v>
      </c>
      <c r="Q98">
        <v>5</v>
      </c>
      <c r="R98">
        <v>1</v>
      </c>
      <c r="S98">
        <v>27</v>
      </c>
      <c r="T98">
        <v>30</v>
      </c>
      <c r="U98">
        <v>30</v>
      </c>
      <c r="V98" t="s">
        <v>70</v>
      </c>
      <c r="W98" t="s">
        <v>72</v>
      </c>
      <c r="X98" t="s">
        <v>128</v>
      </c>
      <c r="Y98" t="s">
        <v>106</v>
      </c>
      <c r="Z98" t="s">
        <v>154</v>
      </c>
      <c r="AA98">
        <v>532.58000000000004</v>
      </c>
      <c r="AB98">
        <v>18.809999999999999</v>
      </c>
      <c r="AC98">
        <v>0</v>
      </c>
      <c r="AD98">
        <v>12</v>
      </c>
      <c r="AE98">
        <v>255.43</v>
      </c>
      <c r="AF98">
        <v>18.32</v>
      </c>
      <c r="AG98">
        <v>0</v>
      </c>
      <c r="AH98">
        <v>7</v>
      </c>
      <c r="AI98" t="s">
        <v>218</v>
      </c>
      <c r="AJ98" t="s">
        <v>75</v>
      </c>
      <c r="AK98" t="s">
        <v>135</v>
      </c>
      <c r="AL98" t="s">
        <v>248</v>
      </c>
      <c r="AM98" t="s">
        <v>165</v>
      </c>
      <c r="AN98" t="s">
        <v>239</v>
      </c>
      <c r="AO98" t="s">
        <v>134</v>
      </c>
      <c r="AP98" t="s">
        <v>249</v>
      </c>
      <c r="AQ98" t="s">
        <v>221</v>
      </c>
      <c r="AR98" t="s">
        <v>241</v>
      </c>
    </row>
    <row r="99" spans="1:44" x14ac:dyDescent="0.75">
      <c r="A99" t="s">
        <v>148</v>
      </c>
      <c r="B99" t="s">
        <v>210</v>
      </c>
      <c r="C99">
        <v>2017</v>
      </c>
      <c r="D99" t="s">
        <v>211</v>
      </c>
      <c r="E99" t="s">
        <v>134</v>
      </c>
      <c r="F99" t="s">
        <v>212</v>
      </c>
      <c r="G99" t="s">
        <v>4</v>
      </c>
      <c r="H99" t="s">
        <v>213</v>
      </c>
      <c r="I99" t="s">
        <v>214</v>
      </c>
      <c r="J99" t="s">
        <v>215</v>
      </c>
      <c r="K99" t="s">
        <v>216</v>
      </c>
      <c r="L99" t="s">
        <v>217</v>
      </c>
      <c r="M99" t="s">
        <v>65</v>
      </c>
      <c r="N99" t="s">
        <v>68</v>
      </c>
      <c r="O99" t="s">
        <v>87</v>
      </c>
      <c r="Q99">
        <v>3</v>
      </c>
      <c r="R99">
        <v>1</v>
      </c>
      <c r="S99">
        <v>27</v>
      </c>
      <c r="T99">
        <v>30</v>
      </c>
      <c r="U99">
        <v>27</v>
      </c>
      <c r="V99" t="s">
        <v>70</v>
      </c>
      <c r="W99" t="s">
        <v>72</v>
      </c>
      <c r="X99" t="s">
        <v>128</v>
      </c>
      <c r="Y99" t="s">
        <v>107</v>
      </c>
      <c r="Z99" t="s">
        <v>222</v>
      </c>
      <c r="AA99">
        <v>17.64</v>
      </c>
      <c r="AB99">
        <v>7.0000000000000007E-2</v>
      </c>
      <c r="AC99">
        <v>0</v>
      </c>
      <c r="AD99">
        <v>12</v>
      </c>
      <c r="AE99">
        <v>19.32</v>
      </c>
      <c r="AF99">
        <v>0.06</v>
      </c>
      <c r="AG99">
        <v>0</v>
      </c>
      <c r="AH99">
        <v>12</v>
      </c>
      <c r="AI99" t="s">
        <v>223</v>
      </c>
      <c r="AJ99" t="s">
        <v>75</v>
      </c>
      <c r="AK99" t="s">
        <v>135</v>
      </c>
      <c r="AL99" t="s">
        <v>158</v>
      </c>
      <c r="AM99" t="s">
        <v>136</v>
      </c>
      <c r="AN99" t="s">
        <v>239</v>
      </c>
      <c r="AO99" t="s">
        <v>134</v>
      </c>
      <c r="AP99" t="s">
        <v>250</v>
      </c>
      <c r="AQ99" t="s">
        <v>221</v>
      </c>
      <c r="AR99" t="s">
        <v>241</v>
      </c>
    </row>
    <row r="100" spans="1:44" x14ac:dyDescent="0.75">
      <c r="A100" t="s">
        <v>148</v>
      </c>
      <c r="B100" t="s">
        <v>210</v>
      </c>
      <c r="C100">
        <v>2017</v>
      </c>
      <c r="D100" t="s">
        <v>211</v>
      </c>
      <c r="E100" t="s">
        <v>134</v>
      </c>
      <c r="F100" t="s">
        <v>212</v>
      </c>
      <c r="G100" t="s">
        <v>4</v>
      </c>
      <c r="H100" t="s">
        <v>213</v>
      </c>
      <c r="I100" t="s">
        <v>214</v>
      </c>
      <c r="J100" t="s">
        <v>215</v>
      </c>
      <c r="K100" t="s">
        <v>216</v>
      </c>
      <c r="L100" t="s">
        <v>217</v>
      </c>
      <c r="M100" t="s">
        <v>65</v>
      </c>
      <c r="N100" t="s">
        <v>68</v>
      </c>
      <c r="O100" t="s">
        <v>87</v>
      </c>
      <c r="Q100">
        <v>3</v>
      </c>
      <c r="R100">
        <v>1</v>
      </c>
      <c r="S100">
        <v>27</v>
      </c>
      <c r="T100">
        <v>30</v>
      </c>
      <c r="U100">
        <v>30</v>
      </c>
      <c r="V100" t="s">
        <v>70</v>
      </c>
      <c r="W100" t="s">
        <v>72</v>
      </c>
      <c r="X100" t="s">
        <v>128</v>
      </c>
      <c r="Y100" t="s">
        <v>107</v>
      </c>
      <c r="Z100" t="s">
        <v>222</v>
      </c>
      <c r="AA100">
        <v>18.77</v>
      </c>
      <c r="AB100">
        <v>0.14000000000000001</v>
      </c>
      <c r="AC100">
        <v>0</v>
      </c>
      <c r="AD100">
        <v>12</v>
      </c>
      <c r="AE100">
        <v>18.32</v>
      </c>
      <c r="AF100">
        <v>0.12</v>
      </c>
      <c r="AG100">
        <v>0</v>
      </c>
      <c r="AH100">
        <v>12</v>
      </c>
      <c r="AI100" t="s">
        <v>223</v>
      </c>
      <c r="AJ100" t="s">
        <v>75</v>
      </c>
      <c r="AK100" t="s">
        <v>135</v>
      </c>
      <c r="AL100" t="s">
        <v>251</v>
      </c>
      <c r="AM100" t="s">
        <v>137</v>
      </c>
      <c r="AN100" t="s">
        <v>239</v>
      </c>
      <c r="AO100" t="s">
        <v>134</v>
      </c>
      <c r="AP100" t="s">
        <v>252</v>
      </c>
      <c r="AQ100" t="s">
        <v>221</v>
      </c>
      <c r="AR100" t="s">
        <v>241</v>
      </c>
    </row>
    <row r="101" spans="1:44" x14ac:dyDescent="0.75">
      <c r="A101" t="s">
        <v>148</v>
      </c>
      <c r="B101" t="s">
        <v>210</v>
      </c>
      <c r="C101">
        <v>2017</v>
      </c>
      <c r="D101" t="s">
        <v>211</v>
      </c>
      <c r="E101" t="s">
        <v>134</v>
      </c>
      <c r="F101" t="s">
        <v>212</v>
      </c>
      <c r="G101" t="s">
        <v>4</v>
      </c>
      <c r="H101" t="s">
        <v>213</v>
      </c>
      <c r="I101" t="s">
        <v>214</v>
      </c>
      <c r="J101" t="s">
        <v>215</v>
      </c>
      <c r="K101" t="s">
        <v>216</v>
      </c>
      <c r="L101" t="s">
        <v>217</v>
      </c>
      <c r="M101" t="s">
        <v>65</v>
      </c>
      <c r="N101" t="s">
        <v>68</v>
      </c>
      <c r="O101" t="s">
        <v>87</v>
      </c>
      <c r="Q101">
        <v>4</v>
      </c>
      <c r="R101">
        <v>1</v>
      </c>
      <c r="S101">
        <v>27</v>
      </c>
      <c r="T101">
        <v>30</v>
      </c>
      <c r="U101">
        <v>27</v>
      </c>
      <c r="V101" t="s">
        <v>70</v>
      </c>
      <c r="W101" t="s">
        <v>72</v>
      </c>
      <c r="X101" t="s">
        <v>128</v>
      </c>
      <c r="Y101" t="s">
        <v>107</v>
      </c>
      <c r="Z101" t="s">
        <v>222</v>
      </c>
      <c r="AA101">
        <v>18.82</v>
      </c>
      <c r="AB101">
        <v>0.08</v>
      </c>
      <c r="AC101">
        <v>0</v>
      </c>
      <c r="AD101">
        <v>12</v>
      </c>
      <c r="AE101">
        <v>18.420000000000002</v>
      </c>
      <c r="AF101">
        <v>0.3</v>
      </c>
      <c r="AG101">
        <v>0</v>
      </c>
      <c r="AH101">
        <v>8</v>
      </c>
      <c r="AI101" t="s">
        <v>223</v>
      </c>
      <c r="AJ101" t="s">
        <v>75</v>
      </c>
      <c r="AK101" t="s">
        <v>135</v>
      </c>
      <c r="AL101" t="s">
        <v>207</v>
      </c>
      <c r="AM101" t="s">
        <v>138</v>
      </c>
      <c r="AN101" s="12" t="s">
        <v>239</v>
      </c>
      <c r="AO101" s="13" t="s">
        <v>134</v>
      </c>
      <c r="AP101" t="s">
        <v>253</v>
      </c>
      <c r="AQ101" t="s">
        <v>221</v>
      </c>
      <c r="AR101" t="s">
        <v>241</v>
      </c>
    </row>
    <row r="102" spans="1:44" x14ac:dyDescent="0.75">
      <c r="A102" t="s">
        <v>148</v>
      </c>
      <c r="B102" t="s">
        <v>210</v>
      </c>
      <c r="C102">
        <v>2017</v>
      </c>
      <c r="D102" t="s">
        <v>211</v>
      </c>
      <c r="E102" t="s">
        <v>134</v>
      </c>
      <c r="F102" t="s">
        <v>212</v>
      </c>
      <c r="G102" t="s">
        <v>4</v>
      </c>
      <c r="H102" t="s">
        <v>213</v>
      </c>
      <c r="I102" t="s">
        <v>214</v>
      </c>
      <c r="J102" t="s">
        <v>215</v>
      </c>
      <c r="K102" t="s">
        <v>216</v>
      </c>
      <c r="L102" t="s">
        <v>217</v>
      </c>
      <c r="M102" t="s">
        <v>65</v>
      </c>
      <c r="N102" t="s">
        <v>68</v>
      </c>
      <c r="O102" t="s">
        <v>87</v>
      </c>
      <c r="Q102">
        <v>4</v>
      </c>
      <c r="R102">
        <v>1</v>
      </c>
      <c r="S102">
        <v>27</v>
      </c>
      <c r="T102">
        <v>30</v>
      </c>
      <c r="U102">
        <v>30</v>
      </c>
      <c r="V102" t="s">
        <v>70</v>
      </c>
      <c r="W102" t="s">
        <v>72</v>
      </c>
      <c r="X102" t="s">
        <v>128</v>
      </c>
      <c r="Y102" t="s">
        <v>107</v>
      </c>
      <c r="Z102" t="s">
        <v>222</v>
      </c>
      <c r="AA102">
        <v>18.64</v>
      </c>
      <c r="AB102">
        <v>0.09</v>
      </c>
      <c r="AC102">
        <v>0</v>
      </c>
      <c r="AD102">
        <v>12</v>
      </c>
      <c r="AE102">
        <v>19.07</v>
      </c>
      <c r="AF102">
        <v>0.16</v>
      </c>
      <c r="AG102">
        <v>0</v>
      </c>
      <c r="AH102">
        <v>8</v>
      </c>
      <c r="AI102" t="s">
        <v>223</v>
      </c>
      <c r="AJ102" t="s">
        <v>75</v>
      </c>
      <c r="AK102" t="s">
        <v>135</v>
      </c>
      <c r="AL102" t="s">
        <v>254</v>
      </c>
      <c r="AM102" t="s">
        <v>163</v>
      </c>
      <c r="AN102" s="12" t="s">
        <v>239</v>
      </c>
      <c r="AO102" s="13" t="s">
        <v>134</v>
      </c>
      <c r="AP102" t="s">
        <v>255</v>
      </c>
      <c r="AQ102" t="s">
        <v>221</v>
      </c>
      <c r="AR102" t="s">
        <v>241</v>
      </c>
    </row>
    <row r="103" spans="1:44" x14ac:dyDescent="0.75">
      <c r="A103" t="s">
        <v>148</v>
      </c>
      <c r="B103" t="s">
        <v>210</v>
      </c>
      <c r="C103">
        <v>2017</v>
      </c>
      <c r="D103" t="s">
        <v>211</v>
      </c>
      <c r="E103" t="s">
        <v>134</v>
      </c>
      <c r="F103" t="s">
        <v>212</v>
      </c>
      <c r="G103" t="s">
        <v>4</v>
      </c>
      <c r="H103" t="s">
        <v>213</v>
      </c>
      <c r="I103" t="s">
        <v>214</v>
      </c>
      <c r="J103" t="s">
        <v>215</v>
      </c>
      <c r="K103" t="s">
        <v>216</v>
      </c>
      <c r="L103" t="s">
        <v>217</v>
      </c>
      <c r="M103" t="s">
        <v>65</v>
      </c>
      <c r="N103" t="s">
        <v>68</v>
      </c>
      <c r="O103" t="s">
        <v>87</v>
      </c>
      <c r="Q103">
        <v>5</v>
      </c>
      <c r="R103">
        <v>1</v>
      </c>
      <c r="S103">
        <v>27</v>
      </c>
      <c r="T103">
        <v>30</v>
      </c>
      <c r="U103">
        <v>27</v>
      </c>
      <c r="V103" t="s">
        <v>70</v>
      </c>
      <c r="W103" t="s">
        <v>72</v>
      </c>
      <c r="X103" t="s">
        <v>128</v>
      </c>
      <c r="Y103" t="s">
        <v>107</v>
      </c>
      <c r="Z103" t="s">
        <v>222</v>
      </c>
      <c r="AA103">
        <v>18.41</v>
      </c>
      <c r="AB103">
        <v>0.08</v>
      </c>
      <c r="AC103">
        <v>0</v>
      </c>
      <c r="AD103">
        <v>12</v>
      </c>
      <c r="AE103">
        <v>17.52</v>
      </c>
      <c r="AF103">
        <v>0.19</v>
      </c>
      <c r="AG103">
        <v>0</v>
      </c>
      <c r="AH103">
        <v>7</v>
      </c>
      <c r="AI103" t="s">
        <v>223</v>
      </c>
      <c r="AJ103" t="s">
        <v>75</v>
      </c>
      <c r="AK103" t="s">
        <v>135</v>
      </c>
      <c r="AL103" t="s">
        <v>224</v>
      </c>
      <c r="AM103" t="s">
        <v>164</v>
      </c>
      <c r="AN103" t="s">
        <v>239</v>
      </c>
      <c r="AO103" t="s">
        <v>134</v>
      </c>
      <c r="AP103" t="s">
        <v>256</v>
      </c>
      <c r="AQ103" t="s">
        <v>221</v>
      </c>
      <c r="AR103" t="s">
        <v>241</v>
      </c>
    </row>
    <row r="104" spans="1:44" x14ac:dyDescent="0.75">
      <c r="A104" t="s">
        <v>148</v>
      </c>
      <c r="B104" t="s">
        <v>210</v>
      </c>
      <c r="C104">
        <v>2017</v>
      </c>
      <c r="D104" t="s">
        <v>211</v>
      </c>
      <c r="E104" t="s">
        <v>134</v>
      </c>
      <c r="F104" t="s">
        <v>212</v>
      </c>
      <c r="G104" t="s">
        <v>4</v>
      </c>
      <c r="H104" t="s">
        <v>213</v>
      </c>
      <c r="I104" t="s">
        <v>214</v>
      </c>
      <c r="J104" t="s">
        <v>215</v>
      </c>
      <c r="K104" t="s">
        <v>216</v>
      </c>
      <c r="L104" t="s">
        <v>217</v>
      </c>
      <c r="M104" t="s">
        <v>65</v>
      </c>
      <c r="N104" t="s">
        <v>68</v>
      </c>
      <c r="O104" t="s">
        <v>87</v>
      </c>
      <c r="Q104">
        <v>5</v>
      </c>
      <c r="R104">
        <v>1</v>
      </c>
      <c r="S104">
        <v>27</v>
      </c>
      <c r="T104">
        <v>30</v>
      </c>
      <c r="U104">
        <v>30</v>
      </c>
      <c r="V104" t="s">
        <v>70</v>
      </c>
      <c r="W104" t="s">
        <v>72</v>
      </c>
      <c r="X104" t="s">
        <v>128</v>
      </c>
      <c r="Y104" t="s">
        <v>107</v>
      </c>
      <c r="Z104" t="s">
        <v>222</v>
      </c>
      <c r="AA104">
        <v>17.79</v>
      </c>
      <c r="AB104">
        <v>0.12</v>
      </c>
      <c r="AC104">
        <v>0</v>
      </c>
      <c r="AD104">
        <v>12</v>
      </c>
      <c r="AE104">
        <v>17.61</v>
      </c>
      <c r="AF104">
        <v>0.21</v>
      </c>
      <c r="AG104">
        <v>0</v>
      </c>
      <c r="AH104">
        <v>7</v>
      </c>
      <c r="AI104" t="s">
        <v>223</v>
      </c>
      <c r="AJ104" t="s">
        <v>75</v>
      </c>
      <c r="AK104" t="s">
        <v>135</v>
      </c>
      <c r="AL104" t="s">
        <v>257</v>
      </c>
      <c r="AM104" t="s">
        <v>165</v>
      </c>
      <c r="AN104" t="s">
        <v>239</v>
      </c>
      <c r="AO104" t="s">
        <v>134</v>
      </c>
      <c r="AP104" t="s">
        <v>258</v>
      </c>
      <c r="AQ104" t="s">
        <v>221</v>
      </c>
      <c r="AR104" t="s">
        <v>241</v>
      </c>
    </row>
    <row r="105" spans="1:44" x14ac:dyDescent="0.75">
      <c r="A105" t="s">
        <v>148</v>
      </c>
      <c r="B105" t="s">
        <v>210</v>
      </c>
      <c r="C105">
        <v>2017</v>
      </c>
      <c r="D105" t="s">
        <v>211</v>
      </c>
      <c r="E105" t="s">
        <v>134</v>
      </c>
      <c r="F105" t="s">
        <v>212</v>
      </c>
      <c r="G105" t="s">
        <v>4</v>
      </c>
      <c r="H105" t="s">
        <v>213</v>
      </c>
      <c r="I105" t="s">
        <v>214</v>
      </c>
      <c r="J105" t="s">
        <v>215</v>
      </c>
      <c r="K105" t="s">
        <v>216</v>
      </c>
      <c r="L105" t="s">
        <v>217</v>
      </c>
      <c r="M105" t="s">
        <v>65</v>
      </c>
      <c r="N105" t="s">
        <v>68</v>
      </c>
      <c r="O105" t="s">
        <v>87</v>
      </c>
      <c r="Q105">
        <v>3</v>
      </c>
      <c r="R105">
        <v>1</v>
      </c>
      <c r="S105">
        <v>27</v>
      </c>
      <c r="T105">
        <v>30</v>
      </c>
      <c r="U105">
        <v>27</v>
      </c>
      <c r="V105" t="s">
        <v>70</v>
      </c>
      <c r="W105" t="s">
        <v>72</v>
      </c>
      <c r="X105" t="s">
        <v>128</v>
      </c>
      <c r="Y105" t="s">
        <v>108</v>
      </c>
      <c r="Z105" t="s">
        <v>226</v>
      </c>
      <c r="AA105">
        <v>66.209999999999994</v>
      </c>
      <c r="AB105">
        <v>1.1200000000000001</v>
      </c>
      <c r="AC105">
        <v>0</v>
      </c>
      <c r="AD105">
        <v>12</v>
      </c>
      <c r="AE105">
        <v>57.39</v>
      </c>
      <c r="AF105">
        <v>0.24</v>
      </c>
      <c r="AG105">
        <v>0</v>
      </c>
      <c r="AH105">
        <v>12</v>
      </c>
      <c r="AI105" t="s">
        <v>202</v>
      </c>
      <c r="AJ105" t="s">
        <v>75</v>
      </c>
      <c r="AK105" t="s">
        <v>135</v>
      </c>
      <c r="AL105" t="s">
        <v>227</v>
      </c>
      <c r="AM105" t="s">
        <v>136</v>
      </c>
      <c r="AN105" t="s">
        <v>239</v>
      </c>
      <c r="AO105" t="s">
        <v>134</v>
      </c>
      <c r="AP105" t="s">
        <v>259</v>
      </c>
      <c r="AQ105" t="s">
        <v>221</v>
      </c>
      <c r="AR105" t="s">
        <v>241</v>
      </c>
    </row>
    <row r="106" spans="1:44" x14ac:dyDescent="0.75">
      <c r="A106" t="s">
        <v>148</v>
      </c>
      <c r="B106" t="s">
        <v>210</v>
      </c>
      <c r="C106">
        <v>2017</v>
      </c>
      <c r="D106" t="s">
        <v>211</v>
      </c>
      <c r="E106" t="s">
        <v>134</v>
      </c>
      <c r="F106" t="s">
        <v>212</v>
      </c>
      <c r="G106" t="s">
        <v>4</v>
      </c>
      <c r="H106" t="s">
        <v>213</v>
      </c>
      <c r="I106" t="s">
        <v>214</v>
      </c>
      <c r="J106" t="s">
        <v>215</v>
      </c>
      <c r="K106" t="s">
        <v>216</v>
      </c>
      <c r="L106" t="s">
        <v>217</v>
      </c>
      <c r="M106" t="s">
        <v>65</v>
      </c>
      <c r="N106" t="s">
        <v>68</v>
      </c>
      <c r="O106" t="s">
        <v>87</v>
      </c>
      <c r="Q106">
        <v>3</v>
      </c>
      <c r="R106">
        <v>1</v>
      </c>
      <c r="S106">
        <v>27</v>
      </c>
      <c r="T106">
        <v>30</v>
      </c>
      <c r="U106">
        <v>30</v>
      </c>
      <c r="V106" t="s">
        <v>70</v>
      </c>
      <c r="W106" t="s">
        <v>72</v>
      </c>
      <c r="X106" t="s">
        <v>128</v>
      </c>
      <c r="Y106" t="s">
        <v>108</v>
      </c>
      <c r="Z106" t="s">
        <v>226</v>
      </c>
      <c r="AA106">
        <v>57.39</v>
      </c>
      <c r="AB106">
        <v>1.84</v>
      </c>
      <c r="AC106">
        <v>0</v>
      </c>
      <c r="AD106">
        <v>12</v>
      </c>
      <c r="AE106">
        <v>54.32</v>
      </c>
      <c r="AF106">
        <v>1.46</v>
      </c>
      <c r="AG106">
        <v>0</v>
      </c>
      <c r="AH106">
        <v>12</v>
      </c>
      <c r="AI106" t="s">
        <v>202</v>
      </c>
      <c r="AJ106" t="s">
        <v>75</v>
      </c>
      <c r="AK106" t="s">
        <v>135</v>
      </c>
      <c r="AL106" t="s">
        <v>260</v>
      </c>
      <c r="AM106" t="s">
        <v>137</v>
      </c>
      <c r="AN106" t="s">
        <v>239</v>
      </c>
      <c r="AO106" t="s">
        <v>134</v>
      </c>
      <c r="AP106" t="s">
        <v>261</v>
      </c>
      <c r="AQ106" t="s">
        <v>221</v>
      </c>
      <c r="AR106" t="s">
        <v>241</v>
      </c>
    </row>
    <row r="107" spans="1:44" x14ac:dyDescent="0.75">
      <c r="A107" t="s">
        <v>148</v>
      </c>
      <c r="B107" t="s">
        <v>210</v>
      </c>
      <c r="C107">
        <v>2017</v>
      </c>
      <c r="D107" t="s">
        <v>211</v>
      </c>
      <c r="E107" t="s">
        <v>134</v>
      </c>
      <c r="F107" t="s">
        <v>212</v>
      </c>
      <c r="G107" t="s">
        <v>4</v>
      </c>
      <c r="H107" t="s">
        <v>213</v>
      </c>
      <c r="I107" t="s">
        <v>214</v>
      </c>
      <c r="J107" t="s">
        <v>215</v>
      </c>
      <c r="K107" t="s">
        <v>216</v>
      </c>
      <c r="L107" t="s">
        <v>217</v>
      </c>
      <c r="M107" t="s">
        <v>65</v>
      </c>
      <c r="N107" t="s">
        <v>68</v>
      </c>
      <c r="O107" t="s">
        <v>87</v>
      </c>
      <c r="Q107">
        <v>4</v>
      </c>
      <c r="R107">
        <v>1</v>
      </c>
      <c r="S107">
        <v>27</v>
      </c>
      <c r="T107">
        <v>30</v>
      </c>
      <c r="U107">
        <v>27</v>
      </c>
      <c r="V107" t="s">
        <v>70</v>
      </c>
      <c r="W107" t="s">
        <v>72</v>
      </c>
      <c r="X107" t="s">
        <v>128</v>
      </c>
      <c r="Y107" t="s">
        <v>108</v>
      </c>
      <c r="Z107" t="s">
        <v>226</v>
      </c>
      <c r="AA107">
        <v>66.209999999999994</v>
      </c>
      <c r="AB107">
        <v>1.08</v>
      </c>
      <c r="AC107">
        <v>0</v>
      </c>
      <c r="AD107">
        <v>12</v>
      </c>
      <c r="AE107">
        <v>64.61</v>
      </c>
      <c r="AF107">
        <v>3.22</v>
      </c>
      <c r="AG107">
        <v>0</v>
      </c>
      <c r="AH107">
        <v>8</v>
      </c>
      <c r="AI107" t="s">
        <v>202</v>
      </c>
      <c r="AJ107" t="s">
        <v>75</v>
      </c>
      <c r="AK107" t="s">
        <v>135</v>
      </c>
      <c r="AL107" t="s">
        <v>231</v>
      </c>
      <c r="AM107" t="s">
        <v>138</v>
      </c>
      <c r="AN107" t="s">
        <v>239</v>
      </c>
      <c r="AO107" t="s">
        <v>134</v>
      </c>
      <c r="AP107" t="s">
        <v>262</v>
      </c>
      <c r="AQ107" t="s">
        <v>221</v>
      </c>
      <c r="AR107" t="s">
        <v>241</v>
      </c>
    </row>
    <row r="108" spans="1:44" x14ac:dyDescent="0.75">
      <c r="A108" t="s">
        <v>148</v>
      </c>
      <c r="B108" t="s">
        <v>210</v>
      </c>
      <c r="C108">
        <v>2017</v>
      </c>
      <c r="D108" t="s">
        <v>211</v>
      </c>
      <c r="E108" t="s">
        <v>134</v>
      </c>
      <c r="F108" t="s">
        <v>212</v>
      </c>
      <c r="G108" t="s">
        <v>4</v>
      </c>
      <c r="H108" t="s">
        <v>213</v>
      </c>
      <c r="I108" t="s">
        <v>214</v>
      </c>
      <c r="J108" t="s">
        <v>215</v>
      </c>
      <c r="K108" t="s">
        <v>216</v>
      </c>
      <c r="L108" t="s">
        <v>217</v>
      </c>
      <c r="M108" t="s">
        <v>65</v>
      </c>
      <c r="N108" t="s">
        <v>68</v>
      </c>
      <c r="O108" t="s">
        <v>87</v>
      </c>
      <c r="Q108">
        <v>4</v>
      </c>
      <c r="R108">
        <v>1</v>
      </c>
      <c r="S108">
        <v>27</v>
      </c>
      <c r="T108">
        <v>30</v>
      </c>
      <c r="U108">
        <v>30</v>
      </c>
      <c r="V108" t="s">
        <v>70</v>
      </c>
      <c r="W108" t="s">
        <v>72</v>
      </c>
      <c r="X108" t="s">
        <v>128</v>
      </c>
      <c r="Y108" t="s">
        <v>108</v>
      </c>
      <c r="Z108" t="s">
        <v>226</v>
      </c>
      <c r="AA108">
        <v>53.82</v>
      </c>
      <c r="AB108">
        <v>2.2200000000000002</v>
      </c>
      <c r="AC108">
        <v>0</v>
      </c>
      <c r="AD108">
        <v>12</v>
      </c>
      <c r="AE108">
        <v>61.14</v>
      </c>
      <c r="AF108">
        <v>2.71</v>
      </c>
      <c r="AG108">
        <v>0</v>
      </c>
      <c r="AH108">
        <v>8</v>
      </c>
      <c r="AI108" t="s">
        <v>202</v>
      </c>
      <c r="AJ108" t="s">
        <v>75</v>
      </c>
      <c r="AK108" t="s">
        <v>135</v>
      </c>
      <c r="AL108" t="s">
        <v>263</v>
      </c>
      <c r="AM108" t="s">
        <v>163</v>
      </c>
      <c r="AN108" t="s">
        <v>239</v>
      </c>
      <c r="AO108" t="s">
        <v>134</v>
      </c>
      <c r="AP108" t="s">
        <v>264</v>
      </c>
      <c r="AQ108" t="s">
        <v>221</v>
      </c>
      <c r="AR108" t="s">
        <v>241</v>
      </c>
    </row>
    <row r="109" spans="1:44" x14ac:dyDescent="0.75">
      <c r="A109" t="s">
        <v>148</v>
      </c>
      <c r="B109" t="s">
        <v>210</v>
      </c>
      <c r="C109">
        <v>2017</v>
      </c>
      <c r="D109" t="s">
        <v>211</v>
      </c>
      <c r="E109" t="s">
        <v>134</v>
      </c>
      <c r="F109" t="s">
        <v>212</v>
      </c>
      <c r="G109" t="s">
        <v>4</v>
      </c>
      <c r="H109" t="s">
        <v>213</v>
      </c>
      <c r="I109" t="s">
        <v>214</v>
      </c>
      <c r="J109" t="s">
        <v>215</v>
      </c>
      <c r="K109" t="s">
        <v>216</v>
      </c>
      <c r="L109" t="s">
        <v>217</v>
      </c>
      <c r="M109" t="s">
        <v>65</v>
      </c>
      <c r="N109" t="s">
        <v>68</v>
      </c>
      <c r="O109" t="s">
        <v>87</v>
      </c>
      <c r="Q109">
        <v>5</v>
      </c>
      <c r="R109">
        <v>1</v>
      </c>
      <c r="S109">
        <v>27</v>
      </c>
      <c r="T109">
        <v>30</v>
      </c>
      <c r="U109">
        <v>27</v>
      </c>
      <c r="V109" t="s">
        <v>70</v>
      </c>
      <c r="W109" t="s">
        <v>72</v>
      </c>
      <c r="X109" t="s">
        <v>128</v>
      </c>
      <c r="Y109" t="s">
        <v>108</v>
      </c>
      <c r="Z109" t="s">
        <v>226</v>
      </c>
      <c r="AA109">
        <v>80</v>
      </c>
      <c r="AB109">
        <v>0.97</v>
      </c>
      <c r="AC109">
        <v>0</v>
      </c>
      <c r="AD109">
        <v>12</v>
      </c>
      <c r="AE109">
        <v>78.86</v>
      </c>
      <c r="AF109">
        <v>1.67</v>
      </c>
      <c r="AG109">
        <v>0</v>
      </c>
      <c r="AH109">
        <v>7</v>
      </c>
      <c r="AI109" t="s">
        <v>202</v>
      </c>
      <c r="AJ109" t="s">
        <v>75</v>
      </c>
      <c r="AK109" t="s">
        <v>135</v>
      </c>
      <c r="AL109" t="s">
        <v>235</v>
      </c>
      <c r="AM109" t="s">
        <v>164</v>
      </c>
      <c r="AN109" t="s">
        <v>239</v>
      </c>
      <c r="AO109" t="s">
        <v>134</v>
      </c>
      <c r="AP109" t="s">
        <v>265</v>
      </c>
      <c r="AQ109" t="s">
        <v>221</v>
      </c>
      <c r="AR109" t="s">
        <v>241</v>
      </c>
    </row>
    <row r="110" spans="1:44" x14ac:dyDescent="0.75">
      <c r="A110" t="s">
        <v>148</v>
      </c>
      <c r="B110" t="s">
        <v>210</v>
      </c>
      <c r="C110">
        <v>2017</v>
      </c>
      <c r="D110" t="s">
        <v>211</v>
      </c>
      <c r="E110" t="s">
        <v>134</v>
      </c>
      <c r="F110" t="s">
        <v>212</v>
      </c>
      <c r="G110" t="s">
        <v>4</v>
      </c>
      <c r="H110" t="s">
        <v>213</v>
      </c>
      <c r="I110" t="s">
        <v>214</v>
      </c>
      <c r="J110" t="s">
        <v>215</v>
      </c>
      <c r="K110" t="s">
        <v>216</v>
      </c>
      <c r="L110" t="s">
        <v>217</v>
      </c>
      <c r="M110" t="s">
        <v>65</v>
      </c>
      <c r="N110" t="s">
        <v>68</v>
      </c>
      <c r="O110" t="s">
        <v>87</v>
      </c>
      <c r="Q110">
        <v>5</v>
      </c>
      <c r="R110">
        <v>1</v>
      </c>
      <c r="S110">
        <v>27</v>
      </c>
      <c r="T110">
        <v>30</v>
      </c>
      <c r="U110">
        <v>30</v>
      </c>
      <c r="V110" t="s">
        <v>70</v>
      </c>
      <c r="W110" t="s">
        <v>72</v>
      </c>
      <c r="X110" t="s">
        <v>128</v>
      </c>
      <c r="Y110" t="s">
        <v>108</v>
      </c>
      <c r="Z110" t="s">
        <v>226</v>
      </c>
      <c r="AA110">
        <v>82.91</v>
      </c>
      <c r="AB110">
        <v>1.19</v>
      </c>
      <c r="AC110">
        <v>0</v>
      </c>
      <c r="AD110">
        <v>12</v>
      </c>
      <c r="AE110">
        <v>79.430000000000007</v>
      </c>
      <c r="AF110">
        <v>2.5</v>
      </c>
      <c r="AG110">
        <v>0</v>
      </c>
      <c r="AH110">
        <v>7</v>
      </c>
      <c r="AI110" t="s">
        <v>202</v>
      </c>
      <c r="AJ110" t="s">
        <v>75</v>
      </c>
      <c r="AK110" t="s">
        <v>135</v>
      </c>
      <c r="AL110" t="s">
        <v>266</v>
      </c>
      <c r="AM110" t="s">
        <v>165</v>
      </c>
      <c r="AN110" t="s">
        <v>239</v>
      </c>
      <c r="AO110" t="s">
        <v>134</v>
      </c>
      <c r="AP110" t="s">
        <v>267</v>
      </c>
      <c r="AQ110" t="s">
        <v>221</v>
      </c>
      <c r="AR110" t="s">
        <v>241</v>
      </c>
    </row>
    <row r="113" spans="10:41" x14ac:dyDescent="0.75">
      <c r="AN113" s="12"/>
      <c r="AO113" s="13"/>
    </row>
    <row r="114" spans="10:41" x14ac:dyDescent="0.75">
      <c r="AN114" s="12"/>
      <c r="AO114" s="13"/>
    </row>
    <row r="126" spans="10:41" x14ac:dyDescent="0.75">
      <c r="J126" s="1"/>
    </row>
    <row r="127" spans="10:41" x14ac:dyDescent="0.75">
      <c r="AN127" s="14"/>
    </row>
    <row r="129" spans="10:40" x14ac:dyDescent="0.75">
      <c r="AN129" s="14"/>
    </row>
    <row r="135" spans="10:40" x14ac:dyDescent="0.75">
      <c r="J135" s="1"/>
    </row>
    <row r="138" spans="10:40" x14ac:dyDescent="0.75">
      <c r="J138" s="1"/>
    </row>
    <row r="139" spans="10:40" x14ac:dyDescent="0.75">
      <c r="AN139" s="14"/>
    </row>
    <row r="145" spans="10:41" x14ac:dyDescent="0.75">
      <c r="J145" s="1"/>
    </row>
    <row r="146" spans="10:41" x14ac:dyDescent="0.75">
      <c r="AN146" s="14"/>
    </row>
    <row r="148" spans="10:41" x14ac:dyDescent="0.75">
      <c r="AN148" s="14"/>
    </row>
    <row r="150" spans="10:41" x14ac:dyDescent="0.75">
      <c r="J150" s="1"/>
    </row>
    <row r="151" spans="10:41" x14ac:dyDescent="0.75">
      <c r="AN151" s="12"/>
      <c r="AO151" s="13"/>
    </row>
    <row r="152" spans="10:41" x14ac:dyDescent="0.75">
      <c r="AN152" s="12"/>
      <c r="AO152" s="13"/>
    </row>
    <row r="153" spans="10:41" x14ac:dyDescent="0.75">
      <c r="AN153" s="12"/>
      <c r="AO153" s="13"/>
    </row>
    <row r="154" spans="10:41" x14ac:dyDescent="0.75">
      <c r="J154" s="1"/>
    </row>
    <row r="155" spans="10:41" x14ac:dyDescent="0.75">
      <c r="J155" s="1"/>
    </row>
    <row r="159" spans="10:41" x14ac:dyDescent="0.75">
      <c r="J159" s="1"/>
    </row>
    <row r="160" spans="10:41" x14ac:dyDescent="0.75">
      <c r="J160" s="1"/>
    </row>
    <row r="161" spans="10:41" x14ac:dyDescent="0.75">
      <c r="J161" s="1"/>
    </row>
    <row r="162" spans="10:41" x14ac:dyDescent="0.75">
      <c r="J162" s="1"/>
    </row>
    <row r="163" spans="10:41" x14ac:dyDescent="0.75">
      <c r="J163" s="1"/>
    </row>
    <row r="164" spans="10:41" x14ac:dyDescent="0.75">
      <c r="J164" s="1"/>
    </row>
    <row r="167" spans="10:41" x14ac:dyDescent="0.75">
      <c r="J167" s="1"/>
    </row>
    <row r="170" spans="10:41" x14ac:dyDescent="0.75">
      <c r="J170" s="1"/>
    </row>
    <row r="171" spans="10:41" x14ac:dyDescent="0.75">
      <c r="J171" s="2"/>
    </row>
    <row r="172" spans="10:41" x14ac:dyDescent="0.75">
      <c r="J172" s="1"/>
    </row>
    <row r="174" spans="10:41" x14ac:dyDescent="0.75">
      <c r="J174" s="1"/>
    </row>
    <row r="176" spans="10:41" x14ac:dyDescent="0.75">
      <c r="AN176" s="12"/>
      <c r="AO176" s="13"/>
    </row>
    <row r="177" spans="10:41" x14ac:dyDescent="0.75">
      <c r="AN177" s="12"/>
      <c r="AO177" s="13"/>
    </row>
    <row r="179" spans="10:41" x14ac:dyDescent="0.75">
      <c r="J179" s="1"/>
    </row>
    <row r="181" spans="10:41" x14ac:dyDescent="0.75">
      <c r="AN181" s="12"/>
      <c r="AO181" s="13"/>
    </row>
    <row r="182" spans="10:41" x14ac:dyDescent="0.75">
      <c r="AN182" s="12"/>
      <c r="AO182" s="13"/>
    </row>
    <row r="183" spans="10:41" x14ac:dyDescent="0.75">
      <c r="AN183" s="12"/>
      <c r="AO183" s="13"/>
    </row>
    <row r="184" spans="10:41" x14ac:dyDescent="0.75">
      <c r="AN184" s="12"/>
      <c r="AO184" s="13"/>
    </row>
    <row r="185" spans="10:41" x14ac:dyDescent="0.75">
      <c r="AN185" s="12"/>
      <c r="AO185" s="13"/>
    </row>
    <row r="186" spans="10:41" x14ac:dyDescent="0.75">
      <c r="AN186" s="12"/>
      <c r="AO186" s="13"/>
    </row>
    <row r="188" spans="10:41" x14ac:dyDescent="0.75">
      <c r="AN188" s="12"/>
      <c r="AO188" s="13"/>
    </row>
    <row r="191" spans="10:41" x14ac:dyDescent="0.75">
      <c r="AN191" s="12"/>
      <c r="AO191" s="13"/>
    </row>
    <row r="202" spans="10:41" x14ac:dyDescent="0.75">
      <c r="J202" s="1"/>
    </row>
    <row r="206" spans="10:41" x14ac:dyDescent="0.75">
      <c r="J206" s="1"/>
      <c r="AN206" s="12"/>
      <c r="AO206" s="13"/>
    </row>
    <row r="209" spans="10:41" x14ac:dyDescent="0.75">
      <c r="AN209" s="12"/>
      <c r="AO209" s="13"/>
    </row>
    <row r="210" spans="10:41" x14ac:dyDescent="0.75">
      <c r="AN210" s="12"/>
      <c r="AO210" s="13"/>
    </row>
    <row r="215" spans="10:41" x14ac:dyDescent="0.75">
      <c r="AN215" s="12"/>
      <c r="AO215" s="13"/>
    </row>
    <row r="216" spans="10:41" x14ac:dyDescent="0.75">
      <c r="AN216" s="12"/>
      <c r="AO216" s="13"/>
    </row>
    <row r="217" spans="10:41" x14ac:dyDescent="0.75">
      <c r="AN217" s="12"/>
      <c r="AO217" s="13"/>
    </row>
    <row r="219" spans="10:41" x14ac:dyDescent="0.75">
      <c r="AN219" s="12"/>
      <c r="AO219" s="13"/>
    </row>
    <row r="220" spans="10:41" x14ac:dyDescent="0.75">
      <c r="AN220" s="12"/>
      <c r="AO220" s="13"/>
    </row>
    <row r="222" spans="10:41" x14ac:dyDescent="0.75">
      <c r="J222" s="1"/>
      <c r="AN222" s="12"/>
      <c r="AO222" s="13"/>
    </row>
    <row r="224" spans="10:41" x14ac:dyDescent="0.75">
      <c r="J224" s="1"/>
      <c r="AN224" s="12"/>
      <c r="AO224" s="13"/>
    </row>
    <row r="226" spans="10:41" x14ac:dyDescent="0.75">
      <c r="Q226" s="3"/>
      <c r="AN226" s="12"/>
      <c r="AO226" s="14"/>
    </row>
    <row r="227" spans="10:41" x14ac:dyDescent="0.75">
      <c r="Q227" s="3"/>
      <c r="AN227" s="12"/>
      <c r="AO227" s="14"/>
    </row>
    <row r="228" spans="10:41" x14ac:dyDescent="0.75">
      <c r="Q228" s="3"/>
      <c r="AN228" s="12"/>
      <c r="AO228" s="14"/>
    </row>
    <row r="229" spans="10:41" x14ac:dyDescent="0.75">
      <c r="Q229" s="3"/>
      <c r="AN229" s="12"/>
      <c r="AO229" s="14"/>
    </row>
    <row r="230" spans="10:41" x14ac:dyDescent="0.75">
      <c r="Q230" s="3"/>
      <c r="AN230" s="12"/>
      <c r="AO230" s="14"/>
    </row>
    <row r="231" spans="10:41" x14ac:dyDescent="0.75">
      <c r="Q231" s="3"/>
      <c r="AN231" s="12"/>
      <c r="AO231" s="14"/>
    </row>
    <row r="232" spans="10:41" x14ac:dyDescent="0.75">
      <c r="Q232" s="3"/>
      <c r="AN232" s="12"/>
      <c r="AO232" s="14"/>
    </row>
    <row r="233" spans="10:41" x14ac:dyDescent="0.75">
      <c r="Q233" s="3"/>
      <c r="AN233" s="12"/>
      <c r="AO233" s="14"/>
    </row>
    <row r="234" spans="10:41" x14ac:dyDescent="0.75">
      <c r="Q234" s="3"/>
      <c r="AN234" s="12"/>
      <c r="AO234" s="14"/>
    </row>
    <row r="235" spans="10:41" x14ac:dyDescent="0.75">
      <c r="Q235" s="3"/>
      <c r="AN235" s="12"/>
      <c r="AO235" s="14"/>
    </row>
    <row r="236" spans="10:41" x14ac:dyDescent="0.75">
      <c r="Q236" s="3"/>
      <c r="AN236" s="12"/>
      <c r="AO236" s="14"/>
    </row>
    <row r="237" spans="10:41" x14ac:dyDescent="0.75">
      <c r="Q237" s="3"/>
      <c r="AN237" s="12"/>
      <c r="AO237" s="14"/>
    </row>
    <row r="238" spans="10:41" x14ac:dyDescent="0.75">
      <c r="Q238" s="3"/>
      <c r="AN238" s="12"/>
      <c r="AO238" s="14"/>
    </row>
    <row r="239" spans="10:41" x14ac:dyDescent="0.75">
      <c r="J239" s="1"/>
      <c r="AN239" s="12"/>
      <c r="AO239" s="13"/>
    </row>
    <row r="240" spans="10:41" x14ac:dyDescent="0.75">
      <c r="J240" s="1"/>
      <c r="AN240" s="12"/>
      <c r="AO240" s="13"/>
    </row>
    <row r="242" spans="10:41" x14ac:dyDescent="0.75">
      <c r="AN242" s="12"/>
      <c r="AO242" s="13"/>
    </row>
    <row r="243" spans="10:41" x14ac:dyDescent="0.75">
      <c r="J243" s="1"/>
      <c r="AN243" s="12"/>
      <c r="AO243" s="13"/>
    </row>
    <row r="244" spans="10:41" x14ac:dyDescent="0.75">
      <c r="AN244" s="12"/>
      <c r="AO244" s="13"/>
    </row>
    <row r="248" spans="10:41" x14ac:dyDescent="0.75">
      <c r="AN248" s="12"/>
      <c r="AO248" s="13"/>
    </row>
    <row r="249" spans="10:41" x14ac:dyDescent="0.75">
      <c r="AN249" s="12"/>
      <c r="AO249" s="13"/>
    </row>
    <row r="250" spans="10:41" x14ac:dyDescent="0.75">
      <c r="AN250" s="12"/>
      <c r="AO250" s="13"/>
    </row>
    <row r="251" spans="10:41" x14ac:dyDescent="0.75">
      <c r="AN251" s="12"/>
      <c r="AO251" s="13"/>
    </row>
    <row r="252" spans="10:41" x14ac:dyDescent="0.75">
      <c r="J252" s="1"/>
      <c r="AN252" s="12"/>
      <c r="AO252" s="13"/>
    </row>
    <row r="253" spans="10:41" x14ac:dyDescent="0.75">
      <c r="AN253" s="12"/>
      <c r="AO253" s="13"/>
    </row>
    <row r="254" spans="10:41" x14ac:dyDescent="0.75">
      <c r="AN254" s="12"/>
      <c r="AO254" s="13"/>
    </row>
    <row r="255" spans="10:41" x14ac:dyDescent="0.75">
      <c r="J255" s="1"/>
      <c r="AN255" s="12"/>
      <c r="AO255" s="13"/>
    </row>
    <row r="256" spans="10:41" x14ac:dyDescent="0.75">
      <c r="AN256" s="12"/>
      <c r="AO256" s="13"/>
    </row>
    <row r="257" spans="10:41" x14ac:dyDescent="0.75">
      <c r="AN257" s="12"/>
      <c r="AO257" s="13"/>
    </row>
    <row r="258" spans="10:41" x14ac:dyDescent="0.75">
      <c r="J258" s="1"/>
      <c r="AN258" s="12"/>
      <c r="AO258" s="13"/>
    </row>
    <row r="259" spans="10:41" x14ac:dyDescent="0.75">
      <c r="AN259" s="12"/>
      <c r="AO259" s="13"/>
    </row>
    <row r="260" spans="10:41" x14ac:dyDescent="0.75">
      <c r="J260" s="1"/>
    </row>
    <row r="261" spans="10:41" x14ac:dyDescent="0.75">
      <c r="AN261" s="12"/>
    </row>
    <row r="262" spans="10:41" x14ac:dyDescent="0.75">
      <c r="AN262" s="12"/>
    </row>
    <row r="263" spans="10:41" x14ac:dyDescent="0.75">
      <c r="AN263" s="12"/>
    </row>
    <row r="264" spans="10:41" x14ac:dyDescent="0.75">
      <c r="AN264" s="12"/>
    </row>
    <row r="265" spans="10:41" x14ac:dyDescent="0.75">
      <c r="AN265" s="12"/>
    </row>
    <row r="266" spans="10:41" x14ac:dyDescent="0.75">
      <c r="AN266" s="12"/>
    </row>
    <row r="267" spans="10:41" x14ac:dyDescent="0.75">
      <c r="AN267" s="12"/>
    </row>
    <row r="268" spans="10:41" x14ac:dyDescent="0.75">
      <c r="AN268" s="12"/>
    </row>
    <row r="269" spans="10:41" x14ac:dyDescent="0.75">
      <c r="AN269" s="12"/>
    </row>
    <row r="270" spans="10:41" x14ac:dyDescent="0.75">
      <c r="AN270" s="12"/>
    </row>
    <row r="271" spans="10:41" x14ac:dyDescent="0.75">
      <c r="AN271" s="12"/>
    </row>
    <row r="272" spans="10:41" x14ac:dyDescent="0.75">
      <c r="AN272" s="12"/>
    </row>
    <row r="273" spans="40:40" x14ac:dyDescent="0.75">
      <c r="AN273" s="12"/>
    </row>
    <row r="274" spans="40:40" x14ac:dyDescent="0.75">
      <c r="AN274" s="12"/>
    </row>
    <row r="275" spans="40:40" x14ac:dyDescent="0.75">
      <c r="AN275" s="12"/>
    </row>
    <row r="276" spans="40:40" x14ac:dyDescent="0.75">
      <c r="AN276" s="12"/>
    </row>
    <row r="277" spans="40:40" x14ac:dyDescent="0.75">
      <c r="AN277" s="12"/>
    </row>
    <row r="278" spans="40:40" x14ac:dyDescent="0.75">
      <c r="AN278" s="12"/>
    </row>
    <row r="279" spans="40:40" x14ac:dyDescent="0.75">
      <c r="AN279" s="12"/>
    </row>
    <row r="280" spans="40:40" x14ac:dyDescent="0.75">
      <c r="AN280" s="12"/>
    </row>
    <row r="281" spans="40:40" x14ac:dyDescent="0.75">
      <c r="AN281" s="12"/>
    </row>
    <row r="282" spans="40:40" x14ac:dyDescent="0.75">
      <c r="AN282" s="12"/>
    </row>
    <row r="292" spans="40:41" x14ac:dyDescent="0.75">
      <c r="AN292" s="12"/>
      <c r="AO292" s="13"/>
    </row>
    <row r="295" spans="40:41" x14ac:dyDescent="0.75">
      <c r="AN295" s="12"/>
      <c r="AO295" s="13"/>
    </row>
    <row r="296" spans="40:41" x14ac:dyDescent="0.75">
      <c r="AN296" s="12"/>
      <c r="AO296" s="13"/>
    </row>
    <row r="301" spans="40:41" x14ac:dyDescent="0.75">
      <c r="AN301" s="12"/>
      <c r="AO301" s="13"/>
    </row>
    <row r="302" spans="40:41" x14ac:dyDescent="0.75">
      <c r="AN302" s="12"/>
      <c r="AO302" s="13"/>
    </row>
    <row r="303" spans="40:41" x14ac:dyDescent="0.75">
      <c r="AN303" s="12"/>
      <c r="AO303" s="13"/>
    </row>
    <row r="304" spans="40:41" x14ac:dyDescent="0.75">
      <c r="AN304" s="12"/>
      <c r="AO304" s="13"/>
    </row>
    <row r="305" spans="10:41" x14ac:dyDescent="0.75">
      <c r="AN305" s="12"/>
      <c r="AO305" s="13"/>
    </row>
    <row r="306" spans="10:41" x14ac:dyDescent="0.75">
      <c r="AN306" s="12"/>
      <c r="AO306" s="13"/>
    </row>
    <row r="308" spans="10:41" x14ac:dyDescent="0.75">
      <c r="AN308" s="12"/>
      <c r="AO308" s="13"/>
    </row>
    <row r="309" spans="10:41" x14ac:dyDescent="0.75">
      <c r="AN309" s="12"/>
      <c r="AO309" s="13"/>
    </row>
    <row r="310" spans="10:41" x14ac:dyDescent="0.75">
      <c r="AN310" s="12"/>
      <c r="AO310" s="13"/>
    </row>
    <row r="313" spans="10:41" x14ac:dyDescent="0.75">
      <c r="AN313" s="12"/>
      <c r="AO313" s="13"/>
    </row>
    <row r="315" spans="10:41" x14ac:dyDescent="0.75">
      <c r="J315" s="1"/>
      <c r="AN315" s="12"/>
      <c r="AO315" s="13"/>
    </row>
    <row r="316" spans="10:41" x14ac:dyDescent="0.75">
      <c r="AN316" s="12"/>
      <c r="AO316" s="13"/>
    </row>
    <row r="317" spans="10:41" x14ac:dyDescent="0.75">
      <c r="AN317" s="12"/>
      <c r="AO317" s="13"/>
    </row>
    <row r="318" spans="10:41" x14ac:dyDescent="0.75">
      <c r="AN318" s="12"/>
      <c r="AO318" s="13"/>
    </row>
    <row r="323" spans="10:41" x14ac:dyDescent="0.75">
      <c r="AN323" s="12"/>
      <c r="AO323" s="13"/>
    </row>
    <row r="324" spans="10:41" x14ac:dyDescent="0.75">
      <c r="AN324" s="12"/>
      <c r="AO324" s="13"/>
    </row>
    <row r="326" spans="10:41" x14ac:dyDescent="0.75">
      <c r="AN326" s="12"/>
      <c r="AO326" s="13"/>
    </row>
    <row r="328" spans="10:41" x14ac:dyDescent="0.75">
      <c r="AN328" s="12"/>
      <c r="AO328" s="13"/>
    </row>
    <row r="329" spans="10:41" x14ac:dyDescent="0.75">
      <c r="AN329" s="12"/>
      <c r="AO329" s="13"/>
    </row>
    <row r="330" spans="10:41" x14ac:dyDescent="0.75">
      <c r="J330" s="1"/>
      <c r="AN330" s="12"/>
      <c r="AO330" s="13"/>
    </row>
    <row r="331" spans="10:41" x14ac:dyDescent="0.75">
      <c r="AN331" s="12"/>
      <c r="AO331" s="13"/>
    </row>
    <row r="334" spans="10:41" x14ac:dyDescent="0.75">
      <c r="AN334" s="12"/>
      <c r="AO334" s="13"/>
    </row>
    <row r="335" spans="10:41" x14ac:dyDescent="0.75">
      <c r="AN335" s="12"/>
      <c r="AO335" s="13"/>
    </row>
    <row r="336" spans="10:41" x14ac:dyDescent="0.75">
      <c r="AN336" s="12"/>
      <c r="AO336" s="13"/>
    </row>
    <row r="337" spans="10:41" x14ac:dyDescent="0.75">
      <c r="AN337" s="12"/>
      <c r="AO337" s="13"/>
    </row>
    <row r="340" spans="10:41" x14ac:dyDescent="0.75">
      <c r="AN340" s="12"/>
      <c r="AO340" s="13"/>
    </row>
    <row r="341" spans="10:41" x14ac:dyDescent="0.75">
      <c r="AN341" s="12"/>
      <c r="AO341" s="13"/>
    </row>
    <row r="342" spans="10:41" x14ac:dyDescent="0.75">
      <c r="AN342" s="12"/>
      <c r="AO342" s="13"/>
    </row>
    <row r="343" spans="10:41" x14ac:dyDescent="0.75">
      <c r="AN343" s="12"/>
      <c r="AO343" s="13"/>
    </row>
    <row r="344" spans="10:41" x14ac:dyDescent="0.75">
      <c r="AN344" s="12"/>
      <c r="AO344" s="13"/>
    </row>
    <row r="345" spans="10:41" x14ac:dyDescent="0.75">
      <c r="AN345" s="12"/>
      <c r="AO345" s="13"/>
    </row>
    <row r="346" spans="10:41" x14ac:dyDescent="0.75">
      <c r="AN346" s="12"/>
      <c r="AO346" s="13"/>
    </row>
    <row r="349" spans="10:41" x14ac:dyDescent="0.75">
      <c r="J349" s="1"/>
      <c r="AN349" s="12"/>
      <c r="AO349" s="13"/>
    </row>
    <row r="352" spans="10:41" x14ac:dyDescent="0.75">
      <c r="AN352" s="12"/>
      <c r="AO352" s="13"/>
    </row>
    <row r="353" spans="10:41" x14ac:dyDescent="0.75">
      <c r="AN353" s="12"/>
      <c r="AO353" s="13"/>
    </row>
    <row r="355" spans="10:41" x14ac:dyDescent="0.75">
      <c r="AN355" s="12"/>
      <c r="AO355" s="13"/>
    </row>
    <row r="356" spans="10:41" x14ac:dyDescent="0.75">
      <c r="AN356" s="12"/>
      <c r="AO356" s="13"/>
    </row>
    <row r="357" spans="10:41" x14ac:dyDescent="0.75">
      <c r="J357" s="1"/>
    </row>
    <row r="358" spans="10:41" x14ac:dyDescent="0.75">
      <c r="AN358" s="12"/>
      <c r="AO358" s="13"/>
    </row>
    <row r="359" spans="10:41" x14ac:dyDescent="0.75">
      <c r="AN359" s="12"/>
      <c r="AO359" s="13"/>
    </row>
    <row r="360" spans="10:41" x14ac:dyDescent="0.75">
      <c r="AN360" s="12"/>
      <c r="AO360" s="13"/>
    </row>
    <row r="361" spans="10:41" x14ac:dyDescent="0.75">
      <c r="AN361" s="12"/>
      <c r="AO361" s="13"/>
    </row>
    <row r="362" spans="10:41" x14ac:dyDescent="0.75">
      <c r="AN362" s="12"/>
      <c r="AO362" s="13"/>
    </row>
    <row r="363" spans="10:41" x14ac:dyDescent="0.75">
      <c r="J363" s="1"/>
      <c r="AN363" s="12"/>
      <c r="AO363" s="13"/>
    </row>
    <row r="366" spans="10:41" x14ac:dyDescent="0.75">
      <c r="AN366" s="12"/>
      <c r="AO366" s="13"/>
    </row>
    <row r="367" spans="10:41" x14ac:dyDescent="0.75">
      <c r="AN367" s="12"/>
      <c r="AO367" s="13"/>
    </row>
    <row r="368" spans="10:41" x14ac:dyDescent="0.75">
      <c r="AN368" s="12"/>
      <c r="AO368" s="13"/>
    </row>
    <row r="369" spans="10:41" x14ac:dyDescent="0.75">
      <c r="AN369" s="12"/>
      <c r="AO369" s="13"/>
    </row>
    <row r="371" spans="10:41" x14ac:dyDescent="0.75">
      <c r="J371" s="1"/>
      <c r="AN371" s="12"/>
      <c r="AO371" s="13"/>
    </row>
    <row r="376" spans="10:41" x14ac:dyDescent="0.75">
      <c r="AN376" s="12"/>
      <c r="AO376" s="13"/>
    </row>
    <row r="377" spans="10:41" x14ac:dyDescent="0.75">
      <c r="AN377" s="12"/>
      <c r="AO377" s="13"/>
    </row>
    <row r="378" spans="10:41" x14ac:dyDescent="0.75">
      <c r="AN378" s="12"/>
      <c r="AO378" s="13"/>
    </row>
    <row r="379" spans="10:41" x14ac:dyDescent="0.75">
      <c r="AN379" s="12"/>
      <c r="AO379" s="13"/>
    </row>
    <row r="380" spans="10:41" x14ac:dyDescent="0.75">
      <c r="AN380" s="12"/>
      <c r="AO380" s="13"/>
    </row>
    <row r="381" spans="10:41" x14ac:dyDescent="0.75">
      <c r="AN381" s="12"/>
      <c r="AO381" s="13"/>
    </row>
    <row r="386" spans="10:41" x14ac:dyDescent="0.75">
      <c r="AN386" s="12"/>
      <c r="AO386" s="13"/>
    </row>
    <row r="387" spans="10:41" x14ac:dyDescent="0.75">
      <c r="J387" s="1"/>
    </row>
    <row r="388" spans="10:41" x14ac:dyDescent="0.75">
      <c r="AN388" s="12"/>
      <c r="AO388" s="13"/>
    </row>
    <row r="389" spans="10:41" x14ac:dyDescent="0.75">
      <c r="AN389" s="12"/>
      <c r="AO389" s="13"/>
    </row>
    <row r="390" spans="10:41" x14ac:dyDescent="0.75">
      <c r="AN390" s="12"/>
      <c r="AO390" s="13"/>
    </row>
    <row r="392" spans="10:41" x14ac:dyDescent="0.75">
      <c r="AN392" s="12"/>
      <c r="AO392" s="13"/>
    </row>
    <row r="393" spans="10:41" x14ac:dyDescent="0.75">
      <c r="AN393" s="12"/>
      <c r="AO393" s="13"/>
    </row>
    <row r="394" spans="10:41" x14ac:dyDescent="0.75">
      <c r="AN394" s="12"/>
      <c r="AO394" s="13"/>
    </row>
    <row r="395" spans="10:41" x14ac:dyDescent="0.75">
      <c r="AN395" s="12"/>
      <c r="AO395" s="13"/>
    </row>
    <row r="396" spans="10:41" x14ac:dyDescent="0.75">
      <c r="AN396" s="12"/>
      <c r="AO396" s="13"/>
    </row>
    <row r="397" spans="10:41" x14ac:dyDescent="0.75">
      <c r="AN397" s="12"/>
      <c r="AO397" s="13"/>
    </row>
    <row r="398" spans="10:41" x14ac:dyDescent="0.75">
      <c r="AN398" s="12"/>
      <c r="AO398" s="13"/>
    </row>
    <row r="401" spans="10:41" x14ac:dyDescent="0.75">
      <c r="J401" s="2"/>
    </row>
    <row r="402" spans="10:41" x14ac:dyDescent="0.75">
      <c r="AN402" s="12"/>
      <c r="AO402" s="13"/>
    </row>
    <row r="404" spans="10:41" x14ac:dyDescent="0.75">
      <c r="AN404" s="12"/>
      <c r="AO404" s="13"/>
    </row>
    <row r="407" spans="10:41" x14ac:dyDescent="0.75">
      <c r="AN407" s="12"/>
      <c r="AO407" s="13"/>
    </row>
    <row r="408" spans="10:41" x14ac:dyDescent="0.75">
      <c r="AN408" s="12"/>
      <c r="AO408" s="13"/>
    </row>
    <row r="409" spans="10:41" x14ac:dyDescent="0.75">
      <c r="AN409" s="12"/>
      <c r="AO409" s="13"/>
    </row>
    <row r="410" spans="10:41" x14ac:dyDescent="0.75">
      <c r="AN410" s="12"/>
      <c r="AO410" s="13"/>
    </row>
    <row r="411" spans="10:41" x14ac:dyDescent="0.75">
      <c r="AN411" s="12"/>
      <c r="AO411" s="13"/>
    </row>
    <row r="412" spans="10:41" x14ac:dyDescent="0.75">
      <c r="AN412" s="12"/>
      <c r="AO412" s="13"/>
    </row>
    <row r="413" spans="10:41" x14ac:dyDescent="0.75">
      <c r="AN413" s="12"/>
      <c r="AO413" s="13"/>
    </row>
    <row r="414" spans="10:41" x14ac:dyDescent="0.75">
      <c r="AN414" s="12"/>
      <c r="AO414" s="13"/>
    </row>
    <row r="416" spans="10:41" x14ac:dyDescent="0.75">
      <c r="AN416" s="12"/>
      <c r="AO416" s="13"/>
    </row>
    <row r="418" spans="10:41" x14ac:dyDescent="0.75">
      <c r="AN418" s="12"/>
      <c r="AO418" s="13"/>
    </row>
    <row r="419" spans="10:41" x14ac:dyDescent="0.75">
      <c r="AN419" s="12"/>
      <c r="AO419" s="13"/>
    </row>
    <row r="420" spans="10:41" x14ac:dyDescent="0.75">
      <c r="AN420" s="12"/>
      <c r="AO420" s="13"/>
    </row>
    <row r="422" spans="10:41" x14ac:dyDescent="0.75">
      <c r="AN422" s="12"/>
      <c r="AO422" s="13"/>
    </row>
    <row r="423" spans="10:41" x14ac:dyDescent="0.75">
      <c r="AN423" s="12"/>
      <c r="AO423" s="13"/>
    </row>
    <row r="425" spans="10:41" x14ac:dyDescent="0.75">
      <c r="AN425" s="12"/>
      <c r="AO425" s="13"/>
    </row>
    <row r="426" spans="10:41" x14ac:dyDescent="0.75">
      <c r="AN426" s="12"/>
      <c r="AO426" s="13"/>
    </row>
    <row r="427" spans="10:41" x14ac:dyDescent="0.75">
      <c r="AN427" s="12"/>
      <c r="AO427" s="13"/>
    </row>
    <row r="428" spans="10:41" x14ac:dyDescent="0.75">
      <c r="J428" s="1"/>
    </row>
    <row r="429" spans="10:41" x14ac:dyDescent="0.75">
      <c r="AN429" s="12"/>
      <c r="AO429" s="13"/>
    </row>
    <row r="430" spans="10:41" x14ac:dyDescent="0.75">
      <c r="AN430" s="12"/>
      <c r="AO430" s="13"/>
    </row>
    <row r="431" spans="10:41" x14ac:dyDescent="0.75">
      <c r="AN431" s="12"/>
      <c r="AO431" s="13"/>
    </row>
    <row r="432" spans="10:41" x14ac:dyDescent="0.75">
      <c r="AN432" s="12"/>
      <c r="AO432" s="13"/>
    </row>
    <row r="434" spans="10:41" x14ac:dyDescent="0.75">
      <c r="AN434" s="12"/>
      <c r="AO434" s="13"/>
    </row>
    <row r="435" spans="10:41" x14ac:dyDescent="0.75">
      <c r="AN435" s="12"/>
      <c r="AO435" s="13"/>
    </row>
    <row r="436" spans="10:41" x14ac:dyDescent="0.75">
      <c r="AN436" s="12"/>
      <c r="AO436" s="13"/>
    </row>
    <row r="437" spans="10:41" x14ac:dyDescent="0.75">
      <c r="AN437" s="12"/>
      <c r="AO437" s="13"/>
    </row>
    <row r="438" spans="10:41" x14ac:dyDescent="0.75">
      <c r="AN438" s="12"/>
      <c r="AO438" s="13"/>
    </row>
    <row r="439" spans="10:41" x14ac:dyDescent="0.75">
      <c r="AN439" s="12"/>
      <c r="AO439" s="13"/>
    </row>
    <row r="440" spans="10:41" x14ac:dyDescent="0.75">
      <c r="AN440" s="12"/>
      <c r="AO440" s="13"/>
    </row>
    <row r="441" spans="10:41" x14ac:dyDescent="0.75">
      <c r="AN441" s="12"/>
      <c r="AO441" s="13"/>
    </row>
    <row r="442" spans="10:41" x14ac:dyDescent="0.75">
      <c r="AN442" s="12"/>
    </row>
    <row r="443" spans="10:41" x14ac:dyDescent="0.75">
      <c r="AN443" s="12"/>
    </row>
    <row r="444" spans="10:41" x14ac:dyDescent="0.75">
      <c r="AN444" s="12"/>
    </row>
    <row r="445" spans="10:41" x14ac:dyDescent="0.75">
      <c r="AN445" s="12"/>
    </row>
    <row r="446" spans="10:41" x14ac:dyDescent="0.75">
      <c r="J446" s="1"/>
      <c r="AN446" s="12"/>
      <c r="AO446" s="13"/>
    </row>
    <row r="449" spans="10:41" x14ac:dyDescent="0.75">
      <c r="J449" s="1"/>
    </row>
    <row r="450" spans="10:41" x14ac:dyDescent="0.75">
      <c r="AN450" s="12"/>
      <c r="AO450" s="13"/>
    </row>
    <row r="451" spans="10:41" x14ac:dyDescent="0.75">
      <c r="J451" s="1"/>
    </row>
    <row r="452" spans="10:41" x14ac:dyDescent="0.75">
      <c r="AN452" s="12"/>
      <c r="AO452" s="13"/>
    </row>
    <row r="454" spans="10:41" x14ac:dyDescent="0.75">
      <c r="AN454" s="12"/>
      <c r="AO454" s="13"/>
    </row>
    <row r="455" spans="10:41" x14ac:dyDescent="0.75">
      <c r="AN455" s="12"/>
      <c r="AO455" s="13"/>
    </row>
    <row r="456" spans="10:41" x14ac:dyDescent="0.75">
      <c r="J456" s="1"/>
      <c r="AN456" s="12"/>
      <c r="AO456" s="13"/>
    </row>
    <row r="457" spans="10:41" x14ac:dyDescent="0.75">
      <c r="AN457" s="12"/>
      <c r="AO457" s="13"/>
    </row>
    <row r="458" spans="10:41" x14ac:dyDescent="0.75">
      <c r="J458" s="1"/>
      <c r="AN458" s="12"/>
      <c r="AO458" s="13"/>
    </row>
    <row r="459" spans="10:41" x14ac:dyDescent="0.75">
      <c r="AN459" s="12"/>
      <c r="AO459" s="13"/>
    </row>
    <row r="460" spans="10:41" x14ac:dyDescent="0.75">
      <c r="AN460" s="12"/>
      <c r="AO460" s="13"/>
    </row>
    <row r="462" spans="10:41" x14ac:dyDescent="0.75">
      <c r="AN462" s="12"/>
      <c r="AO462" s="13"/>
    </row>
    <row r="463" spans="10:41" x14ac:dyDescent="0.75">
      <c r="AN463" s="12"/>
      <c r="AO463" s="13"/>
    </row>
    <row r="464" spans="10:41" x14ac:dyDescent="0.75">
      <c r="AN464" s="12"/>
      <c r="AO464" s="13"/>
    </row>
    <row r="465" spans="10:41" x14ac:dyDescent="0.75">
      <c r="AN465" s="12"/>
      <c r="AO465" s="13"/>
    </row>
    <row r="466" spans="10:41" x14ac:dyDescent="0.75">
      <c r="AN466" s="12"/>
      <c r="AO466" s="13"/>
    </row>
    <row r="467" spans="10:41" x14ac:dyDescent="0.75">
      <c r="AN467" s="12"/>
      <c r="AO467" s="13"/>
    </row>
    <row r="468" spans="10:41" x14ac:dyDescent="0.75">
      <c r="AN468" s="12"/>
      <c r="AO468" s="13"/>
    </row>
    <row r="469" spans="10:41" x14ac:dyDescent="0.75">
      <c r="AN469" s="12"/>
      <c r="AO469" s="13"/>
    </row>
    <row r="470" spans="10:41" x14ac:dyDescent="0.75">
      <c r="AN470" s="12"/>
      <c r="AO470" s="13"/>
    </row>
    <row r="471" spans="10:41" x14ac:dyDescent="0.75">
      <c r="J471" s="1"/>
      <c r="AN471" s="12"/>
    </row>
    <row r="472" spans="10:41" x14ac:dyDescent="0.75">
      <c r="AN472" s="12"/>
      <c r="AO472" s="13"/>
    </row>
    <row r="473" spans="10:41" x14ac:dyDescent="0.75">
      <c r="J473" s="1"/>
      <c r="AN473" s="12"/>
      <c r="AO473" s="13"/>
    </row>
    <row r="474" spans="10:41" x14ac:dyDescent="0.75">
      <c r="AN474" s="12"/>
      <c r="AO474" s="13"/>
    </row>
    <row r="475" spans="10:41" x14ac:dyDescent="0.75">
      <c r="AN475" s="12"/>
      <c r="AO475" s="13"/>
    </row>
    <row r="476" spans="10:41" x14ac:dyDescent="0.75">
      <c r="AN476" s="12"/>
      <c r="AO476" s="13"/>
    </row>
    <row r="478" spans="10:41" x14ac:dyDescent="0.75">
      <c r="AN478" s="12"/>
      <c r="AO478" s="13"/>
    </row>
    <row r="479" spans="10:41" x14ac:dyDescent="0.75">
      <c r="AN479" s="12"/>
      <c r="AO479" s="13"/>
    </row>
    <row r="480" spans="10:41" x14ac:dyDescent="0.75">
      <c r="AN480" s="12"/>
      <c r="AO480" s="13"/>
    </row>
    <row r="482" spans="40:41" x14ac:dyDescent="0.75">
      <c r="AN482" s="12"/>
      <c r="AO482" s="13"/>
    </row>
    <row r="483" spans="40:41" x14ac:dyDescent="0.75">
      <c r="AN483" s="12"/>
      <c r="AO483" s="13"/>
    </row>
    <row r="484" spans="40:41" x14ac:dyDescent="0.75">
      <c r="AN484" s="12"/>
      <c r="AO484" s="13"/>
    </row>
    <row r="485" spans="40:41" x14ac:dyDescent="0.75">
      <c r="AN485" s="12"/>
      <c r="AO485" s="13"/>
    </row>
    <row r="486" spans="40:41" x14ac:dyDescent="0.75">
      <c r="AN486" s="12"/>
      <c r="AO486" s="13"/>
    </row>
    <row r="487" spans="40:41" x14ac:dyDescent="0.75">
      <c r="AN487" s="12"/>
      <c r="AO487" s="13"/>
    </row>
    <row r="488" spans="40:41" x14ac:dyDescent="0.75">
      <c r="AN488" s="12"/>
      <c r="AO488" s="13"/>
    </row>
    <row r="489" spans="40:41" x14ac:dyDescent="0.75">
      <c r="AN489" s="12"/>
      <c r="AO489" s="13"/>
    </row>
    <row r="490" spans="40:41" x14ac:dyDescent="0.75">
      <c r="AN490" s="12"/>
      <c r="AO490" s="13"/>
    </row>
    <row r="491" spans="40:41" x14ac:dyDescent="0.75">
      <c r="AN491" s="12"/>
      <c r="AO491" s="13"/>
    </row>
    <row r="492" spans="40:41" x14ac:dyDescent="0.75">
      <c r="AN492" s="12"/>
      <c r="AO492" s="13"/>
    </row>
    <row r="493" spans="40:41" x14ac:dyDescent="0.75">
      <c r="AN493" s="12"/>
      <c r="AO493" s="13"/>
    </row>
    <row r="495" spans="40:41" x14ac:dyDescent="0.75">
      <c r="AN495" s="12"/>
      <c r="AO495" s="13"/>
    </row>
    <row r="496" spans="40:41" x14ac:dyDescent="0.75">
      <c r="AN496" s="12"/>
      <c r="AO496" s="13"/>
    </row>
    <row r="497" spans="10:41" x14ac:dyDescent="0.75">
      <c r="AN497" s="12"/>
      <c r="AO497" s="13"/>
    </row>
    <row r="498" spans="10:41" x14ac:dyDescent="0.75">
      <c r="AN498" s="12"/>
      <c r="AO498" s="13"/>
    </row>
    <row r="500" spans="10:41" x14ac:dyDescent="0.75">
      <c r="J500" s="1"/>
      <c r="AN500" s="12"/>
    </row>
    <row r="501" spans="10:41" x14ac:dyDescent="0.75">
      <c r="J501" s="1"/>
      <c r="AN501" s="12"/>
      <c r="AO501" s="13"/>
    </row>
    <row r="502" spans="10:41" x14ac:dyDescent="0.75">
      <c r="AN502" s="12"/>
      <c r="AO502" s="13"/>
    </row>
    <row r="503" spans="10:41" x14ac:dyDescent="0.75">
      <c r="AN503" s="12"/>
      <c r="AO503" s="13"/>
    </row>
    <row r="504" spans="10:41" x14ac:dyDescent="0.75">
      <c r="AN504" s="12"/>
      <c r="AO504" s="13"/>
    </row>
    <row r="505" spans="10:41" x14ac:dyDescent="0.75">
      <c r="J505" s="1"/>
      <c r="AN505" s="12"/>
      <c r="AO505" s="13"/>
    </row>
    <row r="507" spans="10:41" x14ac:dyDescent="0.75">
      <c r="AN507" s="12"/>
      <c r="AO507" s="13"/>
    </row>
    <row r="508" spans="10:41" x14ac:dyDescent="0.75">
      <c r="AN508" s="12"/>
      <c r="AO508" s="13"/>
    </row>
    <row r="509" spans="10:41" x14ac:dyDescent="0.75">
      <c r="J509" s="1"/>
    </row>
    <row r="510" spans="10:41" x14ac:dyDescent="0.75">
      <c r="AN510" s="12"/>
      <c r="AO510" s="13"/>
    </row>
    <row r="511" spans="10:41" x14ac:dyDescent="0.75">
      <c r="AN511" s="12"/>
      <c r="AO511" s="13"/>
    </row>
    <row r="512" spans="10:41" x14ac:dyDescent="0.75">
      <c r="AN512" s="12"/>
      <c r="AO512" s="13"/>
    </row>
    <row r="513" spans="10:41" x14ac:dyDescent="0.75">
      <c r="J513" s="1"/>
    </row>
    <row r="514" spans="10:41" x14ac:dyDescent="0.75">
      <c r="J514" s="1"/>
      <c r="AN514" s="12"/>
      <c r="AO514" s="13"/>
    </row>
    <row r="515" spans="10:41" x14ac:dyDescent="0.75">
      <c r="J515" s="1"/>
    </row>
    <row r="516" spans="10:41" x14ac:dyDescent="0.75">
      <c r="AN516" s="12"/>
      <c r="AO516" s="13"/>
    </row>
    <row r="519" spans="10:41" x14ac:dyDescent="0.75">
      <c r="AN519" s="12"/>
      <c r="AO519" s="13"/>
    </row>
    <row r="520" spans="10:41" x14ac:dyDescent="0.75">
      <c r="AN520" s="12"/>
      <c r="AO520" s="13"/>
    </row>
    <row r="521" spans="10:41" x14ac:dyDescent="0.75">
      <c r="AN521" s="12"/>
      <c r="AO521" s="13"/>
    </row>
    <row r="522" spans="10:41" x14ac:dyDescent="0.75">
      <c r="AN522" s="12"/>
      <c r="AO522" s="13"/>
    </row>
    <row r="523" spans="10:41" x14ac:dyDescent="0.75">
      <c r="AN523" s="12"/>
      <c r="AO523" s="13"/>
    </row>
    <row r="524" spans="10:41" x14ac:dyDescent="0.75">
      <c r="AN524" s="12"/>
      <c r="AO524" s="13"/>
    </row>
    <row r="525" spans="10:41" x14ac:dyDescent="0.75">
      <c r="AN525" s="12"/>
      <c r="AO525" s="13"/>
    </row>
    <row r="526" spans="10:41" x14ac:dyDescent="0.75">
      <c r="AN526" s="12"/>
      <c r="AO526" s="13"/>
    </row>
    <row r="529" spans="10:41" x14ac:dyDescent="0.75">
      <c r="J529" s="1"/>
      <c r="AN529" s="12"/>
      <c r="AO529" s="13"/>
    </row>
    <row r="530" spans="10:41" x14ac:dyDescent="0.75">
      <c r="J530" s="1"/>
    </row>
    <row r="531" spans="10:41" x14ac:dyDescent="0.75">
      <c r="AN531" s="12"/>
      <c r="AO531" s="13"/>
    </row>
    <row r="532" spans="10:41" x14ac:dyDescent="0.75">
      <c r="AN532" s="12"/>
      <c r="AO532" s="13"/>
    </row>
    <row r="537" spans="10:41" x14ac:dyDescent="0.75">
      <c r="AN537" s="12"/>
      <c r="AO537" s="13"/>
    </row>
    <row r="538" spans="10:41" x14ac:dyDescent="0.75">
      <c r="J538" s="1"/>
    </row>
    <row r="540" spans="10:41" x14ac:dyDescent="0.75">
      <c r="J540" s="1"/>
    </row>
    <row r="542" spans="10:41" x14ac:dyDescent="0.75">
      <c r="AN542" s="12"/>
      <c r="AO542" s="13"/>
    </row>
    <row r="543" spans="10:41" x14ac:dyDescent="0.75">
      <c r="AN543" s="12"/>
      <c r="AO543" s="13"/>
    </row>
    <row r="544" spans="10:41" x14ac:dyDescent="0.75">
      <c r="J544" s="1"/>
    </row>
    <row r="549" spans="10:41" x14ac:dyDescent="0.75">
      <c r="J549" s="1"/>
    </row>
    <row r="551" spans="10:41" x14ac:dyDescent="0.75">
      <c r="J551" s="1"/>
    </row>
    <row r="554" spans="10:41" x14ac:dyDescent="0.75">
      <c r="J554" s="1"/>
    </row>
    <row r="558" spans="10:41" x14ac:dyDescent="0.75">
      <c r="J558" s="1"/>
    </row>
    <row r="560" spans="10:41" x14ac:dyDescent="0.75">
      <c r="AN560" s="12"/>
      <c r="AO560" s="13"/>
    </row>
    <row r="561" spans="10:10" x14ac:dyDescent="0.75">
      <c r="J561" s="1"/>
    </row>
    <row r="566" spans="10:10" x14ac:dyDescent="0.75">
      <c r="J566" s="1"/>
    </row>
    <row r="568" spans="10:10" x14ac:dyDescent="0.75">
      <c r="J568" s="1"/>
    </row>
    <row r="573" spans="10:10" x14ac:dyDescent="0.75">
      <c r="J573" s="1"/>
    </row>
    <row r="574" spans="10:10" x14ac:dyDescent="0.75">
      <c r="J574" s="1"/>
    </row>
    <row r="575" spans="10:10" x14ac:dyDescent="0.75">
      <c r="J575" s="1"/>
    </row>
    <row r="576" spans="10:10" x14ac:dyDescent="0.75">
      <c r="J576" s="1"/>
    </row>
    <row r="577" spans="10:41" x14ac:dyDescent="0.75">
      <c r="J577" s="1"/>
    </row>
    <row r="578" spans="10:41" x14ac:dyDescent="0.75">
      <c r="J578" s="1"/>
    </row>
    <row r="579" spans="10:41" x14ac:dyDescent="0.75">
      <c r="J579" s="1"/>
    </row>
    <row r="580" spans="10:41" x14ac:dyDescent="0.75">
      <c r="J580" s="1"/>
    </row>
    <row r="582" spans="10:41" x14ac:dyDescent="0.75">
      <c r="AN582" s="12"/>
      <c r="AO582" s="13"/>
    </row>
    <row r="585" spans="10:41" x14ac:dyDescent="0.75">
      <c r="AN585" s="12"/>
      <c r="AO585" s="13"/>
    </row>
    <row r="587" spans="10:41" x14ac:dyDescent="0.75">
      <c r="AN587" s="12"/>
      <c r="AO587" s="13"/>
    </row>
    <row r="588" spans="10:41" x14ac:dyDescent="0.75">
      <c r="AN588" s="12"/>
      <c r="AO588" s="13"/>
    </row>
    <row r="590" spans="10:41" x14ac:dyDescent="0.75">
      <c r="AN590" s="12"/>
      <c r="AO590" s="13"/>
    </row>
    <row r="591" spans="10:41" x14ac:dyDescent="0.75">
      <c r="AN591" s="12"/>
      <c r="AO591" s="13"/>
    </row>
    <row r="593" spans="40:41" x14ac:dyDescent="0.75">
      <c r="AN593" s="12"/>
      <c r="AO593" s="13"/>
    </row>
    <row r="605" spans="40:41" x14ac:dyDescent="0.75">
      <c r="AN605" s="12"/>
      <c r="AO605" s="13"/>
    </row>
    <row r="607" spans="40:41" x14ac:dyDescent="0.75">
      <c r="AN607" s="12"/>
      <c r="AO607" s="13"/>
    </row>
    <row r="608" spans="40:41" x14ac:dyDescent="0.75">
      <c r="AN608" s="12"/>
      <c r="AO608" s="13"/>
    </row>
    <row r="609" spans="40:42" x14ac:dyDescent="0.75">
      <c r="AP609" s="15"/>
    </row>
    <row r="612" spans="40:42" x14ac:dyDescent="0.75">
      <c r="AN612" s="12"/>
      <c r="AO612" s="13"/>
    </row>
    <row r="615" spans="40:42" x14ac:dyDescent="0.75">
      <c r="AN615" s="12"/>
      <c r="AO615" s="13"/>
    </row>
    <row r="616" spans="40:42" x14ac:dyDescent="0.75">
      <c r="AN616" s="12"/>
      <c r="AO616" s="13"/>
    </row>
    <row r="617" spans="40:42" x14ac:dyDescent="0.75">
      <c r="AN617" s="12"/>
      <c r="AO617" s="13"/>
    </row>
    <row r="619" spans="40:42" x14ac:dyDescent="0.75">
      <c r="AN619" s="12"/>
      <c r="AO619" s="13"/>
    </row>
    <row r="621" spans="40:42" x14ac:dyDescent="0.75">
      <c r="AN621" s="12"/>
      <c r="AO621" s="13"/>
    </row>
    <row r="622" spans="40:42" x14ac:dyDescent="0.75">
      <c r="AN622" s="12"/>
      <c r="AO622" s="13"/>
    </row>
    <row r="623" spans="40:42" x14ac:dyDescent="0.75">
      <c r="AN623" s="12"/>
      <c r="AO623" s="13"/>
    </row>
    <row r="624" spans="40:42" x14ac:dyDescent="0.75">
      <c r="AN624" s="12"/>
      <c r="AO624" s="13"/>
    </row>
    <row r="625" spans="40:42" x14ac:dyDescent="0.75">
      <c r="AN625" s="12"/>
      <c r="AO625" s="13"/>
    </row>
    <row r="626" spans="40:42" x14ac:dyDescent="0.75">
      <c r="AN626" s="12"/>
      <c r="AO626" s="13"/>
    </row>
    <row r="627" spans="40:42" x14ac:dyDescent="0.75">
      <c r="AN627" s="12"/>
      <c r="AO627" s="13"/>
    </row>
    <row r="628" spans="40:42" x14ac:dyDescent="0.75">
      <c r="AN628" s="12"/>
      <c r="AO628" s="13"/>
    </row>
    <row r="629" spans="40:42" x14ac:dyDescent="0.75">
      <c r="AN629" s="12"/>
      <c r="AO629" s="13"/>
    </row>
    <row r="630" spans="40:42" x14ac:dyDescent="0.75">
      <c r="AN630" s="12"/>
      <c r="AO630" s="13"/>
    </row>
    <row r="631" spans="40:42" x14ac:dyDescent="0.75">
      <c r="AN631" s="12"/>
      <c r="AO631" s="13"/>
    </row>
    <row r="632" spans="40:42" x14ac:dyDescent="0.75">
      <c r="AN632" s="12"/>
      <c r="AO632" s="13"/>
    </row>
    <row r="633" spans="40:42" x14ac:dyDescent="0.75">
      <c r="AP633" s="15"/>
    </row>
    <row r="634" spans="40:42" x14ac:dyDescent="0.75">
      <c r="AP634" s="15"/>
    </row>
    <row r="635" spans="40:42" x14ac:dyDescent="0.75">
      <c r="AN635" s="12"/>
      <c r="AO635" s="13"/>
    </row>
    <row r="636" spans="40:42" x14ac:dyDescent="0.75">
      <c r="AN636" s="12"/>
      <c r="AO636" s="13"/>
    </row>
    <row r="637" spans="40:42" x14ac:dyDescent="0.75">
      <c r="AN637" s="12"/>
      <c r="AO637" s="13"/>
    </row>
    <row r="638" spans="40:42" x14ac:dyDescent="0.75">
      <c r="AN638" s="12"/>
      <c r="AO638" s="13"/>
    </row>
    <row r="639" spans="40:42" x14ac:dyDescent="0.75">
      <c r="AN639" s="12"/>
      <c r="AO639" s="13"/>
    </row>
    <row r="640" spans="40:42" x14ac:dyDescent="0.75">
      <c r="AP640" s="15"/>
    </row>
    <row r="641" spans="40:41" x14ac:dyDescent="0.75">
      <c r="AN641" s="12"/>
      <c r="AO641" s="13"/>
    </row>
    <row r="642" spans="40:41" x14ac:dyDescent="0.75">
      <c r="AN642" s="12"/>
      <c r="AO642" s="13"/>
    </row>
    <row r="643" spans="40:41" x14ac:dyDescent="0.75">
      <c r="AN643" s="12"/>
      <c r="AO643" s="13"/>
    </row>
    <row r="647" spans="40:41" x14ac:dyDescent="0.75">
      <c r="AN647" s="12"/>
      <c r="AO647" s="13"/>
    </row>
    <row r="648" spans="40:41" x14ac:dyDescent="0.75">
      <c r="AN648" s="12"/>
      <c r="AO648" s="13"/>
    </row>
    <row r="649" spans="40:41" x14ac:dyDescent="0.75">
      <c r="AN649" s="12"/>
      <c r="AO649" s="13"/>
    </row>
    <row r="650" spans="40:41" x14ac:dyDescent="0.75">
      <c r="AN650" s="12"/>
      <c r="AO650" s="13"/>
    </row>
    <row r="652" spans="40:41" x14ac:dyDescent="0.75">
      <c r="AN652" s="12"/>
      <c r="AO652" s="13"/>
    </row>
    <row r="654" spans="40:41" x14ac:dyDescent="0.75">
      <c r="AN654" s="12"/>
      <c r="AO654" s="13"/>
    </row>
    <row r="655" spans="40:41" x14ac:dyDescent="0.75">
      <c r="AN655" s="12"/>
      <c r="AO655" s="13"/>
    </row>
    <row r="657" spans="40:42" x14ac:dyDescent="0.75">
      <c r="AN657" s="12"/>
      <c r="AO657" s="13"/>
    </row>
    <row r="658" spans="40:42" x14ac:dyDescent="0.75">
      <c r="AP658" s="15"/>
    </row>
    <row r="659" spans="40:42" x14ac:dyDescent="0.75">
      <c r="AN659" s="12"/>
      <c r="AO659" s="13"/>
    </row>
    <row r="663" spans="40:42" x14ac:dyDescent="0.75">
      <c r="AN663" s="12"/>
      <c r="AO663" s="13"/>
    </row>
    <row r="667" spans="40:42" x14ac:dyDescent="0.75">
      <c r="AP667" s="15"/>
    </row>
    <row r="668" spans="40:42" x14ac:dyDescent="0.75">
      <c r="AN668" s="12"/>
      <c r="AO668" s="13"/>
    </row>
    <row r="670" spans="40:42" x14ac:dyDescent="0.75">
      <c r="AP670" s="15"/>
    </row>
    <row r="671" spans="40:42" x14ac:dyDescent="0.75">
      <c r="AP671" s="15"/>
    </row>
    <row r="672" spans="40:42" x14ac:dyDescent="0.75">
      <c r="AN672" s="12"/>
      <c r="AO672" s="13"/>
    </row>
    <row r="677" spans="40:42" x14ac:dyDescent="0.75">
      <c r="AP677" s="15"/>
    </row>
    <row r="678" spans="40:42" x14ac:dyDescent="0.75">
      <c r="AP678" s="15"/>
    </row>
    <row r="679" spans="40:42" x14ac:dyDescent="0.75">
      <c r="AP679" s="15"/>
    </row>
    <row r="680" spans="40:42" x14ac:dyDescent="0.75">
      <c r="AP680" s="15"/>
    </row>
    <row r="681" spans="40:42" x14ac:dyDescent="0.75">
      <c r="AP681" s="15"/>
    </row>
    <row r="682" spans="40:42" x14ac:dyDescent="0.75">
      <c r="AN682" s="12"/>
      <c r="AO682" s="13"/>
    </row>
    <row r="683" spans="40:42" x14ac:dyDescent="0.75">
      <c r="AP683" s="15"/>
    </row>
    <row r="684" spans="40:42" x14ac:dyDescent="0.75">
      <c r="AP684" s="15"/>
    </row>
    <row r="685" spans="40:42" x14ac:dyDescent="0.75">
      <c r="AN685" s="12"/>
      <c r="AO685" s="13"/>
    </row>
    <row r="687" spans="40:42" x14ac:dyDescent="0.75">
      <c r="AP687" s="15"/>
    </row>
    <row r="688" spans="40:42" x14ac:dyDescent="0.75">
      <c r="AN688" s="12"/>
      <c r="AO688" s="13"/>
    </row>
    <row r="691" spans="17:42" x14ac:dyDescent="0.75">
      <c r="AP691" s="15"/>
    </row>
    <row r="692" spans="17:42" x14ac:dyDescent="0.75">
      <c r="AP692" s="15"/>
    </row>
    <row r="693" spans="17:42" x14ac:dyDescent="0.75">
      <c r="AN693" s="12"/>
      <c r="AO693" s="13"/>
    </row>
    <row r="694" spans="17:42" x14ac:dyDescent="0.75">
      <c r="AN694" s="12"/>
      <c r="AO694" s="13"/>
    </row>
    <row r="695" spans="17:42" x14ac:dyDescent="0.75">
      <c r="AN695" s="12"/>
      <c r="AO695" s="13"/>
    </row>
    <row r="696" spans="17:42" x14ac:dyDescent="0.75">
      <c r="AN696" s="12"/>
      <c r="AO696" s="13"/>
    </row>
    <row r="697" spans="17:42" x14ac:dyDescent="0.75">
      <c r="Q697" s="3"/>
      <c r="AN697" s="12"/>
    </row>
    <row r="698" spans="17:42" x14ac:dyDescent="0.75">
      <c r="Q698" s="3"/>
      <c r="AN698" s="12"/>
    </row>
    <row r="699" spans="17:42" x14ac:dyDescent="0.75">
      <c r="Q699" s="3"/>
      <c r="AN699" s="12"/>
    </row>
    <row r="700" spans="17:42" x14ac:dyDescent="0.75">
      <c r="Q700" s="3"/>
      <c r="AN700" s="12"/>
    </row>
    <row r="701" spans="17:42" x14ac:dyDescent="0.75">
      <c r="AN701" s="12"/>
    </row>
    <row r="702" spans="17:42" x14ac:dyDescent="0.75">
      <c r="AN702" s="12"/>
    </row>
    <row r="703" spans="17:42" x14ac:dyDescent="0.75">
      <c r="AN703" s="12"/>
    </row>
    <row r="704" spans="17:42" x14ac:dyDescent="0.75">
      <c r="AN704" s="12"/>
    </row>
    <row r="705" spans="40:42" x14ac:dyDescent="0.75">
      <c r="AN705" s="12"/>
    </row>
    <row r="706" spans="40:42" x14ac:dyDescent="0.75">
      <c r="AN706" s="12"/>
    </row>
    <row r="707" spans="40:42" x14ac:dyDescent="0.75">
      <c r="AP707" s="15"/>
    </row>
    <row r="708" spans="40:42" x14ac:dyDescent="0.75">
      <c r="AP708" s="15"/>
    </row>
    <row r="709" spans="40:42" x14ac:dyDescent="0.75">
      <c r="AP709" s="15"/>
    </row>
    <row r="711" spans="40:42" x14ac:dyDescent="0.75">
      <c r="AP711" s="15"/>
    </row>
    <row r="713" spans="40:42" x14ac:dyDescent="0.75">
      <c r="AP713" s="15"/>
    </row>
    <row r="714" spans="40:42" x14ac:dyDescent="0.75">
      <c r="AP714" s="15"/>
    </row>
    <row r="715" spans="40:42" x14ac:dyDescent="0.75">
      <c r="AP715" s="15"/>
    </row>
    <row r="716" spans="40:42" x14ac:dyDescent="0.75">
      <c r="AP716" s="15"/>
    </row>
    <row r="717" spans="40:42" x14ac:dyDescent="0.75">
      <c r="AN717" s="12"/>
      <c r="AO717" s="13"/>
    </row>
    <row r="718" spans="40:42" x14ac:dyDescent="0.75">
      <c r="AN718" s="12"/>
      <c r="AO718" s="13"/>
    </row>
    <row r="720" spans="40:42" x14ac:dyDescent="0.75">
      <c r="AN720" s="12"/>
      <c r="AO720" s="13"/>
    </row>
    <row r="721" spans="40:41" x14ac:dyDescent="0.75">
      <c r="AN721" s="12"/>
      <c r="AO721" s="13"/>
    </row>
    <row r="730" spans="40:41" x14ac:dyDescent="0.75">
      <c r="AN730" s="12"/>
      <c r="AO730" s="13"/>
    </row>
    <row r="736" spans="40:41" x14ac:dyDescent="0.75">
      <c r="AN736" s="12"/>
      <c r="AO736" s="13"/>
    </row>
    <row r="737" spans="40:41" x14ac:dyDescent="0.75">
      <c r="AN737" s="12"/>
      <c r="AO737" s="13"/>
    </row>
    <row r="747" spans="40:41" x14ac:dyDescent="0.75">
      <c r="AN747" s="12"/>
      <c r="AO747" s="13"/>
    </row>
    <row r="748" spans="40:41" x14ac:dyDescent="0.75">
      <c r="AN748" s="12"/>
      <c r="AO748" s="13"/>
    </row>
    <row r="750" spans="40:41" x14ac:dyDescent="0.75">
      <c r="AN750" s="12"/>
      <c r="AO750" s="13"/>
    </row>
    <row r="751" spans="40:41" x14ac:dyDescent="0.75">
      <c r="AN751" s="12"/>
      <c r="AO751" s="13"/>
    </row>
    <row r="752" spans="40:41" x14ac:dyDescent="0.75">
      <c r="AN752" s="12"/>
      <c r="AO752" s="13"/>
    </row>
    <row r="757" spans="40:41" x14ac:dyDescent="0.75">
      <c r="AN757" s="12"/>
      <c r="AO757" s="13"/>
    </row>
    <row r="760" spans="40:41" x14ac:dyDescent="0.75">
      <c r="AN760" s="12"/>
      <c r="AO760" s="13"/>
    </row>
    <row r="761" spans="40:41" x14ac:dyDescent="0.75">
      <c r="AN761" s="12"/>
    </row>
    <row r="763" spans="40:41" x14ac:dyDescent="0.75">
      <c r="AN763" s="12"/>
      <c r="AO763" s="13"/>
    </row>
    <row r="764" spans="40:41" x14ac:dyDescent="0.75">
      <c r="AN764" s="12"/>
      <c r="AO764" s="13"/>
    </row>
    <row r="765" spans="40:41" x14ac:dyDescent="0.75">
      <c r="AN765" s="12"/>
      <c r="AO765" s="13"/>
    </row>
    <row r="766" spans="40:41" x14ac:dyDescent="0.75">
      <c r="AN766" s="12"/>
      <c r="AO766" s="13"/>
    </row>
    <row r="767" spans="40:41" x14ac:dyDescent="0.75">
      <c r="AN767" s="12"/>
      <c r="AO767" s="13"/>
    </row>
    <row r="769" spans="40:41" x14ac:dyDescent="0.75">
      <c r="AN769" s="12"/>
      <c r="AO769" s="13"/>
    </row>
    <row r="771" spans="40:41" x14ac:dyDescent="0.75">
      <c r="AO771" s="13"/>
    </row>
    <row r="772" spans="40:41" x14ac:dyDescent="0.75">
      <c r="AN772" s="12"/>
      <c r="AO772" s="13"/>
    </row>
    <row r="773" spans="40:41" x14ac:dyDescent="0.75">
      <c r="AN773" s="12"/>
      <c r="AO773" s="13"/>
    </row>
    <row r="774" spans="40:41" x14ac:dyDescent="0.75">
      <c r="AN774" s="12"/>
      <c r="AO774" s="13"/>
    </row>
    <row r="775" spans="40:41" x14ac:dyDescent="0.75">
      <c r="AN775" s="12"/>
      <c r="AO775" s="13"/>
    </row>
    <row r="776" spans="40:41" x14ac:dyDescent="0.75">
      <c r="AO776" s="13"/>
    </row>
    <row r="777" spans="40:41" x14ac:dyDescent="0.75">
      <c r="AN777" s="12"/>
      <c r="AO777" s="13"/>
    </row>
    <row r="778" spans="40:41" x14ac:dyDescent="0.75">
      <c r="AN778" s="12"/>
      <c r="AO778" s="13"/>
    </row>
    <row r="779" spans="40:41" x14ac:dyDescent="0.75">
      <c r="AN779" s="12"/>
      <c r="AO779" s="13"/>
    </row>
    <row r="780" spans="40:41" x14ac:dyDescent="0.75">
      <c r="AN780" s="12"/>
      <c r="AO780" s="13"/>
    </row>
    <row r="781" spans="40:41" x14ac:dyDescent="0.75">
      <c r="AN781" s="12"/>
      <c r="AO781" s="13"/>
    </row>
    <row r="782" spans="40:41" x14ac:dyDescent="0.75">
      <c r="AN782" s="12"/>
      <c r="AO782" s="13"/>
    </row>
    <row r="783" spans="40:41" x14ac:dyDescent="0.75">
      <c r="AN783" s="12"/>
      <c r="AO783" s="13"/>
    </row>
    <row r="784" spans="40:41" x14ac:dyDescent="0.75">
      <c r="AN784" s="12"/>
      <c r="AO784" s="13"/>
    </row>
    <row r="785" spans="40:41" x14ac:dyDescent="0.75">
      <c r="AN785" s="12"/>
      <c r="AO785" s="13"/>
    </row>
    <row r="786" spans="40:41" x14ac:dyDescent="0.75">
      <c r="AN786" s="12"/>
      <c r="AO786" s="13"/>
    </row>
    <row r="787" spans="40:41" x14ac:dyDescent="0.75">
      <c r="AN787" s="12"/>
      <c r="AO787" s="13"/>
    </row>
    <row r="788" spans="40:41" x14ac:dyDescent="0.75">
      <c r="AN788" s="12"/>
      <c r="AO788" s="13"/>
    </row>
    <row r="789" spans="40:41" x14ac:dyDescent="0.75">
      <c r="AN789" s="12"/>
      <c r="AO789" s="13"/>
    </row>
    <row r="790" spans="40:41" x14ac:dyDescent="0.75">
      <c r="AO790" s="13"/>
    </row>
    <row r="791" spans="40:41" x14ac:dyDescent="0.75">
      <c r="AN791" s="12"/>
      <c r="AO791" s="13"/>
    </row>
    <row r="792" spans="40:41" x14ac:dyDescent="0.75">
      <c r="AN792" s="12"/>
      <c r="AO792" s="13"/>
    </row>
    <row r="793" spans="40:41" x14ac:dyDescent="0.75">
      <c r="AN793" s="12"/>
      <c r="AO793" s="13"/>
    </row>
    <row r="795" spans="40:41" x14ac:dyDescent="0.75">
      <c r="AO795" s="13"/>
    </row>
    <row r="798" spans="40:41" x14ac:dyDescent="0.75">
      <c r="AN798" s="12"/>
      <c r="AO798" s="13"/>
    </row>
    <row r="801" spans="40:41" x14ac:dyDescent="0.75">
      <c r="AN801" s="12"/>
      <c r="AO801" s="13"/>
    </row>
    <row r="802" spans="40:41" x14ac:dyDescent="0.75">
      <c r="AN802" s="12"/>
      <c r="AO802" s="13"/>
    </row>
    <row r="804" spans="40:41" x14ac:dyDescent="0.75">
      <c r="AN804" s="12"/>
      <c r="AO804" s="13"/>
    </row>
    <row r="805" spans="40:41" x14ac:dyDescent="0.75">
      <c r="AO805" s="13"/>
    </row>
    <row r="806" spans="40:41" x14ac:dyDescent="0.75">
      <c r="AN806" s="12"/>
      <c r="AO806" s="13"/>
    </row>
    <row r="808" spans="40:41" x14ac:dyDescent="0.75">
      <c r="AN808" s="12"/>
      <c r="AO808" s="13"/>
    </row>
    <row r="810" spans="40:41" x14ac:dyDescent="0.75">
      <c r="AN810" s="12"/>
      <c r="AO810" s="13"/>
    </row>
    <row r="812" spans="40:41" x14ac:dyDescent="0.75">
      <c r="AN812" s="12"/>
      <c r="AO812" s="13"/>
    </row>
    <row r="813" spans="40:41" x14ac:dyDescent="0.75">
      <c r="AN813" s="12"/>
      <c r="AO813" s="13"/>
    </row>
    <row r="822" spans="40:41" x14ac:dyDescent="0.75">
      <c r="AN822" s="12"/>
      <c r="AO822" s="13"/>
    </row>
    <row r="824" spans="40:41" x14ac:dyDescent="0.75">
      <c r="AN824" s="12"/>
      <c r="AO824" s="13"/>
    </row>
    <row r="831" spans="40:41" x14ac:dyDescent="0.75">
      <c r="AO831" s="13"/>
    </row>
    <row r="832" spans="40:41" x14ac:dyDescent="0.75">
      <c r="AN832" s="12"/>
      <c r="AO832" s="13"/>
    </row>
    <row r="833" spans="10:41" x14ac:dyDescent="0.75">
      <c r="AN833" s="12"/>
      <c r="AO833" s="13"/>
    </row>
    <row r="834" spans="10:41" x14ac:dyDescent="0.75">
      <c r="AN834" s="12"/>
      <c r="AO834" s="13"/>
    </row>
    <row r="836" spans="10:41" x14ac:dyDescent="0.75">
      <c r="J836" s="1"/>
      <c r="AN836" s="12"/>
      <c r="AO836" s="13"/>
    </row>
    <row r="839" spans="10:41" x14ac:dyDescent="0.75">
      <c r="AN839" s="12"/>
      <c r="AO839" s="13"/>
    </row>
    <row r="844" spans="10:41" x14ac:dyDescent="0.75">
      <c r="AN844" s="12"/>
      <c r="AO844" s="13"/>
    </row>
    <row r="845" spans="10:41" x14ac:dyDescent="0.75">
      <c r="AN845" s="12"/>
      <c r="AO845" s="13"/>
    </row>
    <row r="847" spans="10:41" x14ac:dyDescent="0.75">
      <c r="AN847" s="12"/>
      <c r="AO847" s="13"/>
    </row>
    <row r="848" spans="10:41" x14ac:dyDescent="0.75">
      <c r="AN848" s="12"/>
      <c r="AO848" s="13"/>
    </row>
    <row r="850" spans="10:41" x14ac:dyDescent="0.75">
      <c r="AN850" s="12"/>
      <c r="AO850" s="13"/>
    </row>
    <row r="851" spans="10:41" x14ac:dyDescent="0.75">
      <c r="AN851" s="12"/>
      <c r="AO851" s="13"/>
    </row>
    <row r="854" spans="10:41" x14ac:dyDescent="0.75">
      <c r="AN854" s="12"/>
      <c r="AO854" s="13"/>
    </row>
    <row r="855" spans="10:41" x14ac:dyDescent="0.75">
      <c r="AN855" s="12"/>
      <c r="AO855" s="13"/>
    </row>
    <row r="856" spans="10:41" x14ac:dyDescent="0.75">
      <c r="AN856" s="12"/>
      <c r="AO856" s="13"/>
    </row>
    <row r="857" spans="10:41" x14ac:dyDescent="0.75">
      <c r="AN857" s="12"/>
      <c r="AO857" s="13"/>
    </row>
    <row r="858" spans="10:41" x14ac:dyDescent="0.75">
      <c r="AN858" s="12"/>
      <c r="AO858" s="13"/>
    </row>
    <row r="859" spans="10:41" x14ac:dyDescent="0.75">
      <c r="AN859" s="12"/>
      <c r="AO859" s="13"/>
    </row>
    <row r="860" spans="10:41" x14ac:dyDescent="0.75">
      <c r="AN860" s="12"/>
      <c r="AO860" s="13"/>
    </row>
    <row r="861" spans="10:41" x14ac:dyDescent="0.75">
      <c r="J861" s="1"/>
    </row>
    <row r="862" spans="10:41" x14ac:dyDescent="0.75">
      <c r="AN862" s="12"/>
      <c r="AO862" s="13"/>
    </row>
    <row r="863" spans="10:41" x14ac:dyDescent="0.75">
      <c r="AN863" s="12"/>
      <c r="AO863" s="13"/>
    </row>
    <row r="864" spans="10:41" x14ac:dyDescent="0.75">
      <c r="AN864" s="12"/>
    </row>
    <row r="865" spans="40:41" x14ac:dyDescent="0.75">
      <c r="AN865" s="12"/>
    </row>
    <row r="866" spans="40:41" x14ac:dyDescent="0.75">
      <c r="AN866" s="12"/>
    </row>
    <row r="867" spans="40:41" x14ac:dyDescent="0.75">
      <c r="AN867" s="12"/>
    </row>
    <row r="870" spans="40:41" x14ac:dyDescent="0.75">
      <c r="AN870" s="12"/>
      <c r="AO870" s="13"/>
    </row>
    <row r="871" spans="40:41" x14ac:dyDescent="0.75">
      <c r="AN871" s="12"/>
      <c r="AO871" s="13"/>
    </row>
    <row r="881" spans="10:41" x14ac:dyDescent="0.75">
      <c r="AN881" s="12"/>
      <c r="AO881" s="13"/>
    </row>
    <row r="882" spans="10:41" x14ac:dyDescent="0.75">
      <c r="AN882" s="12"/>
      <c r="AO882" s="13"/>
    </row>
    <row r="883" spans="10:41" x14ac:dyDescent="0.75">
      <c r="AN883" s="12"/>
      <c r="AO883" s="13"/>
    </row>
    <row r="884" spans="10:41" x14ac:dyDescent="0.75">
      <c r="AN884" s="12"/>
      <c r="AO884" s="13"/>
    </row>
    <row r="885" spans="10:41" x14ac:dyDescent="0.75">
      <c r="AN885" s="12"/>
      <c r="AO885" s="13"/>
    </row>
    <row r="886" spans="10:41" x14ac:dyDescent="0.75">
      <c r="J886" s="1"/>
    </row>
    <row r="887" spans="10:41" x14ac:dyDescent="0.75">
      <c r="AN887" s="12"/>
      <c r="AO887" s="13"/>
    </row>
    <row r="888" spans="10:41" x14ac:dyDescent="0.75">
      <c r="J888" s="1"/>
    </row>
    <row r="912" spans="40:41" x14ac:dyDescent="0.75">
      <c r="AN912" s="12"/>
      <c r="AO912" s="13"/>
    </row>
    <row r="913" spans="40:41" x14ac:dyDescent="0.75">
      <c r="AN913" s="12"/>
      <c r="AO913" s="13"/>
    </row>
    <row r="914" spans="40:41" x14ac:dyDescent="0.75">
      <c r="AN914" s="12"/>
    </row>
    <row r="915" spans="40:41" x14ac:dyDescent="0.75">
      <c r="AN915" s="12"/>
    </row>
    <row r="916" spans="40:41" x14ac:dyDescent="0.75">
      <c r="AN916" s="12"/>
    </row>
    <row r="917" spans="40:41" x14ac:dyDescent="0.75">
      <c r="AN917" s="12"/>
    </row>
    <row r="918" spans="40:41" x14ac:dyDescent="0.75">
      <c r="AN918" s="12"/>
    </row>
    <row r="919" spans="40:41" x14ac:dyDescent="0.75">
      <c r="AN919" s="12"/>
    </row>
    <row r="920" spans="40:41" x14ac:dyDescent="0.75">
      <c r="AN920" s="12"/>
      <c r="AO920" s="13"/>
    </row>
    <row r="921" spans="40:41" x14ac:dyDescent="0.75">
      <c r="AN921" s="12"/>
      <c r="AO921" s="13"/>
    </row>
    <row r="922" spans="40:41" x14ac:dyDescent="0.75">
      <c r="AN922" s="12"/>
      <c r="AO922" s="13"/>
    </row>
    <row r="932" spans="40:41" x14ac:dyDescent="0.75">
      <c r="AN932" s="12"/>
      <c r="AO932" s="13"/>
    </row>
    <row r="933" spans="40:41" x14ac:dyDescent="0.75">
      <c r="AN933" s="12"/>
      <c r="AO933" s="13"/>
    </row>
    <row r="934" spans="40:41" x14ac:dyDescent="0.75">
      <c r="AN934" s="12"/>
      <c r="AO934" s="13"/>
    </row>
    <row r="935" spans="40:41" x14ac:dyDescent="0.75">
      <c r="AN935" s="12"/>
      <c r="AO935" s="13"/>
    </row>
    <row r="936" spans="40:41" x14ac:dyDescent="0.75">
      <c r="AN936" s="12"/>
      <c r="AO936" s="13"/>
    </row>
    <row r="937" spans="40:41" x14ac:dyDescent="0.75">
      <c r="AN937" s="12"/>
      <c r="AO937" s="13"/>
    </row>
    <row r="938" spans="40:41" x14ac:dyDescent="0.75">
      <c r="AN938" s="12"/>
      <c r="AO938" s="13"/>
    </row>
    <row r="939" spans="40:41" x14ac:dyDescent="0.75">
      <c r="AN939" s="12"/>
      <c r="AO939" s="13"/>
    </row>
    <row r="940" spans="40:41" x14ac:dyDescent="0.75">
      <c r="AN940" s="12"/>
      <c r="AO940" s="13"/>
    </row>
    <row r="941" spans="40:41" x14ac:dyDescent="0.75">
      <c r="AN941" s="12"/>
      <c r="AO941" s="13"/>
    </row>
    <row r="942" spans="40:41" x14ac:dyDescent="0.75">
      <c r="AN942" s="12"/>
      <c r="AO942" s="13"/>
    </row>
    <row r="947" spans="17:41" x14ac:dyDescent="0.75">
      <c r="Q947" s="3"/>
      <c r="AN947" s="12"/>
      <c r="AO947" s="14"/>
    </row>
    <row r="948" spans="17:41" x14ac:dyDescent="0.75">
      <c r="Q948" s="3"/>
      <c r="AN948" s="12"/>
      <c r="AO948" s="14"/>
    </row>
    <row r="949" spans="17:41" x14ac:dyDescent="0.75">
      <c r="AN949" s="12"/>
      <c r="AO949" s="13"/>
    </row>
    <row r="950" spans="17:41" x14ac:dyDescent="0.75">
      <c r="AN950" s="12"/>
      <c r="AO950" s="13"/>
    </row>
    <row r="951" spans="17:41" x14ac:dyDescent="0.75">
      <c r="AN951" s="12"/>
      <c r="AO951" s="13"/>
    </row>
    <row r="952" spans="17:41" x14ac:dyDescent="0.75">
      <c r="AN952" s="12"/>
      <c r="AO952" s="13"/>
    </row>
    <row r="953" spans="17:41" x14ac:dyDescent="0.75">
      <c r="AN953" s="12"/>
      <c r="AO953" s="13"/>
    </row>
    <row r="954" spans="17:41" x14ac:dyDescent="0.75">
      <c r="AN954" s="12"/>
      <c r="AO954" s="13"/>
    </row>
    <row r="955" spans="17:41" x14ac:dyDescent="0.75">
      <c r="AN955" s="12"/>
      <c r="AO955" s="13"/>
    </row>
    <row r="956" spans="17:41" x14ac:dyDescent="0.75">
      <c r="AN956" s="12"/>
      <c r="AO956" s="13"/>
    </row>
    <row r="957" spans="17:41" x14ac:dyDescent="0.75">
      <c r="AN957" s="12"/>
      <c r="AO957" s="13"/>
    </row>
    <row r="959" spans="17:41" x14ac:dyDescent="0.75">
      <c r="AN959" s="12"/>
      <c r="AO959" s="13"/>
    </row>
    <row r="970" spans="17:41" x14ac:dyDescent="0.75">
      <c r="Q970" s="3"/>
      <c r="AN970" s="12"/>
    </row>
    <row r="971" spans="17:41" x14ac:dyDescent="0.75">
      <c r="Q971" s="3"/>
      <c r="AN971" s="12"/>
      <c r="AO971" s="14"/>
    </row>
    <row r="972" spans="17:41" x14ac:dyDescent="0.75">
      <c r="Q972" s="3"/>
      <c r="AN972" s="12"/>
      <c r="AO972" s="14"/>
    </row>
    <row r="973" spans="17:41" x14ac:dyDescent="0.75">
      <c r="Q973" s="3"/>
      <c r="AN973" s="12"/>
      <c r="AO973" s="14"/>
    </row>
    <row r="974" spans="17:41" x14ac:dyDescent="0.75">
      <c r="Q974" s="3"/>
      <c r="AN974" s="12"/>
      <c r="AO974" s="14"/>
    </row>
    <row r="975" spans="17:41" x14ac:dyDescent="0.75">
      <c r="Q975" s="3"/>
      <c r="AN975" s="12"/>
      <c r="AO975" s="14"/>
    </row>
    <row r="976" spans="17:41" x14ac:dyDescent="0.75">
      <c r="Q976" s="3"/>
      <c r="AN976" s="12"/>
      <c r="AO976" s="14"/>
    </row>
    <row r="977" spans="10:41" x14ac:dyDescent="0.75">
      <c r="Q977" s="3"/>
      <c r="AN977" s="12"/>
      <c r="AO977" s="14"/>
    </row>
    <row r="978" spans="10:41" x14ac:dyDescent="0.75">
      <c r="Q978" s="3"/>
      <c r="AN978" s="12"/>
      <c r="AO978" s="14"/>
    </row>
    <row r="979" spans="10:41" x14ac:dyDescent="0.75">
      <c r="Q979" s="3"/>
      <c r="AN979" s="12"/>
      <c r="AO979" s="14"/>
    </row>
    <row r="980" spans="10:41" x14ac:dyDescent="0.75">
      <c r="Q980" s="3"/>
      <c r="AN980" s="12"/>
      <c r="AO980" s="14"/>
    </row>
    <row r="981" spans="10:41" x14ac:dyDescent="0.75">
      <c r="Q981" s="3"/>
      <c r="AN981" s="12"/>
      <c r="AO981" s="14"/>
    </row>
    <row r="982" spans="10:41" x14ac:dyDescent="0.75">
      <c r="Q982" s="3"/>
      <c r="AN982" s="12"/>
      <c r="AO982" s="14"/>
    </row>
    <row r="983" spans="10:41" x14ac:dyDescent="0.75">
      <c r="J983" s="1"/>
    </row>
    <row r="984" spans="10:41" x14ac:dyDescent="0.75">
      <c r="AN984" s="12"/>
      <c r="AO984" s="13"/>
    </row>
    <row r="985" spans="10:41" x14ac:dyDescent="0.75">
      <c r="AN985" s="12"/>
      <c r="AO985" s="13"/>
    </row>
    <row r="988" spans="10:41" x14ac:dyDescent="0.75">
      <c r="AN988" s="12"/>
      <c r="AO988" s="13"/>
    </row>
    <row r="989" spans="10:41" x14ac:dyDescent="0.75">
      <c r="AN989" s="12"/>
      <c r="AO989" s="13"/>
    </row>
    <row r="990" spans="10:41" x14ac:dyDescent="0.75">
      <c r="AN990" s="12"/>
      <c r="AO990" s="13"/>
    </row>
    <row r="991" spans="10:41" x14ac:dyDescent="0.75">
      <c r="AN991" s="12"/>
      <c r="AO991" s="13"/>
    </row>
    <row r="992" spans="10:41" x14ac:dyDescent="0.75">
      <c r="AN992" s="12"/>
      <c r="AO992" s="13"/>
    </row>
    <row r="993" spans="40:41" x14ac:dyDescent="0.75">
      <c r="AN993" s="12"/>
      <c r="AO993" s="13"/>
    </row>
    <row r="994" spans="40:41" x14ac:dyDescent="0.75">
      <c r="AN994" s="12"/>
      <c r="AO994" s="13"/>
    </row>
    <row r="995" spans="40:41" x14ac:dyDescent="0.75">
      <c r="AN995" s="12"/>
      <c r="AO995" s="13"/>
    </row>
    <row r="996" spans="40:41" x14ac:dyDescent="0.75">
      <c r="AN996" s="12"/>
      <c r="AO996" s="13"/>
    </row>
    <row r="997" spans="40:41" x14ac:dyDescent="0.75">
      <c r="AN997" s="12"/>
      <c r="AO997" s="13"/>
    </row>
    <row r="998" spans="40:41" x14ac:dyDescent="0.75">
      <c r="AN998" s="12"/>
      <c r="AO998" s="13"/>
    </row>
    <row r="999" spans="40:41" x14ac:dyDescent="0.75">
      <c r="AN999" s="12"/>
      <c r="AO999" s="13"/>
    </row>
    <row r="1000" spans="40:41" x14ac:dyDescent="0.75">
      <c r="AN1000" s="12"/>
      <c r="AO1000" s="13"/>
    </row>
    <row r="1001" spans="40:41" x14ac:dyDescent="0.75">
      <c r="AN1001" s="12"/>
      <c r="AO1001" s="13"/>
    </row>
    <row r="1002" spans="40:41" x14ac:dyDescent="0.75">
      <c r="AN1002" s="12"/>
      <c r="AO1002" s="13"/>
    </row>
    <row r="1003" spans="40:41" x14ac:dyDescent="0.75">
      <c r="AN1003" s="12"/>
      <c r="AO1003" s="13"/>
    </row>
    <row r="1004" spans="40:41" x14ac:dyDescent="0.75">
      <c r="AN1004" s="12"/>
      <c r="AO1004" s="13"/>
    </row>
    <row r="1005" spans="40:41" x14ac:dyDescent="0.75">
      <c r="AN1005" s="12"/>
      <c r="AO1005" s="13"/>
    </row>
    <row r="1006" spans="40:41" x14ac:dyDescent="0.75">
      <c r="AN1006" s="12"/>
      <c r="AO1006" s="13"/>
    </row>
    <row r="1007" spans="40:41" x14ac:dyDescent="0.75">
      <c r="AN1007" s="12"/>
      <c r="AO1007" s="13"/>
    </row>
    <row r="1008" spans="40:41" x14ac:dyDescent="0.75">
      <c r="AN1008" s="12"/>
      <c r="AO1008" s="13"/>
    </row>
    <row r="1009" spans="10:41" x14ac:dyDescent="0.75">
      <c r="AN1009" s="12"/>
      <c r="AO1009" s="13"/>
    </row>
    <row r="1010" spans="10:41" x14ac:dyDescent="0.75">
      <c r="AN1010" s="12"/>
      <c r="AO1010" s="13"/>
    </row>
    <row r="1011" spans="10:41" x14ac:dyDescent="0.75">
      <c r="AN1011" s="12"/>
      <c r="AO1011" s="13"/>
    </row>
    <row r="1012" spans="10:41" x14ac:dyDescent="0.75">
      <c r="AN1012" s="12"/>
      <c r="AO1012" s="13"/>
    </row>
    <row r="1013" spans="10:41" x14ac:dyDescent="0.75">
      <c r="AN1013" s="12"/>
      <c r="AO1013" s="13"/>
    </row>
    <row r="1014" spans="10:41" x14ac:dyDescent="0.75">
      <c r="AN1014" s="12"/>
      <c r="AO1014" s="13"/>
    </row>
    <row r="1015" spans="10:41" x14ac:dyDescent="0.75">
      <c r="AN1015" s="12"/>
      <c r="AO1015" s="13"/>
    </row>
    <row r="1016" spans="10:41" x14ac:dyDescent="0.75">
      <c r="AN1016" s="12"/>
      <c r="AO1016" s="13"/>
    </row>
    <row r="1017" spans="10:41" x14ac:dyDescent="0.75">
      <c r="AN1017" s="12"/>
      <c r="AO1017" s="13"/>
    </row>
    <row r="1018" spans="10:41" x14ac:dyDescent="0.75">
      <c r="AN1018" s="12"/>
      <c r="AO1018" s="13"/>
    </row>
    <row r="1019" spans="10:41" x14ac:dyDescent="0.75">
      <c r="AN1019" s="12"/>
      <c r="AO1019" s="13"/>
    </row>
    <row r="1020" spans="10:41" x14ac:dyDescent="0.75">
      <c r="AN1020" s="12"/>
      <c r="AO1020" s="13"/>
    </row>
    <row r="1021" spans="10:41" x14ac:dyDescent="0.75">
      <c r="AN1021" s="12"/>
      <c r="AO1021" s="13"/>
    </row>
    <row r="1022" spans="10:41" x14ac:dyDescent="0.75">
      <c r="AN1022" s="12"/>
      <c r="AO1022" s="13"/>
    </row>
    <row r="1023" spans="10:41" x14ac:dyDescent="0.75">
      <c r="J1023" s="1"/>
    </row>
    <row r="1024" spans="10:41" x14ac:dyDescent="0.75">
      <c r="J1024" s="1"/>
    </row>
    <row r="1025" spans="10:41" x14ac:dyDescent="0.75">
      <c r="J1025" s="1"/>
    </row>
    <row r="1026" spans="10:41" x14ac:dyDescent="0.75">
      <c r="J1026" s="1"/>
    </row>
    <row r="1027" spans="10:41" x14ac:dyDescent="0.75">
      <c r="J1027" s="1"/>
    </row>
    <row r="1028" spans="10:41" x14ac:dyDescent="0.75">
      <c r="J1028" s="1"/>
    </row>
    <row r="1029" spans="10:41" x14ac:dyDescent="0.75">
      <c r="J1029" s="1"/>
    </row>
    <row r="1030" spans="10:41" x14ac:dyDescent="0.75">
      <c r="J1030" s="1"/>
    </row>
    <row r="1031" spans="10:41" x14ac:dyDescent="0.75">
      <c r="J1031" s="1"/>
    </row>
    <row r="1032" spans="10:41" x14ac:dyDescent="0.75">
      <c r="J1032" s="1"/>
    </row>
    <row r="1033" spans="10:41" x14ac:dyDescent="0.75">
      <c r="AN1033" s="12"/>
      <c r="AO1033" s="13"/>
    </row>
    <row r="1034" spans="10:41" x14ac:dyDescent="0.75">
      <c r="AN1034" s="12"/>
      <c r="AO1034" s="13"/>
    </row>
    <row r="1035" spans="10:41" x14ac:dyDescent="0.75">
      <c r="AN1035" s="12"/>
      <c r="AO1035" s="13"/>
    </row>
    <row r="1036" spans="10:41" x14ac:dyDescent="0.75">
      <c r="AN1036" s="12"/>
      <c r="AO1036" s="13"/>
    </row>
    <row r="1037" spans="10:41" x14ac:dyDescent="0.75">
      <c r="AN1037" s="12"/>
      <c r="AO1037" s="13"/>
    </row>
    <row r="1038" spans="10:41" x14ac:dyDescent="0.75">
      <c r="AN1038" s="12"/>
      <c r="AO1038" s="13"/>
    </row>
    <row r="1039" spans="10:41" x14ac:dyDescent="0.75">
      <c r="AN1039" s="12"/>
      <c r="AO1039" s="13"/>
    </row>
    <row r="1040" spans="10:41" x14ac:dyDescent="0.75">
      <c r="AN1040" s="12"/>
      <c r="AO1040" s="13"/>
    </row>
    <row r="1041" spans="40:41" x14ac:dyDescent="0.75">
      <c r="AN1041" s="12"/>
      <c r="AO1041" s="13"/>
    </row>
    <row r="1042" spans="40:41" x14ac:dyDescent="0.75">
      <c r="AN1042" s="12"/>
      <c r="AO1042" s="13"/>
    </row>
    <row r="1043" spans="40:41" x14ac:dyDescent="0.75">
      <c r="AN1043" s="12"/>
      <c r="AO1043" s="13"/>
    </row>
    <row r="1044" spans="40:41" x14ac:dyDescent="0.75">
      <c r="AN1044" s="12"/>
      <c r="AO1044" s="13"/>
    </row>
    <row r="1045" spans="40:41" x14ac:dyDescent="0.75">
      <c r="AN1045" s="12"/>
      <c r="AO1045" s="13"/>
    </row>
    <row r="1046" spans="40:41" x14ac:dyDescent="0.75">
      <c r="AN1046" s="12"/>
      <c r="AO1046" s="13"/>
    </row>
    <row r="1047" spans="40:41" x14ac:dyDescent="0.75">
      <c r="AN1047" s="12"/>
      <c r="AO1047" s="13"/>
    </row>
    <row r="1048" spans="40:41" x14ac:dyDescent="0.75">
      <c r="AN1048" s="12"/>
      <c r="AO1048" s="13"/>
    </row>
    <row r="1049" spans="40:41" x14ac:dyDescent="0.75">
      <c r="AN1049" s="12"/>
      <c r="AO1049" s="13"/>
    </row>
    <row r="1050" spans="40:41" x14ac:dyDescent="0.75">
      <c r="AN1050" s="12"/>
      <c r="AO1050" s="13"/>
    </row>
    <row r="1051" spans="40:41" x14ac:dyDescent="0.75">
      <c r="AN1051" s="12"/>
      <c r="AO1051" s="13"/>
    </row>
    <row r="1052" spans="40:41" x14ac:dyDescent="0.75">
      <c r="AN1052" s="12"/>
      <c r="AO1052" s="13"/>
    </row>
    <row r="1053" spans="40:41" x14ac:dyDescent="0.75">
      <c r="AN1053" s="12"/>
      <c r="AO1053" s="13"/>
    </row>
    <row r="1054" spans="40:41" x14ac:dyDescent="0.75">
      <c r="AN1054" s="12"/>
      <c r="AO1054" s="13"/>
    </row>
    <row r="1055" spans="40:41" x14ac:dyDescent="0.75">
      <c r="AN1055" s="12"/>
      <c r="AO1055" s="13"/>
    </row>
    <row r="1056" spans="40:41" x14ac:dyDescent="0.75">
      <c r="AN1056" s="12"/>
      <c r="AO1056" s="13"/>
    </row>
    <row r="1057" spans="40:41" x14ac:dyDescent="0.75">
      <c r="AN1057" s="12"/>
      <c r="AO1057" s="13"/>
    </row>
    <row r="1058" spans="40:41" x14ac:dyDescent="0.75">
      <c r="AN1058" s="12"/>
      <c r="AO1058" s="13"/>
    </row>
    <row r="1059" spans="40:41" x14ac:dyDescent="0.75">
      <c r="AN1059" s="12"/>
      <c r="AO1059" s="13"/>
    </row>
    <row r="1060" spans="40:41" x14ac:dyDescent="0.75">
      <c r="AN1060" s="12"/>
      <c r="AO1060" s="13"/>
    </row>
    <row r="1061" spans="40:41" x14ac:dyDescent="0.75">
      <c r="AN1061" s="12"/>
      <c r="AO1061" s="13"/>
    </row>
    <row r="1062" spans="40:41" x14ac:dyDescent="0.75">
      <c r="AN1062" s="12"/>
      <c r="AO1062" s="13"/>
    </row>
    <row r="1063" spans="40:41" x14ac:dyDescent="0.75">
      <c r="AN1063" s="12"/>
      <c r="AO1063" s="13"/>
    </row>
    <row r="1064" spans="40:41" x14ac:dyDescent="0.75">
      <c r="AN1064" s="12"/>
      <c r="AO1064" s="13"/>
    </row>
    <row r="1065" spans="40:41" x14ac:dyDescent="0.75">
      <c r="AN1065" s="12"/>
      <c r="AO1065" s="13"/>
    </row>
    <row r="1066" spans="40:41" x14ac:dyDescent="0.75">
      <c r="AN1066" s="12"/>
      <c r="AO1066" s="13"/>
    </row>
    <row r="1067" spans="40:41" x14ac:dyDescent="0.75">
      <c r="AN1067" s="12"/>
      <c r="AO1067" s="13"/>
    </row>
    <row r="1068" spans="40:41" x14ac:dyDescent="0.75">
      <c r="AN1068" s="12"/>
      <c r="AO1068" s="13"/>
    </row>
    <row r="1069" spans="40:41" x14ac:dyDescent="0.75">
      <c r="AN1069" s="12"/>
      <c r="AO1069" s="13"/>
    </row>
    <row r="1070" spans="40:41" x14ac:dyDescent="0.75">
      <c r="AN1070" s="12"/>
      <c r="AO1070" s="13"/>
    </row>
    <row r="1071" spans="40:41" x14ac:dyDescent="0.75">
      <c r="AN1071" s="12"/>
      <c r="AO1071" s="13"/>
    </row>
    <row r="1072" spans="40:41" x14ac:dyDescent="0.75">
      <c r="AN1072" s="12"/>
      <c r="AO1072" s="13"/>
    </row>
    <row r="1073" spans="40:41" x14ac:dyDescent="0.75">
      <c r="AN1073" s="12"/>
      <c r="AO1073" s="13"/>
    </row>
    <row r="1074" spans="40:41" x14ac:dyDescent="0.75">
      <c r="AN1074" s="12"/>
      <c r="AO1074" s="13"/>
    </row>
    <row r="1075" spans="40:41" x14ac:dyDescent="0.75">
      <c r="AN1075" s="12"/>
      <c r="AO1075" s="13"/>
    </row>
    <row r="1076" spans="40:41" x14ac:dyDescent="0.75">
      <c r="AN1076" s="12"/>
      <c r="AO1076" s="13"/>
    </row>
    <row r="1077" spans="40:41" x14ac:dyDescent="0.75">
      <c r="AN1077" s="12"/>
      <c r="AO1077" s="13"/>
    </row>
    <row r="1078" spans="40:41" x14ac:dyDescent="0.75">
      <c r="AN1078" s="12"/>
    </row>
    <row r="1079" spans="40:41" x14ac:dyDescent="0.75">
      <c r="AN1079" s="12"/>
    </row>
    <row r="1080" spans="40:41" x14ac:dyDescent="0.75">
      <c r="AN1080" s="12"/>
    </row>
    <row r="1081" spans="40:41" x14ac:dyDescent="0.75">
      <c r="AN1081" s="12"/>
    </row>
    <row r="1082" spans="40:41" x14ac:dyDescent="0.75">
      <c r="AN1082" s="12"/>
    </row>
    <row r="1084" spans="40:41" x14ac:dyDescent="0.75">
      <c r="AN1084" s="12"/>
    </row>
    <row r="1087" spans="40:41" x14ac:dyDescent="0.75">
      <c r="AN1087" s="12"/>
    </row>
    <row r="1094" spans="17:17" x14ac:dyDescent="0.75">
      <c r="Q1094" s="3"/>
    </row>
    <row r="1095" spans="17:17" x14ac:dyDescent="0.75">
      <c r="Q1095" s="3"/>
    </row>
  </sheetData>
  <phoneticPr fontId="3" type="noConversion"/>
  <dataValidations count="5">
    <dataValidation type="decimal" operator="greaterThanOrEqual" allowBlank="1" showInputMessage="1" showErrorMessage="1" sqref="AA1:AC1 AC4:AC5 AA2:AB4 AC28:AC29 AE1:AF4 AC8:AC25 AC32:AC1048576 AA50:AB1048576 AE8:AF1048576 AG1:AG1048576" xr:uid="{AA26161B-AAC4-41C3-AE97-EEDDDE33917D}">
      <formula1>0</formula1>
    </dataValidation>
    <dataValidation operator="greaterThanOrEqual" allowBlank="1" showInputMessage="1" showErrorMessage="1" sqref="AD1 AD4:AD5 AD28:AD29 AD8:AD25 AH1:AI1048576 AD32:AD1048576" xr:uid="{4FB344FE-67A4-4410-B7E3-1F8464065B5B}"/>
    <dataValidation type="whole" allowBlank="1" showInputMessage="1" showErrorMessage="1" sqref="C1:C1048576" xr:uid="{3C7C68B8-BE4A-4372-BCF2-D63A2B4BBCC9}">
      <formula1>1900</formula1>
      <formula2>2024</formula2>
    </dataValidation>
    <dataValidation type="decimal" operator="greaterThan" allowBlank="1" showInputMessage="1" showErrorMessage="1" sqref="P1:R1048576" xr:uid="{1A2CC8C1-2D59-4E8B-8816-CB259286F95E}">
      <formula1>0</formula1>
    </dataValidation>
    <dataValidation type="decimal" allowBlank="1" showInputMessage="1" showErrorMessage="1" sqref="S1:U1048576" xr:uid="{CFECCC8A-FAA9-4C13-A655-918CDC6BA932}">
      <formula1>-100</formula1>
      <formula2>100</formula2>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0">
        <x14:dataValidation type="list" allowBlank="1" showInputMessage="1" showErrorMessage="1" xr:uid="{99924D71-21AF-4A0C-ACF1-61CD0396D7C5}">
          <x14:formula1>
            <xm:f>Sheet1!$G$2:$G$3</xm:f>
          </x14:formula1>
          <xm:sqref>G1:G49 G56:G1048576</xm:sqref>
        </x14:dataValidation>
        <x14:dataValidation type="list" allowBlank="1" showInputMessage="1" showErrorMessage="1" xr:uid="{A57A98F4-2C9E-45C5-B749-BBF3D45AC62E}">
          <x14:formula1>
            <xm:f>Sheet1!$M$2:$M$4</xm:f>
          </x14:formula1>
          <xm:sqref>M1:M49 M56:M1048576</xm:sqref>
        </x14:dataValidation>
        <x14:dataValidation type="list" allowBlank="1" showInputMessage="1" showErrorMessage="1" xr:uid="{36BB774B-A56D-406A-87B0-73A278E7B9C6}">
          <x14:formula1>
            <xm:f>Sheet1!$N$2:$N$3</xm:f>
          </x14:formula1>
          <xm:sqref>N1:N49 N56:N1048576</xm:sqref>
        </x14:dataValidation>
        <x14:dataValidation type="list" operator="greaterThan" allowBlank="1" showInputMessage="1" showErrorMessage="1" xr:uid="{CE2C4EF9-9A21-44BF-886D-9B82650C5ADE}">
          <x14:formula1>
            <xm:f>Sheet1!$O$2:$O$4</xm:f>
          </x14:formula1>
          <xm:sqref>O1:O49 O56:O1048576</xm:sqref>
        </x14:dataValidation>
        <x14:dataValidation type="list" allowBlank="1" showInputMessage="1" showErrorMessage="1" xr:uid="{35C84122-46BF-45EC-B94F-CE2E660E42C6}">
          <x14:formula1>
            <xm:f>Sheet1!$AI$2:$AI$4</xm:f>
          </x14:formula1>
          <xm:sqref>AJ1:AJ49 AJ56:AJ1048576</xm:sqref>
        </x14:dataValidation>
        <x14:dataValidation type="list" allowBlank="1" showInputMessage="1" showErrorMessage="1" xr:uid="{BD37823A-9E25-4CDA-96FE-26691946BB05}">
          <x14:formula1>
            <xm:f>Sheet1!$Y$2:$Y$4</xm:f>
          </x14:formula1>
          <xm:sqref>Y1:Y49 Y56:Y1048576</xm:sqref>
        </x14:dataValidation>
        <x14:dataValidation type="list" allowBlank="1" showInputMessage="1" showErrorMessage="1" xr:uid="{687CE681-E308-4F91-A531-8F2D5D23D658}">
          <x14:formula1>
            <xm:f>Sheet1!$E$2:$E$12</xm:f>
          </x14:formula1>
          <xm:sqref>E1:E49 E56:E1048576</xm:sqref>
        </x14:dataValidation>
        <x14:dataValidation type="list" allowBlank="1" showInputMessage="1" showErrorMessage="1" xr:uid="{8DDF067C-D634-41B0-A279-FB7D33D549F8}">
          <x14:formula1>
            <xm:f>Sheet1!$V$2:$V$3</xm:f>
          </x14:formula1>
          <xm:sqref>V1:V1048576</xm:sqref>
        </x14:dataValidation>
        <x14:dataValidation type="list" allowBlank="1" showInputMessage="1" showErrorMessage="1" xr:uid="{1DB40807-8E9B-4CD2-8455-08B70701A1A2}">
          <x14:formula1>
            <xm:f>Sheet1!$W$2:$W$3</xm:f>
          </x14:formula1>
          <xm:sqref>W1:W1048576</xm:sqref>
        </x14:dataValidation>
        <x14:dataValidation type="list" allowBlank="1" showInputMessage="1" showErrorMessage="1" xr:uid="{13BCB1A6-D674-4B12-8009-65068053EA96}">
          <x14:formula1>
            <xm:f>Sheet1!$X$2:$X$5</xm:f>
          </x14:formula1>
          <xm:sqref>X1:X1048576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EFEEE-0FBB-4B0A-BC53-77F11021FF1B}">
  <dimension ref="A1:C45"/>
  <sheetViews>
    <sheetView topLeftCell="A37" zoomScale="85" zoomScaleNormal="85" workbookViewId="0">
      <selection activeCell="B48" sqref="B48"/>
    </sheetView>
  </sheetViews>
  <sheetFormatPr defaultRowHeight="14.75" x14ac:dyDescent="0.75"/>
  <cols>
    <col min="1" max="1" width="36.453125" customWidth="1"/>
    <col min="2" max="2" width="96.7265625" customWidth="1"/>
    <col min="3" max="3" width="90.7265625" bestFit="1" customWidth="1"/>
  </cols>
  <sheetData>
    <row r="1" spans="1:3" ht="16.5" thickBot="1" x14ac:dyDescent="0.9">
      <c r="A1" s="6" t="s">
        <v>40</v>
      </c>
      <c r="B1" s="6" t="s">
        <v>41</v>
      </c>
      <c r="C1" s="6" t="s">
        <v>46</v>
      </c>
    </row>
    <row r="2" spans="1:3" ht="16.5" thickBot="1" x14ac:dyDescent="0.9">
      <c r="A2" s="5" t="s">
        <v>0</v>
      </c>
      <c r="B2" s="5" t="s">
        <v>28</v>
      </c>
      <c r="C2" s="5" t="s">
        <v>39</v>
      </c>
    </row>
    <row r="3" spans="1:3" ht="16.5" thickBot="1" x14ac:dyDescent="0.9">
      <c r="A3" s="5" t="s">
        <v>98</v>
      </c>
      <c r="B3" s="5" t="s">
        <v>99</v>
      </c>
      <c r="C3" s="5" t="s">
        <v>39</v>
      </c>
    </row>
    <row r="4" spans="1:3" ht="16.5" thickBot="1" x14ac:dyDescent="0.9">
      <c r="A4" s="5" t="s">
        <v>5</v>
      </c>
      <c r="B4" s="5" t="s">
        <v>29</v>
      </c>
      <c r="C4" s="5" t="s">
        <v>42</v>
      </c>
    </row>
    <row r="5" spans="1:3" ht="16.5" thickBot="1" x14ac:dyDescent="0.9">
      <c r="A5" s="5" t="s">
        <v>6</v>
      </c>
      <c r="B5" s="5" t="s">
        <v>30</v>
      </c>
      <c r="C5" s="5" t="s">
        <v>39</v>
      </c>
    </row>
    <row r="6" spans="1:3" ht="16.5" thickBot="1" x14ac:dyDescent="0.9">
      <c r="A6" s="5" t="s">
        <v>7</v>
      </c>
      <c r="B6" s="5" t="s">
        <v>31</v>
      </c>
      <c r="C6" s="5" t="s">
        <v>39</v>
      </c>
    </row>
    <row r="7" spans="1:3" ht="16.5" thickBot="1" x14ac:dyDescent="0.9">
      <c r="A7" s="5" t="s">
        <v>8</v>
      </c>
      <c r="B7" s="5" t="s">
        <v>32</v>
      </c>
      <c r="C7" s="5" t="s">
        <v>39</v>
      </c>
    </row>
    <row r="8" spans="1:3" ht="16.5" thickBot="1" x14ac:dyDescent="0.9">
      <c r="A8" s="5" t="s">
        <v>4</v>
      </c>
      <c r="B8" s="5" t="s">
        <v>43</v>
      </c>
      <c r="C8" s="5" t="s">
        <v>47</v>
      </c>
    </row>
    <row r="9" spans="1:3" ht="16.5" thickBot="1" x14ac:dyDescent="0.9">
      <c r="A9" s="5" t="s">
        <v>9</v>
      </c>
      <c r="B9" s="5" t="s">
        <v>33</v>
      </c>
      <c r="C9" s="5" t="s">
        <v>39</v>
      </c>
    </row>
    <row r="10" spans="1:3" ht="16.5" thickBot="1" x14ac:dyDescent="0.9">
      <c r="A10" s="5" t="s">
        <v>10</v>
      </c>
      <c r="B10" s="5" t="s">
        <v>34</v>
      </c>
      <c r="C10" s="5" t="s">
        <v>39</v>
      </c>
    </row>
    <row r="11" spans="1:3" ht="16.5" thickBot="1" x14ac:dyDescent="0.9">
      <c r="A11" s="5" t="s">
        <v>11</v>
      </c>
      <c r="B11" s="5" t="s">
        <v>35</v>
      </c>
      <c r="C11" s="5" t="s">
        <v>39</v>
      </c>
    </row>
    <row r="12" spans="1:3" ht="16.5" thickBot="1" x14ac:dyDescent="0.9">
      <c r="A12" s="5" t="s">
        <v>12</v>
      </c>
      <c r="B12" s="5" t="s">
        <v>36</v>
      </c>
      <c r="C12" s="5" t="s">
        <v>39</v>
      </c>
    </row>
    <row r="13" spans="1:3" ht="16.5" thickBot="1" x14ac:dyDescent="0.9">
      <c r="A13" s="5" t="s">
        <v>13</v>
      </c>
      <c r="B13" s="5" t="s">
        <v>37</v>
      </c>
      <c r="C13" s="5" t="s">
        <v>39</v>
      </c>
    </row>
    <row r="14" spans="1:3" ht="16.5" thickBot="1" x14ac:dyDescent="0.9">
      <c r="A14" s="5" t="s">
        <v>14</v>
      </c>
      <c r="B14" s="5" t="s">
        <v>45</v>
      </c>
      <c r="C14" s="5" t="s">
        <v>48</v>
      </c>
    </row>
    <row r="15" spans="1:3" ht="16.5" thickBot="1" x14ac:dyDescent="0.9">
      <c r="A15" s="5" t="s">
        <v>20</v>
      </c>
      <c r="B15" s="5" t="s">
        <v>44</v>
      </c>
      <c r="C15" s="5" t="s">
        <v>49</v>
      </c>
    </row>
    <row r="16" spans="1:3" ht="47.25" thickBot="1" x14ac:dyDescent="0.9">
      <c r="A16" s="5" t="s">
        <v>85</v>
      </c>
      <c r="B16" s="7" t="s">
        <v>104</v>
      </c>
      <c r="C16" s="5" t="s">
        <v>105</v>
      </c>
    </row>
    <row r="17" spans="1:3" ht="16.5" thickBot="1" x14ac:dyDescent="0.9">
      <c r="A17" s="5" t="s">
        <v>62</v>
      </c>
      <c r="B17" s="5" t="s">
        <v>63</v>
      </c>
      <c r="C17" s="5" t="s">
        <v>42</v>
      </c>
    </row>
    <row r="18" spans="1:3" ht="31.75" thickBot="1" x14ac:dyDescent="0.9">
      <c r="A18" s="5" t="s">
        <v>18</v>
      </c>
      <c r="B18" s="7" t="s">
        <v>38</v>
      </c>
      <c r="C18" s="5" t="s">
        <v>42</v>
      </c>
    </row>
    <row r="19" spans="1:3" ht="47" thickBot="1" x14ac:dyDescent="0.9">
      <c r="A19" s="5" t="s">
        <v>19</v>
      </c>
      <c r="B19" s="7" t="s">
        <v>144</v>
      </c>
      <c r="C19" s="5" t="s">
        <v>42</v>
      </c>
    </row>
    <row r="20" spans="1:3" ht="62.25" thickBot="1" x14ac:dyDescent="0.9">
      <c r="A20" s="5" t="s">
        <v>21</v>
      </c>
      <c r="B20" s="7" t="s">
        <v>110</v>
      </c>
      <c r="C20" s="5" t="s">
        <v>42</v>
      </c>
    </row>
    <row r="21" spans="1:3" ht="62.25" thickBot="1" x14ac:dyDescent="0.9">
      <c r="A21" s="5" t="s">
        <v>56</v>
      </c>
      <c r="B21" s="7" t="s">
        <v>111</v>
      </c>
      <c r="C21" s="5" t="s">
        <v>42</v>
      </c>
    </row>
    <row r="22" spans="1:3" ht="31.75" thickBot="1" x14ac:dyDescent="0.9">
      <c r="A22" s="5" t="s">
        <v>23</v>
      </c>
      <c r="B22" s="7" t="s">
        <v>50</v>
      </c>
      <c r="C22" s="5" t="s">
        <v>42</v>
      </c>
    </row>
    <row r="23" spans="1:3" ht="16.5" thickBot="1" x14ac:dyDescent="0.9">
      <c r="A23" s="5" t="s">
        <v>52</v>
      </c>
      <c r="B23" s="5" t="s">
        <v>51</v>
      </c>
      <c r="C23" s="5" t="s">
        <v>83</v>
      </c>
    </row>
    <row r="24" spans="1:3" ht="31.75" thickBot="1" x14ac:dyDescent="0.9">
      <c r="A24" s="5" t="s">
        <v>24</v>
      </c>
      <c r="B24" s="7" t="s">
        <v>53</v>
      </c>
      <c r="C24" s="5" t="s">
        <v>54</v>
      </c>
    </row>
    <row r="25" spans="1:3" ht="16.5" thickBot="1" x14ac:dyDescent="0.9">
      <c r="A25" s="5" t="s">
        <v>119</v>
      </c>
      <c r="B25" s="5" t="s">
        <v>120</v>
      </c>
      <c r="C25" s="5" t="s">
        <v>121</v>
      </c>
    </row>
    <row r="26" spans="1:3" ht="16.5" thickBot="1" x14ac:dyDescent="0.9">
      <c r="A26" s="5" t="s">
        <v>96</v>
      </c>
      <c r="B26" s="5" t="s">
        <v>100</v>
      </c>
      <c r="C26" s="5" t="s">
        <v>101</v>
      </c>
    </row>
    <row r="27" spans="1:3" ht="31.75" thickBot="1" x14ac:dyDescent="0.9">
      <c r="A27" s="5" t="s">
        <v>95</v>
      </c>
      <c r="B27" s="7" t="s">
        <v>112</v>
      </c>
      <c r="C27" s="5" t="s">
        <v>39</v>
      </c>
    </row>
    <row r="28" spans="1:3" ht="16.5" thickBot="1" x14ac:dyDescent="0.9">
      <c r="A28" s="8" t="s">
        <v>89</v>
      </c>
      <c r="B28" s="5" t="s">
        <v>102</v>
      </c>
      <c r="C28" s="5" t="s">
        <v>42</v>
      </c>
    </row>
    <row r="29" spans="1:3" ht="31.75" thickBot="1" x14ac:dyDescent="0.9">
      <c r="A29" s="8" t="s">
        <v>90</v>
      </c>
      <c r="B29" s="7" t="s">
        <v>55</v>
      </c>
      <c r="C29" s="5" t="s">
        <v>42</v>
      </c>
    </row>
    <row r="30" spans="1:3" ht="47" thickBot="1" x14ac:dyDescent="0.9">
      <c r="A30" s="8" t="s">
        <v>91</v>
      </c>
      <c r="B30" s="7" t="s">
        <v>115</v>
      </c>
      <c r="C30" s="5" t="s">
        <v>42</v>
      </c>
    </row>
    <row r="31" spans="1:3" ht="31.75" thickBot="1" x14ac:dyDescent="0.9">
      <c r="A31" s="8" t="s">
        <v>114</v>
      </c>
      <c r="B31" s="7" t="s">
        <v>113</v>
      </c>
      <c r="C31" s="5" t="s">
        <v>42</v>
      </c>
    </row>
    <row r="32" spans="1:3" ht="16.5" thickBot="1" x14ac:dyDescent="0.9">
      <c r="A32" s="9" t="s">
        <v>92</v>
      </c>
      <c r="B32" s="5" t="s">
        <v>109</v>
      </c>
      <c r="C32" s="5" t="s">
        <v>42</v>
      </c>
    </row>
    <row r="33" spans="1:3" ht="31.75" thickBot="1" x14ac:dyDescent="0.9">
      <c r="A33" s="9" t="s">
        <v>93</v>
      </c>
      <c r="B33" s="7" t="s">
        <v>57</v>
      </c>
      <c r="C33" s="5" t="s">
        <v>42</v>
      </c>
    </row>
    <row r="34" spans="1:3" ht="47" thickBot="1" x14ac:dyDescent="0.9">
      <c r="A34" s="9" t="s">
        <v>94</v>
      </c>
      <c r="B34" s="7" t="s">
        <v>117</v>
      </c>
      <c r="C34" s="5" t="s">
        <v>42</v>
      </c>
    </row>
    <row r="35" spans="1:3" ht="16.5" thickBot="1" x14ac:dyDescent="0.9">
      <c r="A35" s="9" t="s">
        <v>116</v>
      </c>
      <c r="B35" s="5" t="s">
        <v>118</v>
      </c>
      <c r="C35" s="5"/>
    </row>
    <row r="36" spans="1:3" ht="16.5" thickBot="1" x14ac:dyDescent="0.9">
      <c r="A36" s="9" t="s">
        <v>103</v>
      </c>
      <c r="B36" s="5" t="s">
        <v>122</v>
      </c>
      <c r="C36" s="5" t="s">
        <v>39</v>
      </c>
    </row>
    <row r="37" spans="1:3" ht="31.75" thickBot="1" x14ac:dyDescent="0.9">
      <c r="A37" s="5" t="s">
        <v>17</v>
      </c>
      <c r="B37" s="7" t="s">
        <v>84</v>
      </c>
      <c r="C37" s="7" t="s">
        <v>77</v>
      </c>
    </row>
    <row r="38" spans="1:3" ht="108" thickBot="1" x14ac:dyDescent="0.9">
      <c r="A38" s="5" t="s">
        <v>123</v>
      </c>
      <c r="B38" s="7" t="s">
        <v>124</v>
      </c>
      <c r="C38" s="7" t="s">
        <v>39</v>
      </c>
    </row>
    <row r="39" spans="1:3" ht="123" customHeight="1" thickBot="1" x14ac:dyDescent="0.9">
      <c r="A39" s="5" t="s">
        <v>26</v>
      </c>
      <c r="B39" s="7" t="s">
        <v>139</v>
      </c>
      <c r="C39" s="7" t="s">
        <v>39</v>
      </c>
    </row>
    <row r="40" spans="1:3" ht="77.5" thickBot="1" x14ac:dyDescent="0.9">
      <c r="A40" s="5" t="s">
        <v>1</v>
      </c>
      <c r="B40" s="7" t="s">
        <v>125</v>
      </c>
      <c r="C40" s="7" t="s">
        <v>39</v>
      </c>
    </row>
    <row r="41" spans="1:3" ht="16.5" thickBot="1" x14ac:dyDescent="0.9">
      <c r="A41" s="5" t="s">
        <v>2</v>
      </c>
      <c r="B41" s="5" t="s">
        <v>140</v>
      </c>
      <c r="C41" s="5" t="s">
        <v>39</v>
      </c>
    </row>
    <row r="42" spans="1:3" ht="16.5" thickBot="1" x14ac:dyDescent="0.9">
      <c r="A42" s="5" t="s">
        <v>3</v>
      </c>
      <c r="B42" s="5" t="s">
        <v>58</v>
      </c>
      <c r="C42" s="5" t="s">
        <v>39</v>
      </c>
    </row>
    <row r="43" spans="1:3" ht="47" thickBot="1" x14ac:dyDescent="0.9">
      <c r="A43" s="5" t="s">
        <v>15</v>
      </c>
      <c r="B43" s="7" t="s">
        <v>59</v>
      </c>
      <c r="C43" s="5" t="s">
        <v>39</v>
      </c>
    </row>
    <row r="44" spans="1:3" ht="31.75" thickBot="1" x14ac:dyDescent="0.9">
      <c r="A44" s="5" t="s">
        <v>16</v>
      </c>
      <c r="B44" s="7" t="s">
        <v>60</v>
      </c>
      <c r="C44" s="5" t="s">
        <v>39</v>
      </c>
    </row>
    <row r="45" spans="1:3" ht="16.5" thickBot="1" x14ac:dyDescent="0.9">
      <c r="A45" s="5" t="s">
        <v>25</v>
      </c>
      <c r="B45" s="5" t="s">
        <v>61</v>
      </c>
      <c r="C45" s="5" t="s">
        <v>39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F1DE9-7E36-4BDC-BCC2-B1AD04F48E3A}">
  <dimension ref="A1:AQ12"/>
  <sheetViews>
    <sheetView workbookViewId="0">
      <selection activeCell="E3" sqref="E3"/>
    </sheetView>
  </sheetViews>
  <sheetFormatPr defaultRowHeight="14.75" x14ac:dyDescent="0.75"/>
  <sheetData>
    <row r="1" spans="1:43" ht="16.5" thickBot="1" x14ac:dyDescent="0.9">
      <c r="A1" s="4" t="s">
        <v>0</v>
      </c>
      <c r="B1" s="4" t="s">
        <v>98</v>
      </c>
      <c r="C1" s="4" t="s">
        <v>5</v>
      </c>
      <c r="D1" s="4" t="s">
        <v>6</v>
      </c>
      <c r="E1" s="4" t="s">
        <v>7</v>
      </c>
      <c r="F1" s="4" t="s">
        <v>8</v>
      </c>
      <c r="G1" s="4" t="s">
        <v>4</v>
      </c>
      <c r="H1" s="4" t="s">
        <v>9</v>
      </c>
      <c r="I1" s="4" t="s">
        <v>10</v>
      </c>
      <c r="J1" s="4" t="s">
        <v>11</v>
      </c>
      <c r="K1" s="4" t="s">
        <v>12</v>
      </c>
      <c r="L1" s="4" t="s">
        <v>13</v>
      </c>
      <c r="M1" s="4" t="s">
        <v>14</v>
      </c>
      <c r="N1" s="4" t="s">
        <v>20</v>
      </c>
      <c r="O1" s="4" t="s">
        <v>85</v>
      </c>
      <c r="P1" s="4" t="s">
        <v>62</v>
      </c>
      <c r="Q1" s="4" t="s">
        <v>18</v>
      </c>
      <c r="R1" s="4" t="s">
        <v>19</v>
      </c>
      <c r="S1" s="4" t="s">
        <v>21</v>
      </c>
      <c r="T1" s="4" t="s">
        <v>22</v>
      </c>
      <c r="U1" s="4" t="s">
        <v>23</v>
      </c>
      <c r="V1" s="4" t="s">
        <v>52</v>
      </c>
      <c r="W1" s="4" t="s">
        <v>24</v>
      </c>
      <c r="X1" s="4" t="s">
        <v>119</v>
      </c>
      <c r="Y1" s="4" t="s">
        <v>96</v>
      </c>
      <c r="Z1" s="4" t="s">
        <v>95</v>
      </c>
      <c r="AA1" s="4" t="s">
        <v>89</v>
      </c>
      <c r="AB1" s="4" t="s">
        <v>90</v>
      </c>
      <c r="AC1" s="4" t="s">
        <v>91</v>
      </c>
      <c r="AD1" s="4" t="s">
        <v>92</v>
      </c>
      <c r="AE1" s="4" t="s">
        <v>93</v>
      </c>
      <c r="AF1" s="4" t="s">
        <v>94</v>
      </c>
      <c r="AG1" s="4" t="s">
        <v>103</v>
      </c>
      <c r="AH1" s="4" t="s">
        <v>97</v>
      </c>
      <c r="AI1" s="4" t="s">
        <v>17</v>
      </c>
      <c r="AJ1" s="4" t="s">
        <v>26</v>
      </c>
      <c r="AK1" s="4" t="s">
        <v>1</v>
      </c>
      <c r="AL1" s="4" t="s">
        <v>27</v>
      </c>
      <c r="AM1" s="4" t="s">
        <v>2</v>
      </c>
      <c r="AN1" s="4" t="s">
        <v>3</v>
      </c>
      <c r="AO1" s="4" t="s">
        <v>15</v>
      </c>
      <c r="AP1" s="4" t="s">
        <v>16</v>
      </c>
      <c r="AQ1" s="4" t="s">
        <v>25</v>
      </c>
    </row>
    <row r="2" spans="1:43" x14ac:dyDescent="0.75">
      <c r="E2" t="s">
        <v>134</v>
      </c>
      <c r="G2" t="s">
        <v>4</v>
      </c>
      <c r="M2" t="s">
        <v>66</v>
      </c>
      <c r="N2" t="s">
        <v>68</v>
      </c>
      <c r="O2" t="s">
        <v>86</v>
      </c>
      <c r="V2" t="s">
        <v>70</v>
      </c>
      <c r="W2" t="s">
        <v>72</v>
      </c>
      <c r="X2" t="s">
        <v>126</v>
      </c>
      <c r="Y2" t="s">
        <v>106</v>
      </c>
      <c r="AI2" t="s">
        <v>74</v>
      </c>
      <c r="AM2" t="s">
        <v>78</v>
      </c>
    </row>
    <row r="3" spans="1:43" x14ac:dyDescent="0.75">
      <c r="E3">
        <v>1</v>
      </c>
      <c r="G3" t="s">
        <v>64</v>
      </c>
      <c r="M3" t="s">
        <v>65</v>
      </c>
      <c r="N3" t="s">
        <v>69</v>
      </c>
      <c r="O3" t="s">
        <v>87</v>
      </c>
      <c r="V3" t="s">
        <v>71</v>
      </c>
      <c r="W3" t="s">
        <v>73</v>
      </c>
      <c r="X3" t="s">
        <v>127</v>
      </c>
      <c r="Y3" t="s">
        <v>107</v>
      </c>
      <c r="AI3" t="s">
        <v>75</v>
      </c>
      <c r="AM3" t="s">
        <v>79</v>
      </c>
    </row>
    <row r="4" spans="1:43" x14ac:dyDescent="0.75">
      <c r="E4">
        <v>2</v>
      </c>
      <c r="M4" t="s">
        <v>67</v>
      </c>
      <c r="O4" t="s">
        <v>88</v>
      </c>
      <c r="X4" t="s">
        <v>128</v>
      </c>
      <c r="Y4" t="s">
        <v>108</v>
      </c>
      <c r="AI4" t="s">
        <v>76</v>
      </c>
      <c r="AM4" t="s">
        <v>80</v>
      </c>
    </row>
    <row r="5" spans="1:43" x14ac:dyDescent="0.75">
      <c r="E5">
        <v>3</v>
      </c>
      <c r="X5" t="s">
        <v>129</v>
      </c>
      <c r="AM5" t="s">
        <v>81</v>
      </c>
    </row>
    <row r="6" spans="1:43" x14ac:dyDescent="0.75">
      <c r="E6">
        <v>4</v>
      </c>
      <c r="AM6" t="s">
        <v>82</v>
      </c>
    </row>
    <row r="7" spans="1:43" x14ac:dyDescent="0.75">
      <c r="E7">
        <v>5</v>
      </c>
    </row>
    <row r="8" spans="1:43" x14ac:dyDescent="0.75">
      <c r="E8">
        <v>6</v>
      </c>
    </row>
    <row r="9" spans="1:43" x14ac:dyDescent="0.75">
      <c r="E9">
        <v>7</v>
      </c>
    </row>
    <row r="10" spans="1:43" x14ac:dyDescent="0.75">
      <c r="E10">
        <v>8</v>
      </c>
    </row>
    <row r="11" spans="1:43" x14ac:dyDescent="0.75">
      <c r="E11">
        <v>9</v>
      </c>
    </row>
    <row r="12" spans="1:43" x14ac:dyDescent="0.75">
      <c r="E12">
        <v>10</v>
      </c>
    </row>
  </sheetData>
  <dataValidations count="2">
    <dataValidation type="whole" allowBlank="1" showInputMessage="1" showErrorMessage="1" sqref="C1" xr:uid="{BDA3446B-D855-47D2-A305-526363782904}">
      <formula1>1900</formula1>
      <formula2>2024</formula2>
    </dataValidation>
    <dataValidation type="list" allowBlank="1" showInputMessage="1" showErrorMessage="1" sqref="G1:G1048576" xr:uid="{577F9278-0012-4B71-9529-4BD62718A9D0}">
      <formula1>$G$2:$G$3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Extracted_data</vt:lpstr>
      <vt:lpstr>Metadata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 Pottier</dc:creator>
  <cp:lastModifiedBy>berta canal domenech</cp:lastModifiedBy>
  <dcterms:created xsi:type="dcterms:W3CDTF">2021-09-02T22:32:29Z</dcterms:created>
  <dcterms:modified xsi:type="dcterms:W3CDTF">2023-04-25T14:24:22Z</dcterms:modified>
</cp:coreProperties>
</file>