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ate1904="1" codeName="DieseArbeitsmappe"/>
  <mc:AlternateContent xmlns:mc="http://schemas.openxmlformats.org/markup-compatibility/2006">
    <mc:Choice Requires="x15">
      <x15ac:absPath xmlns:x15ac="http://schemas.microsoft.com/office/spreadsheetml/2010/11/ac" url="D:\Philipp\Studium\Molecular-Test-Time-Adaptation\"/>
    </mc:Choice>
  </mc:AlternateContent>
  <xr:revisionPtr revIDLastSave="0" documentId="13_ncr:1_{D04A4ECE-9188-4F03-9853-9F19D9CF0B7F}" xr6:coauthVersionLast="47" xr6:coauthVersionMax="47" xr10:uidLastSave="{00000000-0000-0000-0000-000000000000}"/>
  <workbookProtection workbookAlgorithmName="SHA-512" workbookHashValue="HCoKw4gRij0gV6dkJfNeqDY8SK+w2PMaLYVl2wyqiuSEdbwXoxG0BpbDJ/qeWfNHoSNSKsH2JW6N7mRDHC8t+w==" workbookSaltValue="AxSev/HzJnlnx2x5wdOaWw==" workbookSpinCount="100000" lockStructure="1"/>
  <bookViews>
    <workbookView xWindow="3072" yWindow="3072" windowWidth="17280" windowHeight="9420" tabRatio="933" activeTab="6" xr2:uid="{00000000-000D-0000-FFFF-FFFF00000000}"/>
  </bookViews>
  <sheets>
    <sheet name="Voreinstellungen" sheetId="1" r:id="rId1"/>
    <sheet name="Feiertage" sheetId="2" r:id="rId2"/>
    <sheet name="Januar" sheetId="3" r:id="rId3"/>
    <sheet name="Februar" sheetId="4" r:id="rId4"/>
    <sheet name="Mä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" sheetId="13" r:id="rId13"/>
    <sheet name="Dezember" sheetId="14" r:id="rId14"/>
    <sheet name="Jahresübersicht" sheetId="15" r:id="rId15"/>
    <sheet name="Fahrtkosten" sheetId="17" r:id="rId16"/>
  </sheets>
  <definedNames>
    <definedName name="Code">Voreinstellungen!$B$20:$C$33</definedName>
    <definedName name="CodeList">Voreinstellungen!$B$20:$B$33</definedName>
    <definedName name="_xlnm.Print_Area" localSheetId="5">April!$A$1:$P$47</definedName>
    <definedName name="_xlnm.Print_Area" localSheetId="9">August!$A$1:$P$47</definedName>
    <definedName name="_xlnm.Print_Area" localSheetId="13">Dezember!$A$1:$P$47</definedName>
    <definedName name="_xlnm.Print_Area" localSheetId="15">Fahrtkosten!$A$1:$E$15</definedName>
    <definedName name="_xlnm.Print_Area" localSheetId="3">Februar!$A$1:$P$47</definedName>
    <definedName name="_xlnm.Print_Area" localSheetId="1">Feiertage!$A$1:$D$39</definedName>
    <definedName name="_xlnm.Print_Area" localSheetId="14">Jahresübersicht!$A$1:$AL$50</definedName>
    <definedName name="_xlnm.Print_Area" localSheetId="2">Januar!$A$1:$P$47</definedName>
    <definedName name="_xlnm.Print_Area" localSheetId="8">Juli!$A$1:$P$47</definedName>
    <definedName name="_xlnm.Print_Area" localSheetId="7">Juni!$A$1:$P$47</definedName>
    <definedName name="_xlnm.Print_Area" localSheetId="6">Mai!$A$1:$P$47</definedName>
    <definedName name="_xlnm.Print_Area" localSheetId="4">März!$A$1:$P$47</definedName>
    <definedName name="_xlnm.Print_Area" localSheetId="12">November!$A$1:$P$47</definedName>
    <definedName name="_xlnm.Print_Area" localSheetId="11">Oktober!$A$1:$P$47</definedName>
    <definedName name="_xlnm.Print_Area" localSheetId="10">September!$A$1:$P$47</definedName>
    <definedName name="_xlnm.Print_Area" localSheetId="0">Voreinstellungen!$A$1:$J$38</definedName>
    <definedName name="Feiertage">Feiertage!$A$4:$C$39</definedName>
    <definedName name="Jahr">Voreinstellungen!$C$2</definedName>
    <definedName name="Ostern0">Feiertage!$A$2</definedName>
    <definedName name="Ostern1">Feiertage!$B$2</definedName>
    <definedName name="PauseGTime">Voreinstellungen!$E$8</definedName>
    <definedName name="PauseGWert">Voreinstellungen!$F$8</definedName>
    <definedName name="PauseKTime">Voreinstellungen!$E$7</definedName>
    <definedName name="PauseKWert">Voreinstellungen!$F$7</definedName>
    <definedName name="SOLL_AZ_Ab">Voreinstellungen!$B$12:$B$16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" i="2" l="1"/>
  <c r="A39" i="15"/>
  <c r="A50" i="15"/>
  <c r="K41" i="4"/>
  <c r="K41" i="5"/>
  <c r="K41" i="6"/>
  <c r="K41" i="7"/>
  <c r="K41" i="8"/>
  <c r="K41" i="9"/>
  <c r="K41" i="10"/>
  <c r="K41" i="11"/>
  <c r="K41" i="12"/>
  <c r="K41" i="13"/>
  <c r="K41" i="14"/>
  <c r="K41" i="3"/>
  <c r="J41" i="4"/>
  <c r="E39" i="15" s="1"/>
  <c r="J41" i="5"/>
  <c r="H39" i="15" s="1"/>
  <c r="J41" i="6"/>
  <c r="K39" i="15" s="1"/>
  <c r="J41" i="7"/>
  <c r="N39" i="15" s="1"/>
  <c r="J41" i="8"/>
  <c r="Q39" i="15" s="1"/>
  <c r="J41" i="9"/>
  <c r="T39" i="15" s="1"/>
  <c r="J41" i="10"/>
  <c r="W39" i="15" s="1"/>
  <c r="J41" i="11"/>
  <c r="Z39" i="15" s="1"/>
  <c r="J41" i="12"/>
  <c r="J41" i="13"/>
  <c r="AF39" i="15" s="1"/>
  <c r="J41" i="14"/>
  <c r="AI39" i="15" s="1"/>
  <c r="J41" i="3"/>
  <c r="B39" i="15" s="1"/>
  <c r="K39" i="4"/>
  <c r="K39" i="5"/>
  <c r="K39" i="6"/>
  <c r="K39" i="7"/>
  <c r="K39" i="8"/>
  <c r="K39" i="9"/>
  <c r="K39" i="10"/>
  <c r="K39" i="11"/>
  <c r="K39" i="12"/>
  <c r="K39" i="13"/>
  <c r="K39" i="14"/>
  <c r="K39" i="3"/>
  <c r="J38" i="4"/>
  <c r="E40" i="15" s="1"/>
  <c r="J38" i="5"/>
  <c r="J38" i="6"/>
  <c r="K40" i="15" s="1"/>
  <c r="J38" i="7"/>
  <c r="N40" i="15" s="1"/>
  <c r="J38" i="8"/>
  <c r="J38" i="9"/>
  <c r="T40" i="15" s="1"/>
  <c r="J38" i="10"/>
  <c r="W40" i="15" s="1"/>
  <c r="J38" i="11"/>
  <c r="J38" i="12"/>
  <c r="J38" i="13"/>
  <c r="AF40" i="15" s="1"/>
  <c r="J38" i="14"/>
  <c r="AI40" i="15" s="1"/>
  <c r="J38" i="3"/>
  <c r="B40" i="15" s="1"/>
  <c r="K38" i="4"/>
  <c r="K38" i="5"/>
  <c r="K38" i="6"/>
  <c r="K38" i="7"/>
  <c r="K38" i="8"/>
  <c r="K38" i="9"/>
  <c r="K38" i="10"/>
  <c r="K38" i="11"/>
  <c r="K38" i="12"/>
  <c r="K38" i="13"/>
  <c r="K38" i="14"/>
  <c r="K38" i="3"/>
  <c r="K36" i="4"/>
  <c r="K36" i="5"/>
  <c r="K36" i="6"/>
  <c r="K36" i="7"/>
  <c r="K36" i="8"/>
  <c r="K36" i="9"/>
  <c r="K36" i="10"/>
  <c r="K36" i="11"/>
  <c r="K36" i="12"/>
  <c r="K36" i="13"/>
  <c r="K36" i="14"/>
  <c r="K36" i="3"/>
  <c r="J45" i="4"/>
  <c r="E47" i="15" s="1"/>
  <c r="B6" i="17"/>
  <c r="E6" i="17"/>
  <c r="E5" i="17"/>
  <c r="J39" i="3"/>
  <c r="B42" i="15" s="1"/>
  <c r="J39" i="5"/>
  <c r="H42" i="15" s="1"/>
  <c r="J39" i="6"/>
  <c r="K42" i="15" s="1"/>
  <c r="J39" i="7"/>
  <c r="N42" i="15" s="1"/>
  <c r="J39" i="8"/>
  <c r="Q42" i="15" s="1"/>
  <c r="J39" i="9"/>
  <c r="T42" i="15" s="1"/>
  <c r="J39" i="10"/>
  <c r="W42" i="15" s="1"/>
  <c r="J39" i="11"/>
  <c r="Z42" i="15" s="1"/>
  <c r="J39" i="12"/>
  <c r="AC42" i="15" s="1"/>
  <c r="J39" i="13"/>
  <c r="AF42" i="15" s="1"/>
  <c r="J39" i="14"/>
  <c r="AI42" i="15" s="1"/>
  <c r="J39" i="4"/>
  <c r="E42" i="15" s="1"/>
  <c r="E7" i="17"/>
  <c r="AC39" i="15"/>
  <c r="A1" i="3"/>
  <c r="A4" i="3" s="1"/>
  <c r="J36" i="3"/>
  <c r="B41" i="15" s="1"/>
  <c r="A1" i="5"/>
  <c r="J36" i="5"/>
  <c r="H41" i="15" s="1"/>
  <c r="A1" i="6"/>
  <c r="A4" i="6" s="1"/>
  <c r="B4" i="6" s="1"/>
  <c r="J36" i="6"/>
  <c r="K41" i="15" s="1"/>
  <c r="A1" i="7"/>
  <c r="A4" i="7" s="1"/>
  <c r="J36" i="7"/>
  <c r="A1" i="8"/>
  <c r="A4" i="8" s="1"/>
  <c r="Q4" i="15" s="1"/>
  <c r="J36" i="8"/>
  <c r="Q41" i="15" s="1"/>
  <c r="A1" i="9"/>
  <c r="A4" i="9" s="1"/>
  <c r="T4" i="15" s="1"/>
  <c r="J36" i="9"/>
  <c r="T41" i="15" s="1"/>
  <c r="A1" i="10"/>
  <c r="A4" i="10" s="1"/>
  <c r="B4" i="10" s="1"/>
  <c r="J36" i="10"/>
  <c r="W41" i="15" s="1"/>
  <c r="A1" i="11"/>
  <c r="E36" i="11" s="1"/>
  <c r="J36" i="11"/>
  <c r="Z41" i="15" s="1"/>
  <c r="A1" i="12"/>
  <c r="A4" i="12" s="1"/>
  <c r="A5" i="12" s="1"/>
  <c r="K5" i="12" s="1"/>
  <c r="J36" i="12"/>
  <c r="AC41" i="15" s="1"/>
  <c r="A1" i="13"/>
  <c r="A4" i="13" s="1"/>
  <c r="K4" i="13" s="1"/>
  <c r="J36" i="13"/>
  <c r="AF41" i="15" s="1"/>
  <c r="A1" i="14"/>
  <c r="A4" i="14" s="1"/>
  <c r="A5" i="14" s="1"/>
  <c r="A6" i="14" s="1"/>
  <c r="K6" i="14" s="1"/>
  <c r="J36" i="14"/>
  <c r="AI41" i="15" s="1"/>
  <c r="A1" i="4"/>
  <c r="A4" i="4" s="1"/>
  <c r="J36" i="4"/>
  <c r="E41" i="15" s="1"/>
  <c r="J37" i="4"/>
  <c r="E43" i="15" s="1"/>
  <c r="J37" i="5"/>
  <c r="H43" i="15" s="1"/>
  <c r="J37" i="6"/>
  <c r="K43" i="15" s="1"/>
  <c r="J37" i="7"/>
  <c r="N43" i="15" s="1"/>
  <c r="J37" i="8"/>
  <c r="Q43" i="15" s="1"/>
  <c r="J37" i="9"/>
  <c r="T43" i="15" s="1"/>
  <c r="J37" i="10"/>
  <c r="J37" i="11"/>
  <c r="J37" i="12"/>
  <c r="AC43" i="15" s="1"/>
  <c r="J37" i="13"/>
  <c r="AF43" i="15" s="1"/>
  <c r="J37" i="14"/>
  <c r="AI43" i="15" s="1"/>
  <c r="J37" i="3"/>
  <c r="B43" i="15" s="1"/>
  <c r="P42" i="4"/>
  <c r="P42" i="5"/>
  <c r="P42" i="6"/>
  <c r="P42" i="7"/>
  <c r="P42" i="8"/>
  <c r="P42" i="9"/>
  <c r="P42" i="10"/>
  <c r="P42" i="11"/>
  <c r="P42" i="12"/>
  <c r="P42" i="13"/>
  <c r="P42" i="14"/>
  <c r="P42" i="3"/>
  <c r="P47" i="4"/>
  <c r="P47" i="5"/>
  <c r="P47" i="6"/>
  <c r="P47" i="7"/>
  <c r="P47" i="8"/>
  <c r="P47" i="9"/>
  <c r="P47" i="10"/>
  <c r="P47" i="11"/>
  <c r="P47" i="12"/>
  <c r="P47" i="13"/>
  <c r="P47" i="14"/>
  <c r="P47" i="3"/>
  <c r="P46" i="4"/>
  <c r="P46" i="5"/>
  <c r="P46" i="6"/>
  <c r="P46" i="7"/>
  <c r="P46" i="8"/>
  <c r="P46" i="9"/>
  <c r="P46" i="10"/>
  <c r="P46" i="11"/>
  <c r="P46" i="12"/>
  <c r="P46" i="13"/>
  <c r="P46" i="14"/>
  <c r="P46" i="3"/>
  <c r="P45" i="4"/>
  <c r="P45" i="5"/>
  <c r="P45" i="6"/>
  <c r="P45" i="7"/>
  <c r="P45" i="8"/>
  <c r="P45" i="9"/>
  <c r="P45" i="10"/>
  <c r="P45" i="11"/>
  <c r="P45" i="12"/>
  <c r="P45" i="13"/>
  <c r="P45" i="14"/>
  <c r="P45" i="3"/>
  <c r="B12" i="1"/>
  <c r="P44" i="4"/>
  <c r="P44" i="5"/>
  <c r="P44" i="6"/>
  <c r="P44" i="7"/>
  <c r="P44" i="8"/>
  <c r="P44" i="9"/>
  <c r="P44" i="10"/>
  <c r="P44" i="11"/>
  <c r="P44" i="12"/>
  <c r="P44" i="13"/>
  <c r="P44" i="14"/>
  <c r="P44" i="3"/>
  <c r="P43" i="5"/>
  <c r="P43" i="6"/>
  <c r="P43" i="7"/>
  <c r="P43" i="8"/>
  <c r="P43" i="9"/>
  <c r="P43" i="10"/>
  <c r="P43" i="11"/>
  <c r="P43" i="12"/>
  <c r="P43" i="13"/>
  <c r="P43" i="14"/>
  <c r="J42" i="4"/>
  <c r="E44" i="15" s="1"/>
  <c r="J42" i="5"/>
  <c r="H44" i="15" s="1"/>
  <c r="J42" i="6"/>
  <c r="K44" i="15" s="1"/>
  <c r="J42" i="7"/>
  <c r="N44" i="15" s="1"/>
  <c r="J42" i="8"/>
  <c r="Q44" i="15" s="1"/>
  <c r="J42" i="9"/>
  <c r="T44" i="15" s="1"/>
  <c r="J42" i="10"/>
  <c r="W44" i="15" s="1"/>
  <c r="J42" i="11"/>
  <c r="Z44" i="15" s="1"/>
  <c r="J42" i="12"/>
  <c r="AC44" i="15" s="1"/>
  <c r="J42" i="13"/>
  <c r="AF44" i="15" s="1"/>
  <c r="J42" i="14"/>
  <c r="AI44" i="15" s="1"/>
  <c r="J42" i="3"/>
  <c r="B44" i="15" s="1"/>
  <c r="J47" i="4"/>
  <c r="E49" i="15" s="1"/>
  <c r="J47" i="5"/>
  <c r="H49" i="15" s="1"/>
  <c r="J47" i="6"/>
  <c r="K49" i="15" s="1"/>
  <c r="J47" i="7"/>
  <c r="N49" i="15" s="1"/>
  <c r="J47" i="8"/>
  <c r="Q49" i="15" s="1"/>
  <c r="J47" i="9"/>
  <c r="T49" i="15" s="1"/>
  <c r="J47" i="10"/>
  <c r="W49" i="15" s="1"/>
  <c r="J47" i="11"/>
  <c r="Z49" i="15" s="1"/>
  <c r="J47" i="12"/>
  <c r="AC49" i="15" s="1"/>
  <c r="J47" i="13"/>
  <c r="AF49" i="15" s="1"/>
  <c r="J47" i="14"/>
  <c r="AI49" i="15" s="1"/>
  <c r="J47" i="3"/>
  <c r="B49" i="15" s="1"/>
  <c r="J46" i="4"/>
  <c r="E48" i="15" s="1"/>
  <c r="J46" i="5"/>
  <c r="H48" i="15" s="1"/>
  <c r="J46" i="6"/>
  <c r="K48" i="15" s="1"/>
  <c r="J46" i="7"/>
  <c r="N48" i="15" s="1"/>
  <c r="J46" i="8"/>
  <c r="Q48" i="15" s="1"/>
  <c r="J46" i="9"/>
  <c r="T48" i="15" s="1"/>
  <c r="J46" i="10"/>
  <c r="W48" i="15" s="1"/>
  <c r="J46" i="11"/>
  <c r="Z48" i="15" s="1"/>
  <c r="J46" i="12"/>
  <c r="AC48" i="15" s="1"/>
  <c r="J46" i="13"/>
  <c r="AF48" i="15" s="1"/>
  <c r="J46" i="14"/>
  <c r="AI48" i="15" s="1"/>
  <c r="J46" i="3"/>
  <c r="B48" i="15" s="1"/>
  <c r="J45" i="6"/>
  <c r="K47" i="15" s="1"/>
  <c r="J45" i="7"/>
  <c r="N47" i="15" s="1"/>
  <c r="J45" i="8"/>
  <c r="Q47" i="15" s="1"/>
  <c r="J45" i="9"/>
  <c r="T47" i="15" s="1"/>
  <c r="J45" i="10"/>
  <c r="W47" i="15" s="1"/>
  <c r="J45" i="11"/>
  <c r="Z47" i="15" s="1"/>
  <c r="J45" i="12"/>
  <c r="AC47" i="15" s="1"/>
  <c r="J45" i="13"/>
  <c r="AF47" i="15" s="1"/>
  <c r="J45" i="14"/>
  <c r="AI47" i="15" s="1"/>
  <c r="J45" i="3"/>
  <c r="B47" i="15" s="1"/>
  <c r="J44" i="3"/>
  <c r="B46" i="15" s="1"/>
  <c r="J44" i="5"/>
  <c r="H46" i="15" s="1"/>
  <c r="J44" i="6"/>
  <c r="K46" i="15" s="1"/>
  <c r="J44" i="7"/>
  <c r="N46" i="15" s="1"/>
  <c r="J44" i="8"/>
  <c r="Q46" i="15" s="1"/>
  <c r="J44" i="9"/>
  <c r="T46" i="15" s="1"/>
  <c r="J44" i="10"/>
  <c r="W46" i="15" s="1"/>
  <c r="J44" i="11"/>
  <c r="Z46" i="15" s="1"/>
  <c r="J44" i="12"/>
  <c r="AC46" i="15" s="1"/>
  <c r="J44" i="13"/>
  <c r="AF46" i="15" s="1"/>
  <c r="J44" i="14"/>
  <c r="AI46" i="15" s="1"/>
  <c r="J44" i="4"/>
  <c r="E46" i="15" s="1"/>
  <c r="J43" i="5"/>
  <c r="H45" i="15" s="1"/>
  <c r="J43" i="6"/>
  <c r="K45" i="15" s="1"/>
  <c r="J43" i="7"/>
  <c r="N45" i="15" s="1"/>
  <c r="J43" i="8"/>
  <c r="Q45" i="15" s="1"/>
  <c r="J43" i="9"/>
  <c r="T45" i="15" s="1"/>
  <c r="J43" i="10"/>
  <c r="W45" i="15" s="1"/>
  <c r="J43" i="11"/>
  <c r="Z45" i="15" s="1"/>
  <c r="J43" i="12"/>
  <c r="AC45" i="15" s="1"/>
  <c r="J43" i="13"/>
  <c r="AF45" i="15" s="1"/>
  <c r="J43" i="14"/>
  <c r="AI45" i="15" s="1"/>
  <c r="A4" i="2"/>
  <c r="A5" i="2"/>
  <c r="B2" i="2"/>
  <c r="A2" i="2"/>
  <c r="A8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B4" i="14"/>
  <c r="C29" i="2"/>
  <c r="D19" i="2"/>
  <c r="D8" i="2"/>
  <c r="B8" i="1"/>
  <c r="B7" i="1"/>
  <c r="B9" i="1"/>
  <c r="A38" i="1"/>
  <c r="A37" i="1"/>
  <c r="A36" i="1"/>
  <c r="A1" i="2"/>
  <c r="A1" i="17"/>
  <c r="E1" i="15"/>
  <c r="D22" i="2"/>
  <c r="P37" i="3"/>
  <c r="P37" i="5"/>
  <c r="P37" i="6"/>
  <c r="P37" i="7"/>
  <c r="P37" i="8"/>
  <c r="P37" i="9"/>
  <c r="P37" i="10"/>
  <c r="P37" i="11"/>
  <c r="P37" i="12"/>
  <c r="P37" i="13"/>
  <c r="P39" i="5"/>
  <c r="H50" i="15" s="1"/>
  <c r="P39" i="6"/>
  <c r="K50" i="15" s="1"/>
  <c r="K47" i="14"/>
  <c r="K46" i="14"/>
  <c r="K45" i="14"/>
  <c r="K44" i="14"/>
  <c r="K43" i="14"/>
  <c r="K42" i="14"/>
  <c r="K47" i="13"/>
  <c r="K46" i="13"/>
  <c r="K45" i="13"/>
  <c r="K44" i="13"/>
  <c r="K43" i="13"/>
  <c r="K42" i="13"/>
  <c r="K47" i="12"/>
  <c r="K46" i="12"/>
  <c r="K45" i="12"/>
  <c r="K44" i="12"/>
  <c r="K43" i="12"/>
  <c r="K42" i="12"/>
  <c r="K47" i="11"/>
  <c r="K46" i="11"/>
  <c r="K45" i="11"/>
  <c r="K44" i="11"/>
  <c r="K43" i="11"/>
  <c r="K42" i="11"/>
  <c r="K47" i="10"/>
  <c r="K46" i="10"/>
  <c r="K45" i="10"/>
  <c r="K44" i="10"/>
  <c r="K43" i="10"/>
  <c r="K42" i="10"/>
  <c r="K47" i="9"/>
  <c r="K46" i="9"/>
  <c r="K45" i="9"/>
  <c r="K44" i="9"/>
  <c r="K43" i="9"/>
  <c r="K42" i="9"/>
  <c r="K47" i="8"/>
  <c r="K46" i="8"/>
  <c r="K45" i="8"/>
  <c r="K44" i="8"/>
  <c r="K43" i="8"/>
  <c r="K42" i="8"/>
  <c r="K47" i="7"/>
  <c r="K46" i="7"/>
  <c r="K45" i="7"/>
  <c r="K44" i="7"/>
  <c r="K43" i="7"/>
  <c r="K42" i="7"/>
  <c r="K47" i="6"/>
  <c r="K46" i="6"/>
  <c r="K45" i="6"/>
  <c r="K44" i="6"/>
  <c r="K43" i="6"/>
  <c r="K42" i="6"/>
  <c r="K47" i="5"/>
  <c r="K46" i="5"/>
  <c r="K45" i="5"/>
  <c r="K44" i="5"/>
  <c r="K43" i="5"/>
  <c r="K42" i="5"/>
  <c r="K47" i="4"/>
  <c r="K46" i="4"/>
  <c r="K45" i="4"/>
  <c r="K44" i="4"/>
  <c r="K43" i="4"/>
  <c r="K42" i="4"/>
  <c r="AI2" i="15"/>
  <c r="AI1" i="15"/>
  <c r="D25" i="2"/>
  <c r="AC40" i="15"/>
  <c r="Z40" i="15"/>
  <c r="Z43" i="15"/>
  <c r="W43" i="15"/>
  <c r="Q40" i="15"/>
  <c r="H40" i="15"/>
  <c r="K42" i="3"/>
  <c r="K43" i="3"/>
  <c r="K45" i="3"/>
  <c r="K46" i="3"/>
  <c r="K47" i="3"/>
  <c r="K44" i="3"/>
  <c r="O1" i="6"/>
  <c r="O2" i="6"/>
  <c r="O1" i="10"/>
  <c r="O2" i="10"/>
  <c r="O1" i="14"/>
  <c r="O2" i="14"/>
  <c r="O1" i="4"/>
  <c r="O2" i="4"/>
  <c r="D5" i="2"/>
  <c r="D17" i="2"/>
  <c r="D18" i="2"/>
  <c r="D20" i="2"/>
  <c r="D21" i="2"/>
  <c r="D23" i="2"/>
  <c r="D24" i="2"/>
  <c r="A40" i="15"/>
  <c r="A41" i="15"/>
  <c r="A42" i="15"/>
  <c r="A43" i="15"/>
  <c r="A44" i="15"/>
  <c r="A45" i="15"/>
  <c r="A46" i="15"/>
  <c r="A47" i="15"/>
  <c r="A48" i="15"/>
  <c r="A49" i="15"/>
  <c r="E38" i="3"/>
  <c r="O1" i="3"/>
  <c r="O2" i="3"/>
  <c r="O1" i="9"/>
  <c r="O2" i="9"/>
  <c r="O1" i="8"/>
  <c r="O2" i="8"/>
  <c r="O1" i="7"/>
  <c r="O2" i="7"/>
  <c r="O1" i="5"/>
  <c r="O2" i="5"/>
  <c r="O1" i="13"/>
  <c r="O2" i="13"/>
  <c r="O1" i="12"/>
  <c r="O2" i="12"/>
  <c r="O1" i="11"/>
  <c r="O2" i="11"/>
  <c r="C9" i="1"/>
  <c r="F36" i="3"/>
  <c r="C12" i="1"/>
  <c r="C13" i="1"/>
  <c r="C14" i="1"/>
  <c r="C15" i="1"/>
  <c r="C16" i="1"/>
  <c r="P39" i="11"/>
  <c r="Z50" i="15" s="1"/>
  <c r="P39" i="9"/>
  <c r="T50" i="15" s="1"/>
  <c r="P39" i="13"/>
  <c r="AF50" i="15" s="1"/>
  <c r="P39" i="7"/>
  <c r="N50" i="15" s="1"/>
  <c r="P39" i="14"/>
  <c r="AI50" i="15" s="1"/>
  <c r="P39" i="8"/>
  <c r="Q50" i="15" s="1"/>
  <c r="P39" i="10"/>
  <c r="W50" i="15" s="1"/>
  <c r="P39" i="12"/>
  <c r="AC50" i="15" s="1"/>
  <c r="E36" i="4"/>
  <c r="E38" i="9"/>
  <c r="E38" i="14"/>
  <c r="E36" i="9"/>
  <c r="E37" i="9"/>
  <c r="E36" i="6"/>
  <c r="E37" i="14"/>
  <c r="E37" i="13"/>
  <c r="E36" i="13"/>
  <c r="E38" i="13"/>
  <c r="E36" i="3"/>
  <c r="E37" i="3"/>
  <c r="E36" i="5"/>
  <c r="E38" i="12"/>
  <c r="E37" i="12"/>
  <c r="E38" i="6"/>
  <c r="E37" i="6"/>
  <c r="E36" i="8"/>
  <c r="E38" i="8"/>
  <c r="E38" i="11"/>
  <c r="E38" i="10"/>
  <c r="AC4" i="15"/>
  <c r="AC5" i="15"/>
  <c r="P36" i="7"/>
  <c r="P36" i="13"/>
  <c r="P36" i="12"/>
  <c r="P36" i="9"/>
  <c r="P36" i="11"/>
  <c r="P36" i="10"/>
  <c r="P36" i="6"/>
  <c r="P36" i="14"/>
  <c r="P36" i="5"/>
  <c r="P36" i="8"/>
  <c r="P39" i="4"/>
  <c r="E50" i="15" s="1"/>
  <c r="N41" i="15"/>
  <c r="AF4" i="15"/>
  <c r="A5" i="10"/>
  <c r="K5" i="10" s="1"/>
  <c r="B4" i="13"/>
  <c r="B5" i="12"/>
  <c r="A6" i="12"/>
  <c r="K6" i="12" s="1"/>
  <c r="A7" i="14"/>
  <c r="K7" i="14" s="1"/>
  <c r="AI6" i="15"/>
  <c r="A7" i="12"/>
  <c r="A8" i="12" s="1"/>
  <c r="K8" i="12" s="1"/>
  <c r="P39" i="3"/>
  <c r="B50" i="15" s="1"/>
  <c r="N6" i="12"/>
  <c r="N4" i="14"/>
  <c r="N4" i="4"/>
  <c r="N4" i="6"/>
  <c r="N5" i="10"/>
  <c r="N8" i="12"/>
  <c r="N5" i="14"/>
  <c r="N5" i="12"/>
  <c r="N4" i="12"/>
  <c r="N4" i="8"/>
  <c r="N6" i="14"/>
  <c r="N4" i="7"/>
  <c r="N4" i="10"/>
  <c r="N4" i="3"/>
  <c r="N7" i="14"/>
  <c r="N4" i="13"/>
  <c r="N7" i="12"/>
  <c r="N4" i="9"/>
  <c r="E37" i="11" l="1"/>
  <c r="B5" i="14"/>
  <c r="E37" i="7"/>
  <c r="B4" i="8"/>
  <c r="W4" i="15"/>
  <c r="K4" i="15"/>
  <c r="E36" i="14"/>
  <c r="E38" i="7"/>
  <c r="E37" i="4"/>
  <c r="A5" i="8"/>
  <c r="AI4" i="15"/>
  <c r="B4" i="9"/>
  <c r="AI5" i="15"/>
  <c r="E37" i="8"/>
  <c r="A5" i="9"/>
  <c r="K5" i="9" s="1"/>
  <c r="E36" i="7"/>
  <c r="E38" i="4"/>
  <c r="E4" i="15"/>
  <c r="A5" i="4"/>
  <c r="A6" i="4" s="1"/>
  <c r="E36" i="10"/>
  <c r="K5" i="14"/>
  <c r="A4" i="11"/>
  <c r="E37" i="10"/>
  <c r="K4" i="3"/>
  <c r="C4" i="15" s="1"/>
  <c r="B4" i="3"/>
  <c r="C4" i="3" s="1"/>
  <c r="D4" i="15" s="1"/>
  <c r="B4" i="15"/>
  <c r="I5" i="12"/>
  <c r="AD5" i="15"/>
  <c r="K4" i="7"/>
  <c r="O4" i="15" s="1"/>
  <c r="N4" i="15"/>
  <c r="B4" i="7"/>
  <c r="A5" i="7"/>
  <c r="B5" i="7" s="1"/>
  <c r="K4" i="14"/>
  <c r="AJ4" i="15" s="1"/>
  <c r="B6" i="12"/>
  <c r="K4" i="12"/>
  <c r="K4" i="10"/>
  <c r="K4" i="9"/>
  <c r="K4" i="8"/>
  <c r="K4" i="6"/>
  <c r="K7" i="12"/>
  <c r="AD7" i="15" s="1"/>
  <c r="K4" i="4"/>
  <c r="B4" i="4"/>
  <c r="AC7" i="15"/>
  <c r="B4" i="12"/>
  <c r="AL39" i="15"/>
  <c r="J43" i="4"/>
  <c r="E45" i="15" s="1"/>
  <c r="P43" i="4"/>
  <c r="P37" i="4"/>
  <c r="AL43" i="15"/>
  <c r="C38" i="1" s="1"/>
  <c r="AL40" i="15"/>
  <c r="AL49" i="15"/>
  <c r="J45" i="5"/>
  <c r="H47" i="15" s="1"/>
  <c r="AL47" i="15" s="1"/>
  <c r="AL50" i="15"/>
  <c r="AL42" i="15"/>
  <c r="A6" i="10"/>
  <c r="W5" i="15"/>
  <c r="I5" i="10"/>
  <c r="B5" i="10"/>
  <c r="AJ6" i="15"/>
  <c r="B7" i="14"/>
  <c r="A8" i="14"/>
  <c r="AI7" i="15"/>
  <c r="I7" i="14"/>
  <c r="AD8" i="15"/>
  <c r="I8" i="12"/>
  <c r="B8" i="12"/>
  <c r="A9" i="12"/>
  <c r="AC8" i="15"/>
  <c r="B6" i="14"/>
  <c r="I6" i="14"/>
  <c r="B5" i="8"/>
  <c r="B7" i="12"/>
  <c r="AC6" i="15"/>
  <c r="AL41" i="15"/>
  <c r="A10" i="2"/>
  <c r="AL48" i="15"/>
  <c r="AL44" i="15"/>
  <c r="A5" i="6"/>
  <c r="A5" i="13"/>
  <c r="A4" i="5"/>
  <c r="E37" i="5"/>
  <c r="E38" i="5"/>
  <c r="E36" i="12"/>
  <c r="AL46" i="15"/>
  <c r="A5" i="3"/>
  <c r="N9" i="12"/>
  <c r="N4" i="5"/>
  <c r="N6" i="10"/>
  <c r="N5" i="3"/>
  <c r="N6" i="4"/>
  <c r="N5" i="9"/>
  <c r="N8" i="14"/>
  <c r="N5" i="6"/>
  <c r="N4" i="11"/>
  <c r="N5" i="4"/>
  <c r="N5" i="8"/>
  <c r="N5" i="13"/>
  <c r="N5" i="7"/>
  <c r="E6" i="15" l="1"/>
  <c r="A7" i="4"/>
  <c r="K7" i="4" s="1"/>
  <c r="F7" i="15" s="1"/>
  <c r="B6" i="4"/>
  <c r="A6" i="9"/>
  <c r="B5" i="9"/>
  <c r="K5" i="8"/>
  <c r="Q5" i="15"/>
  <c r="N5" i="15"/>
  <c r="A6" i="8"/>
  <c r="K6" i="8" s="1"/>
  <c r="I6" i="8" s="1"/>
  <c r="T5" i="15"/>
  <c r="A6" i="7"/>
  <c r="B6" i="7" s="1"/>
  <c r="K5" i="4"/>
  <c r="B5" i="4"/>
  <c r="E5" i="15"/>
  <c r="A5" i="11"/>
  <c r="Z4" i="15"/>
  <c r="B4" i="11"/>
  <c r="K4" i="11"/>
  <c r="I4" i="3"/>
  <c r="L4" i="3"/>
  <c r="I7" i="12"/>
  <c r="I5" i="14"/>
  <c r="AJ5" i="15"/>
  <c r="I4" i="12"/>
  <c r="AD4" i="15"/>
  <c r="K6" i="10"/>
  <c r="X6" i="15" s="1"/>
  <c r="U4" i="15"/>
  <c r="I4" i="9"/>
  <c r="I4" i="10"/>
  <c r="X4" i="15"/>
  <c r="K6" i="4"/>
  <c r="F6" i="15" s="1"/>
  <c r="K5" i="7"/>
  <c r="I5" i="7" s="1"/>
  <c r="K9" i="12"/>
  <c r="AD9" i="15" s="1"/>
  <c r="K5" i="3"/>
  <c r="I5" i="9"/>
  <c r="U5" i="15"/>
  <c r="I4" i="7"/>
  <c r="K4" i="5"/>
  <c r="I4" i="5" s="1"/>
  <c r="K8" i="14"/>
  <c r="AJ8" i="15" s="1"/>
  <c r="K5" i="13"/>
  <c r="AG5" i="15" s="1"/>
  <c r="I4" i="4"/>
  <c r="F4" i="15"/>
  <c r="K5" i="6"/>
  <c r="L4" i="15"/>
  <c r="I4" i="6"/>
  <c r="I4" i="14"/>
  <c r="R4" i="15"/>
  <c r="I4" i="8"/>
  <c r="K37" i="8"/>
  <c r="K37" i="9"/>
  <c r="K37" i="10"/>
  <c r="K37" i="11"/>
  <c r="K37" i="12"/>
  <c r="K37" i="13"/>
  <c r="K37" i="14"/>
  <c r="K37" i="3"/>
  <c r="K37" i="5"/>
  <c r="K37" i="4"/>
  <c r="K37" i="6"/>
  <c r="K37" i="7"/>
  <c r="A9" i="2"/>
  <c r="A15" i="2"/>
  <c r="A16" i="2"/>
  <c r="A6" i="2"/>
  <c r="C5" i="7" s="1"/>
  <c r="L5" i="7" s="1"/>
  <c r="A11" i="2"/>
  <c r="D7" i="2"/>
  <c r="D6" i="2"/>
  <c r="D9" i="2"/>
  <c r="D16" i="2"/>
  <c r="A14" i="2"/>
  <c r="A7" i="2"/>
  <c r="A13" i="2"/>
  <c r="B5" i="3"/>
  <c r="B5" i="15"/>
  <c r="A6" i="3"/>
  <c r="AJ7" i="15"/>
  <c r="AI8" i="15"/>
  <c r="B8" i="14"/>
  <c r="A9" i="14"/>
  <c r="Q6" i="15"/>
  <c r="B6" i="8"/>
  <c r="B9" i="12"/>
  <c r="A10" i="12"/>
  <c r="AC9" i="15"/>
  <c r="AD6" i="15"/>
  <c r="I6" i="12"/>
  <c r="B4" i="5"/>
  <c r="H4" i="15"/>
  <c r="A5" i="5"/>
  <c r="B7" i="4"/>
  <c r="E7" i="15"/>
  <c r="AG4" i="15"/>
  <c r="I4" i="13"/>
  <c r="X5" i="15"/>
  <c r="A6" i="13"/>
  <c r="AF5" i="15"/>
  <c r="B5" i="13"/>
  <c r="B5" i="6"/>
  <c r="A6" i="6"/>
  <c r="K5" i="15"/>
  <c r="W6" i="15"/>
  <c r="B6" i="10"/>
  <c r="A7" i="10"/>
  <c r="N6" i="6"/>
  <c r="N10" i="12"/>
  <c r="N6" i="3"/>
  <c r="N6" i="9"/>
  <c r="N6" i="7"/>
  <c r="N7" i="4"/>
  <c r="N5" i="5"/>
  <c r="N6" i="13"/>
  <c r="N6" i="8"/>
  <c r="N5" i="11"/>
  <c r="N7" i="10"/>
  <c r="N9" i="14"/>
  <c r="A7" i="8" l="1"/>
  <c r="B7" i="8" s="1"/>
  <c r="C7" i="8" s="1"/>
  <c r="A7" i="7"/>
  <c r="N7" i="15" s="1"/>
  <c r="I5" i="13"/>
  <c r="R5" i="15"/>
  <c r="I5" i="8"/>
  <c r="K6" i="9"/>
  <c r="U6" i="15" s="1"/>
  <c r="T6" i="15"/>
  <c r="A7" i="9"/>
  <c r="I6" i="9"/>
  <c r="B6" i="9"/>
  <c r="A8" i="4"/>
  <c r="K6" i="7"/>
  <c r="O6" i="15" s="1"/>
  <c r="C6" i="14"/>
  <c r="L6" i="14" s="1"/>
  <c r="N6" i="15"/>
  <c r="I5" i="4"/>
  <c r="F5" i="15"/>
  <c r="AA4" i="15"/>
  <c r="I4" i="11"/>
  <c r="I7" i="4"/>
  <c r="C5" i="6"/>
  <c r="L5" i="6" s="1"/>
  <c r="C7" i="4"/>
  <c r="L7" i="4" s="1"/>
  <c r="O5" i="15"/>
  <c r="I6" i="4"/>
  <c r="C5" i="10"/>
  <c r="L5" i="10" s="1"/>
  <c r="K5" i="11"/>
  <c r="AA5" i="15" s="1"/>
  <c r="Z5" i="15"/>
  <c r="A6" i="11"/>
  <c r="B5" i="11"/>
  <c r="C5" i="11" s="1"/>
  <c r="L5" i="11" s="1"/>
  <c r="K6" i="6"/>
  <c r="I6" i="6" s="1"/>
  <c r="C5" i="9"/>
  <c r="L5" i="9" s="1"/>
  <c r="K8" i="4"/>
  <c r="F8" i="15" s="1"/>
  <c r="K5" i="5"/>
  <c r="I5" i="15" s="1"/>
  <c r="C7" i="12"/>
  <c r="L7" i="12" s="1"/>
  <c r="K9" i="14"/>
  <c r="I9" i="14" s="1"/>
  <c r="C5" i="8"/>
  <c r="L5" i="8" s="1"/>
  <c r="K7" i="7"/>
  <c r="O7" i="15" s="1"/>
  <c r="C6" i="4"/>
  <c r="L6" i="4" s="1"/>
  <c r="K6" i="13"/>
  <c r="K10" i="12"/>
  <c r="AD10" i="15" s="1"/>
  <c r="I9" i="12"/>
  <c r="K6" i="3"/>
  <c r="C6" i="15" s="1"/>
  <c r="C9" i="12"/>
  <c r="L9" i="12" s="1"/>
  <c r="K7" i="10"/>
  <c r="X7" i="15" s="1"/>
  <c r="C6" i="8"/>
  <c r="L6" i="8" s="1"/>
  <c r="C5" i="15"/>
  <c r="L5" i="15"/>
  <c r="AC10" i="15"/>
  <c r="A11" i="12"/>
  <c r="B10" i="12"/>
  <c r="C10" i="12" s="1"/>
  <c r="L10" i="12" s="1"/>
  <c r="C4" i="6"/>
  <c r="L4" i="6" s="1"/>
  <c r="C4" i="11"/>
  <c r="L4" i="11" s="1"/>
  <c r="H1" i="7"/>
  <c r="H1" i="14"/>
  <c r="H1" i="6"/>
  <c r="H1" i="12"/>
  <c r="H1" i="10"/>
  <c r="H1" i="4"/>
  <c r="H1" i="8"/>
  <c r="C4" i="4"/>
  <c r="L4" i="4" s="1"/>
  <c r="C4" i="9"/>
  <c r="L4" i="9" s="1"/>
  <c r="H1" i="11"/>
  <c r="C4" i="7"/>
  <c r="L4" i="7" s="1"/>
  <c r="C4" i="13"/>
  <c r="L4" i="13" s="1"/>
  <c r="C4" i="14"/>
  <c r="L4" i="14" s="1"/>
  <c r="H1" i="3"/>
  <c r="C4" i="12"/>
  <c r="L4" i="12" s="1"/>
  <c r="H1" i="5"/>
  <c r="H1" i="9"/>
  <c r="H1" i="13"/>
  <c r="C4" i="10"/>
  <c r="L4" i="10" s="1"/>
  <c r="C4" i="8"/>
  <c r="L4" i="8" s="1"/>
  <c r="C5" i="14"/>
  <c r="L5" i="14" s="1"/>
  <c r="C5" i="12"/>
  <c r="L5" i="12" s="1"/>
  <c r="C5" i="4"/>
  <c r="L5" i="4" s="1"/>
  <c r="C6" i="9"/>
  <c r="L6" i="9" s="1"/>
  <c r="C6" i="12"/>
  <c r="L6" i="12" s="1"/>
  <c r="B7" i="7"/>
  <c r="C7" i="7" s="1"/>
  <c r="C6" i="7"/>
  <c r="L6" i="7" s="1"/>
  <c r="B6" i="15"/>
  <c r="B6" i="3"/>
  <c r="C6" i="3" s="1"/>
  <c r="L6" i="3" s="1"/>
  <c r="A7" i="3"/>
  <c r="C6" i="10"/>
  <c r="L6" i="10" s="1"/>
  <c r="I5" i="3"/>
  <c r="I6" i="10"/>
  <c r="C8" i="14"/>
  <c r="L8" i="14" s="1"/>
  <c r="B5" i="5"/>
  <c r="C5" i="5" s="1"/>
  <c r="L5" i="5" s="1"/>
  <c r="H5" i="15"/>
  <c r="A6" i="5"/>
  <c r="B7" i="10"/>
  <c r="C7" i="10" s="1"/>
  <c r="L7" i="10" s="1"/>
  <c r="A8" i="10"/>
  <c r="W7" i="15"/>
  <c r="A8" i="8"/>
  <c r="Q7" i="15"/>
  <c r="C7" i="14"/>
  <c r="L7" i="14" s="1"/>
  <c r="C5" i="3"/>
  <c r="L5" i="3" s="1"/>
  <c r="A9" i="4"/>
  <c r="B8" i="4"/>
  <c r="C8" i="4" s="1"/>
  <c r="E8" i="15"/>
  <c r="I8" i="4"/>
  <c r="C5" i="13"/>
  <c r="L5" i="13" s="1"/>
  <c r="I4" i="15"/>
  <c r="B6" i="13"/>
  <c r="C6" i="13" s="1"/>
  <c r="L6" i="13" s="1"/>
  <c r="A7" i="13"/>
  <c r="AF6" i="15"/>
  <c r="B6" i="6"/>
  <c r="C6" i="6" s="1"/>
  <c r="L6" i="6" s="1"/>
  <c r="K6" i="15"/>
  <c r="A7" i="6"/>
  <c r="P5" i="15"/>
  <c r="R6" i="15"/>
  <c r="C4" i="5"/>
  <c r="L4" i="5" s="1"/>
  <c r="A10" i="14"/>
  <c r="AI9" i="15"/>
  <c r="B9" i="14"/>
  <c r="C9" i="14" s="1"/>
  <c r="L9" i="14" s="1"/>
  <c r="I8" i="14"/>
  <c r="I5" i="6"/>
  <c r="C8" i="12"/>
  <c r="L8" i="12" s="1"/>
  <c r="N8" i="8"/>
  <c r="N7" i="9"/>
  <c r="N11" i="12"/>
  <c r="N7" i="3"/>
  <c r="N7" i="7"/>
  <c r="N10" i="14"/>
  <c r="N6" i="11"/>
  <c r="N8" i="10"/>
  <c r="N8" i="4"/>
  <c r="N6" i="5"/>
  <c r="N7" i="6"/>
  <c r="N7" i="13"/>
  <c r="N9" i="4"/>
  <c r="N7" i="8"/>
  <c r="L6" i="15" l="1"/>
  <c r="L7" i="8"/>
  <c r="K7" i="8"/>
  <c r="R7" i="15" s="1"/>
  <c r="L8" i="4"/>
  <c r="M5" i="15"/>
  <c r="B7" i="9"/>
  <c r="C7" i="9" s="1"/>
  <c r="L7" i="9" s="1"/>
  <c r="A8" i="9"/>
  <c r="T7" i="15"/>
  <c r="K7" i="9"/>
  <c r="A8" i="7"/>
  <c r="K8" i="7" s="1"/>
  <c r="I8" i="7" s="1"/>
  <c r="L7" i="7"/>
  <c r="AE7" i="15"/>
  <c r="G6" i="15"/>
  <c r="G7" i="15"/>
  <c r="AK6" i="15"/>
  <c r="Y5" i="15"/>
  <c r="I6" i="7"/>
  <c r="S6" i="15"/>
  <c r="AE9" i="15"/>
  <c r="I5" i="11"/>
  <c r="V5" i="15"/>
  <c r="AB5" i="15"/>
  <c r="B6" i="11"/>
  <c r="C6" i="11" s="1"/>
  <c r="L6" i="11" s="1"/>
  <c r="A7" i="11"/>
  <c r="Z6" i="15"/>
  <c r="K6" i="11"/>
  <c r="AA6" i="15" s="1"/>
  <c r="K8" i="8"/>
  <c r="K11" i="12"/>
  <c r="I11" i="12" s="1"/>
  <c r="K7" i="3"/>
  <c r="I7" i="3" s="1"/>
  <c r="K7" i="6"/>
  <c r="I7" i="6" s="1"/>
  <c r="K8" i="10"/>
  <c r="K7" i="13"/>
  <c r="I7" i="13" s="1"/>
  <c r="K6" i="5"/>
  <c r="I6" i="5" s="1"/>
  <c r="S5" i="15"/>
  <c r="K10" i="14"/>
  <c r="I10" i="14" s="1"/>
  <c r="K9" i="4"/>
  <c r="F9" i="15" s="1"/>
  <c r="AB4" i="15"/>
  <c r="A9" i="10"/>
  <c r="W8" i="15"/>
  <c r="B8" i="10"/>
  <c r="C8" i="10" s="1"/>
  <c r="L8" i="10" s="1"/>
  <c r="G5" i="15"/>
  <c r="V6" i="15"/>
  <c r="Y6" i="15"/>
  <c r="P6" i="15"/>
  <c r="AE4" i="15"/>
  <c r="AK5" i="15"/>
  <c r="B7" i="3"/>
  <c r="C7" i="3" s="1"/>
  <c r="L7" i="3" s="1"/>
  <c r="A8" i="3"/>
  <c r="B7" i="15"/>
  <c r="I7" i="10"/>
  <c r="A7" i="5"/>
  <c r="B6" i="5"/>
  <c r="C6" i="5" s="1"/>
  <c r="L6" i="5" s="1"/>
  <c r="H6" i="15"/>
  <c r="AH5" i="15"/>
  <c r="D6" i="15"/>
  <c r="AK4" i="15"/>
  <c r="AE10" i="15"/>
  <c r="J4" i="15"/>
  <c r="Y7" i="15"/>
  <c r="AE8" i="15"/>
  <c r="I6" i="3"/>
  <c r="I7" i="7"/>
  <c r="AH4" i="15"/>
  <c r="B11" i="12"/>
  <c r="C11" i="12" s="1"/>
  <c r="L11" i="12" s="1"/>
  <c r="A12" i="12"/>
  <c r="AC11" i="15"/>
  <c r="S7" i="15"/>
  <c r="AE5" i="15"/>
  <c r="Y4" i="15"/>
  <c r="A8" i="6"/>
  <c r="K7" i="15"/>
  <c r="B7" i="6"/>
  <c r="C7" i="6" s="1"/>
  <c r="L7" i="6" s="1"/>
  <c r="E9" i="15"/>
  <c r="A10" i="4"/>
  <c r="B9" i="4"/>
  <c r="C9" i="4" s="1"/>
  <c r="L9" i="4" s="1"/>
  <c r="P4" i="15"/>
  <c r="G8" i="15"/>
  <c r="B8" i="7"/>
  <c r="C8" i="7" s="1"/>
  <c r="N8" i="15"/>
  <c r="D5" i="15"/>
  <c r="I10" i="12"/>
  <c r="S4" i="15"/>
  <c r="M6" i="15"/>
  <c r="V4" i="15"/>
  <c r="M4" i="15"/>
  <c r="I5" i="5"/>
  <c r="AK9" i="15"/>
  <c r="A8" i="13"/>
  <c r="AF7" i="15"/>
  <c r="B7" i="13"/>
  <c r="C7" i="13" s="1"/>
  <c r="L7" i="13" s="1"/>
  <c r="AG6" i="15"/>
  <c r="G4" i="15"/>
  <c r="AE6" i="15"/>
  <c r="P7" i="15"/>
  <c r="AK7" i="15"/>
  <c r="AK8" i="15"/>
  <c r="J5" i="15"/>
  <c r="B10" i="14"/>
  <c r="C10" i="14" s="1"/>
  <c r="L10" i="14" s="1"/>
  <c r="A11" i="14"/>
  <c r="AI10" i="15"/>
  <c r="AJ9" i="15"/>
  <c r="AH6" i="15"/>
  <c r="B8" i="8"/>
  <c r="C8" i="8" s="1"/>
  <c r="L8" i="8" s="1"/>
  <c r="A9" i="8"/>
  <c r="Q8" i="15"/>
  <c r="I6" i="13"/>
  <c r="I7" i="8"/>
  <c r="N8" i="6"/>
  <c r="N9" i="8"/>
  <c r="N11" i="14"/>
  <c r="N7" i="5"/>
  <c r="N8" i="7"/>
  <c r="N12" i="12"/>
  <c r="N7" i="11"/>
  <c r="N8" i="13"/>
  <c r="N8" i="3"/>
  <c r="N9" i="10"/>
  <c r="N8" i="9"/>
  <c r="N10" i="4"/>
  <c r="C7" i="15" l="1"/>
  <c r="I7" i="9"/>
  <c r="U7" i="15"/>
  <c r="I6" i="11"/>
  <c r="K8" i="9"/>
  <c r="B8" i="9"/>
  <c r="C8" i="9" s="1"/>
  <c r="T8" i="15"/>
  <c r="A9" i="9"/>
  <c r="A9" i="7"/>
  <c r="L8" i="7"/>
  <c r="V7" i="15"/>
  <c r="AB6" i="15"/>
  <c r="A8" i="11"/>
  <c r="B7" i="11"/>
  <c r="C7" i="11" s="1"/>
  <c r="Z7" i="15"/>
  <c r="K7" i="11"/>
  <c r="AJ10" i="15"/>
  <c r="K11" i="14"/>
  <c r="I11" i="14" s="1"/>
  <c r="K9" i="10"/>
  <c r="K12" i="12"/>
  <c r="I12" i="12" s="1"/>
  <c r="K7" i="5"/>
  <c r="I7" i="15" s="1"/>
  <c r="K8" i="3"/>
  <c r="K9" i="8"/>
  <c r="I9" i="8" s="1"/>
  <c r="K8" i="6"/>
  <c r="L8" i="15" s="1"/>
  <c r="K10" i="4"/>
  <c r="F10" i="15" s="1"/>
  <c r="K8" i="13"/>
  <c r="AK10" i="15"/>
  <c r="I6" i="15"/>
  <c r="J6" i="15"/>
  <c r="R8" i="15"/>
  <c r="A8" i="5"/>
  <c r="H7" i="15"/>
  <c r="B7" i="5"/>
  <c r="C7" i="5" s="1"/>
  <c r="L7" i="5" s="1"/>
  <c r="AH7" i="15"/>
  <c r="S8" i="15"/>
  <c r="O8" i="15"/>
  <c r="A9" i="3"/>
  <c r="B8" i="15"/>
  <c r="B8" i="3"/>
  <c r="C8" i="3" s="1"/>
  <c r="L8" i="3" s="1"/>
  <c r="Y8" i="15"/>
  <c r="I8" i="8"/>
  <c r="D7" i="15"/>
  <c r="P8" i="15"/>
  <c r="X8" i="15"/>
  <c r="AI11" i="15"/>
  <c r="B11" i="14"/>
  <c r="C11" i="14" s="1"/>
  <c r="L11" i="14" s="1"/>
  <c r="A12" i="14"/>
  <c r="I9" i="4"/>
  <c r="L7" i="15"/>
  <c r="A9" i="6"/>
  <c r="K8" i="15"/>
  <c r="B8" i="6"/>
  <c r="C8" i="6" s="1"/>
  <c r="L8" i="6" s="1"/>
  <c r="AD11" i="15"/>
  <c r="A10" i="10"/>
  <c r="W9" i="15"/>
  <c r="B9" i="10"/>
  <c r="C9" i="10" s="1"/>
  <c r="L9" i="10" s="1"/>
  <c r="A9" i="13"/>
  <c r="B8" i="13"/>
  <c r="C8" i="13" s="1"/>
  <c r="L8" i="13" s="1"/>
  <c r="AF8" i="15"/>
  <c r="A13" i="12"/>
  <c r="AC12" i="15"/>
  <c r="B12" i="12"/>
  <c r="C12" i="12" s="1"/>
  <c r="L12" i="12" s="1"/>
  <c r="AE11" i="15"/>
  <c r="I8" i="10"/>
  <c r="M7" i="15"/>
  <c r="AG7" i="15"/>
  <c r="E10" i="15"/>
  <c r="B10" i="4"/>
  <c r="C10" i="4" s="1"/>
  <c r="L10" i="4" s="1"/>
  <c r="A11" i="4"/>
  <c r="Q9" i="15"/>
  <c r="A10" i="8"/>
  <c r="R9" i="15"/>
  <c r="B9" i="8"/>
  <c r="C9" i="8" s="1"/>
  <c r="L9" i="8" s="1"/>
  <c r="B9" i="7"/>
  <c r="C9" i="7" s="1"/>
  <c r="N9" i="15"/>
  <c r="G9" i="15"/>
  <c r="N12" i="14"/>
  <c r="N13" i="12"/>
  <c r="N10" i="10"/>
  <c r="N9" i="13"/>
  <c r="N9" i="6"/>
  <c r="N10" i="8"/>
  <c r="N9" i="7"/>
  <c r="N8" i="5"/>
  <c r="N11" i="4"/>
  <c r="N9" i="9"/>
  <c r="N8" i="11"/>
  <c r="N9" i="3"/>
  <c r="T9" i="15" l="1"/>
  <c r="K9" i="9"/>
  <c r="U9" i="15" s="1"/>
  <c r="A10" i="9"/>
  <c r="B9" i="9"/>
  <c r="C9" i="9" s="1"/>
  <c r="L8" i="9"/>
  <c r="V8" i="15"/>
  <c r="K9" i="7"/>
  <c r="I9" i="7" s="1"/>
  <c r="I8" i="9"/>
  <c r="U8" i="15"/>
  <c r="L9" i="7"/>
  <c r="A10" i="7"/>
  <c r="I10" i="4"/>
  <c r="AA7" i="15"/>
  <c r="I7" i="11"/>
  <c r="L7" i="11"/>
  <c r="AB7" i="15"/>
  <c r="B8" i="11"/>
  <c r="C8" i="11" s="1"/>
  <c r="K8" i="11"/>
  <c r="AA8" i="15" s="1"/>
  <c r="A9" i="11"/>
  <c r="Z8" i="15"/>
  <c r="K9" i="13"/>
  <c r="AG9" i="15" s="1"/>
  <c r="K9" i="6"/>
  <c r="L9" i="15" s="1"/>
  <c r="K12" i="14"/>
  <c r="AJ12" i="15" s="1"/>
  <c r="K8" i="5"/>
  <c r="I8" i="15" s="1"/>
  <c r="K10" i="8"/>
  <c r="I10" i="8" s="1"/>
  <c r="K10" i="10"/>
  <c r="X10" i="15" s="1"/>
  <c r="I7" i="5"/>
  <c r="K9" i="3"/>
  <c r="C9" i="15" s="1"/>
  <c r="K11" i="4"/>
  <c r="F11" i="15" s="1"/>
  <c r="K13" i="12"/>
  <c r="I13" i="12" s="1"/>
  <c r="AE12" i="15"/>
  <c r="M8" i="15"/>
  <c r="AH8" i="15"/>
  <c r="W10" i="15"/>
  <c r="B10" i="10"/>
  <c r="C10" i="10" s="1"/>
  <c r="L10" i="10" s="1"/>
  <c r="A11" i="10"/>
  <c r="A9" i="5"/>
  <c r="B8" i="5"/>
  <c r="C8" i="5" s="1"/>
  <c r="L8" i="5" s="1"/>
  <c r="H8" i="15"/>
  <c r="I8" i="13"/>
  <c r="B9" i="15"/>
  <c r="A10" i="3"/>
  <c r="B9" i="3"/>
  <c r="C9" i="3" s="1"/>
  <c r="L9" i="3" s="1"/>
  <c r="A14" i="12"/>
  <c r="B13" i="12"/>
  <c r="C13" i="12" s="1"/>
  <c r="L13" i="12" s="1"/>
  <c r="AC13" i="15"/>
  <c r="G10" i="15"/>
  <c r="A10" i="13"/>
  <c r="B9" i="13"/>
  <c r="C9" i="13" s="1"/>
  <c r="L9" i="13" s="1"/>
  <c r="AF9" i="15"/>
  <c r="B10" i="7"/>
  <c r="C10" i="7" s="1"/>
  <c r="A11" i="7"/>
  <c r="B11" i="4"/>
  <c r="C11" i="4" s="1"/>
  <c r="L11" i="4" s="1"/>
  <c r="A12" i="4"/>
  <c r="E11" i="15"/>
  <c r="C8" i="15"/>
  <c r="D8" i="15"/>
  <c r="P9" i="15"/>
  <c r="O9" i="15"/>
  <c r="J7" i="15"/>
  <c r="X9" i="15"/>
  <c r="AD12" i="15"/>
  <c r="AG8" i="15"/>
  <c r="I8" i="6"/>
  <c r="A10" i="6"/>
  <c r="B9" i="6"/>
  <c r="C9" i="6" s="1"/>
  <c r="L9" i="6" s="1"/>
  <c r="K9" i="15"/>
  <c r="S9" i="15"/>
  <c r="Y9" i="15"/>
  <c r="B12" i="14"/>
  <c r="C12" i="14" s="1"/>
  <c r="L12" i="14" s="1"/>
  <c r="AI12" i="15"/>
  <c r="A13" i="14"/>
  <c r="AK11" i="15"/>
  <c r="Q10" i="15"/>
  <c r="B10" i="8"/>
  <c r="C10" i="8" s="1"/>
  <c r="L10" i="8" s="1"/>
  <c r="A11" i="8"/>
  <c r="I9" i="10"/>
  <c r="AJ11" i="15"/>
  <c r="I8" i="3"/>
  <c r="N10" i="7"/>
  <c r="N9" i="5"/>
  <c r="N10" i="9"/>
  <c r="N10" i="13"/>
  <c r="N11" i="7"/>
  <c r="N10" i="3"/>
  <c r="N13" i="14"/>
  <c r="N11" i="8"/>
  <c r="N9" i="11"/>
  <c r="N10" i="6"/>
  <c r="N14" i="12"/>
  <c r="N11" i="10"/>
  <c r="N12" i="4"/>
  <c r="L10" i="7" l="1"/>
  <c r="L9" i="9"/>
  <c r="V9" i="15"/>
  <c r="A11" i="9"/>
  <c r="T10" i="15"/>
  <c r="B10" i="9"/>
  <c r="C10" i="9" s="1"/>
  <c r="K10" i="9"/>
  <c r="U10" i="15" s="1"/>
  <c r="I10" i="9"/>
  <c r="K10" i="7"/>
  <c r="O10" i="15" s="1"/>
  <c r="I9" i="9"/>
  <c r="N10" i="15"/>
  <c r="I9" i="6"/>
  <c r="A10" i="11"/>
  <c r="B9" i="11"/>
  <c r="C9" i="11" s="1"/>
  <c r="Z9" i="15"/>
  <c r="K9" i="11"/>
  <c r="AA9" i="15" s="1"/>
  <c r="I8" i="11"/>
  <c r="L8" i="11"/>
  <c r="AB8" i="15"/>
  <c r="K14" i="12"/>
  <c r="AD14" i="15" s="1"/>
  <c r="K10" i="3"/>
  <c r="K10" i="6"/>
  <c r="L10" i="15" s="1"/>
  <c r="K12" i="4"/>
  <c r="F12" i="15" s="1"/>
  <c r="K9" i="5"/>
  <c r="K11" i="8"/>
  <c r="R11" i="15" s="1"/>
  <c r="K10" i="13"/>
  <c r="AG10" i="15" s="1"/>
  <c r="I10" i="10"/>
  <c r="K13" i="14"/>
  <c r="AJ13" i="15" s="1"/>
  <c r="K11" i="7"/>
  <c r="I11" i="7" s="1"/>
  <c r="K11" i="10"/>
  <c r="B10" i="13"/>
  <c r="C10" i="13" s="1"/>
  <c r="L10" i="13" s="1"/>
  <c r="A11" i="13"/>
  <c r="AF10" i="15"/>
  <c r="B12" i="4"/>
  <c r="C12" i="4" s="1"/>
  <c r="L12" i="4" s="1"/>
  <c r="E12" i="15"/>
  <c r="A13" i="4"/>
  <c r="I12" i="14"/>
  <c r="I9" i="13"/>
  <c r="B10" i="3"/>
  <c r="C10" i="3" s="1"/>
  <c r="L10" i="3" s="1"/>
  <c r="B10" i="15"/>
  <c r="I10" i="3"/>
  <c r="A11" i="3"/>
  <c r="A12" i="10"/>
  <c r="B11" i="10"/>
  <c r="C11" i="10" s="1"/>
  <c r="L11" i="10" s="1"/>
  <c r="W11" i="15"/>
  <c r="B13" i="14"/>
  <c r="C13" i="14" s="1"/>
  <c r="L13" i="14" s="1"/>
  <c r="AI13" i="15"/>
  <c r="A14" i="14"/>
  <c r="I11" i="4"/>
  <c r="Y10" i="15"/>
  <c r="D9" i="15"/>
  <c r="A12" i="8"/>
  <c r="Q11" i="15"/>
  <c r="B11" i="8"/>
  <c r="C11" i="8" s="1"/>
  <c r="L11" i="8" s="1"/>
  <c r="J8" i="15"/>
  <c r="G11" i="15"/>
  <c r="AE13" i="15"/>
  <c r="AD13" i="15"/>
  <c r="M9" i="15"/>
  <c r="K10" i="15"/>
  <c r="A11" i="6"/>
  <c r="B10" i="6"/>
  <c r="C10" i="6" s="1"/>
  <c r="L10" i="6" s="1"/>
  <c r="I9" i="3"/>
  <c r="P10" i="15"/>
  <c r="I8" i="5"/>
  <c r="S10" i="15"/>
  <c r="H9" i="15"/>
  <c r="B9" i="5"/>
  <c r="C9" i="5" s="1"/>
  <c r="L9" i="5" s="1"/>
  <c r="A10" i="5"/>
  <c r="AH9" i="15"/>
  <c r="AK12" i="15"/>
  <c r="B14" i="12"/>
  <c r="C14" i="12" s="1"/>
  <c r="L14" i="12" s="1"/>
  <c r="A15" i="12"/>
  <c r="AC14" i="15"/>
  <c r="R10" i="15"/>
  <c r="B11" i="7"/>
  <c r="C11" i="7" s="1"/>
  <c r="L11" i="7" s="1"/>
  <c r="N11" i="15"/>
  <c r="A12" i="7"/>
  <c r="N12" i="8"/>
  <c r="N12" i="10"/>
  <c r="N14" i="14"/>
  <c r="N11" i="9"/>
  <c r="N12" i="7"/>
  <c r="N11" i="6"/>
  <c r="N13" i="4"/>
  <c r="N10" i="5"/>
  <c r="N15" i="12"/>
  <c r="N11" i="13"/>
  <c r="N11" i="3"/>
  <c r="N10" i="11"/>
  <c r="I10" i="7" l="1"/>
  <c r="L10" i="9"/>
  <c r="V10" i="15"/>
  <c r="A12" i="9"/>
  <c r="K11" i="9"/>
  <c r="T11" i="15"/>
  <c r="B11" i="9"/>
  <c r="C11" i="9" s="1"/>
  <c r="I13" i="14"/>
  <c r="I9" i="11"/>
  <c r="I10" i="6"/>
  <c r="L9" i="11"/>
  <c r="AB9" i="15"/>
  <c r="A11" i="11"/>
  <c r="B10" i="11"/>
  <c r="C10" i="11" s="1"/>
  <c r="Z10" i="15"/>
  <c r="K10" i="11"/>
  <c r="AA10" i="15" s="1"/>
  <c r="K11" i="3"/>
  <c r="I11" i="3" s="1"/>
  <c r="K10" i="5"/>
  <c r="I10" i="15" s="1"/>
  <c r="K11" i="13"/>
  <c r="K15" i="12"/>
  <c r="AD15" i="15" s="1"/>
  <c r="K13" i="4"/>
  <c r="I13" i="4" s="1"/>
  <c r="K12" i="8"/>
  <c r="I12" i="8" s="1"/>
  <c r="K11" i="6"/>
  <c r="I11" i="6" s="1"/>
  <c r="K14" i="14"/>
  <c r="I14" i="14" s="1"/>
  <c r="K12" i="10"/>
  <c r="X12" i="15" s="1"/>
  <c r="K12" i="7"/>
  <c r="I12" i="7" s="1"/>
  <c r="I9" i="15"/>
  <c r="AK13" i="15"/>
  <c r="X11" i="15"/>
  <c r="G12" i="15"/>
  <c r="A12" i="3"/>
  <c r="B11" i="3"/>
  <c r="C11" i="3" s="1"/>
  <c r="L11" i="3" s="1"/>
  <c r="B11" i="15"/>
  <c r="AE14" i="15"/>
  <c r="S11" i="15"/>
  <c r="Y11" i="15"/>
  <c r="M10" i="15"/>
  <c r="Q12" i="15"/>
  <c r="B12" i="8"/>
  <c r="C12" i="8" s="1"/>
  <c r="L12" i="8" s="1"/>
  <c r="A13" i="8"/>
  <c r="D10" i="15"/>
  <c r="AC15" i="15"/>
  <c r="B15" i="12"/>
  <c r="C15" i="12" s="1"/>
  <c r="L15" i="12" s="1"/>
  <c r="A16" i="12"/>
  <c r="I11" i="8"/>
  <c r="AF11" i="15"/>
  <c r="B11" i="13"/>
  <c r="C11" i="13" s="1"/>
  <c r="L11" i="13" s="1"/>
  <c r="A12" i="13"/>
  <c r="I14" i="12"/>
  <c r="A13" i="10"/>
  <c r="W12" i="15"/>
  <c r="B12" i="10"/>
  <c r="C12" i="10" s="1"/>
  <c r="L12" i="10" s="1"/>
  <c r="B10" i="5"/>
  <c r="C10" i="5" s="1"/>
  <c r="L10" i="5" s="1"/>
  <c r="A11" i="5"/>
  <c r="H10" i="15"/>
  <c r="AH10" i="15"/>
  <c r="A12" i="6"/>
  <c r="K11" i="15"/>
  <c r="B11" i="6"/>
  <c r="C11" i="6" s="1"/>
  <c r="L11" i="6" s="1"/>
  <c r="B13" i="4"/>
  <c r="C13" i="4" s="1"/>
  <c r="L13" i="4" s="1"/>
  <c r="E13" i="15"/>
  <c r="A14" i="4"/>
  <c r="I12" i="4"/>
  <c r="I11" i="10"/>
  <c r="C10" i="15"/>
  <c r="J9" i="15"/>
  <c r="A15" i="14"/>
  <c r="B14" i="14"/>
  <c r="C14" i="14" s="1"/>
  <c r="L14" i="14" s="1"/>
  <c r="AI14" i="15"/>
  <c r="I10" i="13"/>
  <c r="N12" i="15"/>
  <c r="A13" i="7"/>
  <c r="B12" i="7"/>
  <c r="C12" i="7" s="1"/>
  <c r="L12" i="7" s="1"/>
  <c r="O11" i="15"/>
  <c r="P11" i="15"/>
  <c r="I9" i="5"/>
  <c r="N13" i="8"/>
  <c r="N12" i="13"/>
  <c r="N14" i="4"/>
  <c r="N11" i="11"/>
  <c r="N13" i="7"/>
  <c r="N11" i="5"/>
  <c r="N12" i="9"/>
  <c r="N15" i="14"/>
  <c r="N13" i="10"/>
  <c r="N12" i="3"/>
  <c r="N12" i="6"/>
  <c r="N16" i="12"/>
  <c r="L11" i="9" l="1"/>
  <c r="V11" i="15"/>
  <c r="I11" i="9"/>
  <c r="U11" i="15"/>
  <c r="T12" i="15"/>
  <c r="K12" i="9"/>
  <c r="U12" i="15" s="1"/>
  <c r="A13" i="9"/>
  <c r="B12" i="9"/>
  <c r="C12" i="9" s="1"/>
  <c r="I12" i="9"/>
  <c r="L10" i="11"/>
  <c r="AB10" i="15"/>
  <c r="K11" i="11"/>
  <c r="B11" i="11"/>
  <c r="C11" i="11" s="1"/>
  <c r="A12" i="11"/>
  <c r="Z11" i="15"/>
  <c r="I10" i="11"/>
  <c r="F13" i="15"/>
  <c r="C11" i="15"/>
  <c r="AJ14" i="15"/>
  <c r="K12" i="3"/>
  <c r="I12" i="3" s="1"/>
  <c r="K12" i="13"/>
  <c r="AG12" i="15" s="1"/>
  <c r="K11" i="5"/>
  <c r="I11" i="15" s="1"/>
  <c r="K12" i="6"/>
  <c r="L12" i="15" s="1"/>
  <c r="K14" i="4"/>
  <c r="F14" i="15" s="1"/>
  <c r="K16" i="12"/>
  <c r="AD16" i="15" s="1"/>
  <c r="K13" i="8"/>
  <c r="R13" i="15" s="1"/>
  <c r="K15" i="14"/>
  <c r="I15" i="14" s="1"/>
  <c r="K13" i="7"/>
  <c r="O13" i="15" s="1"/>
  <c r="K13" i="10"/>
  <c r="X13" i="15" s="1"/>
  <c r="I12" i="10"/>
  <c r="P43" i="3"/>
  <c r="J43" i="3"/>
  <c r="B45" i="15" s="1"/>
  <c r="AL45" i="15" s="1"/>
  <c r="H11" i="15"/>
  <c r="A12" i="5"/>
  <c r="B11" i="5"/>
  <c r="C11" i="5" s="1"/>
  <c r="L11" i="5" s="1"/>
  <c r="W13" i="15"/>
  <c r="B13" i="10"/>
  <c r="C13" i="10" s="1"/>
  <c r="L13" i="10" s="1"/>
  <c r="A14" i="10"/>
  <c r="J10" i="15"/>
  <c r="I15" i="12"/>
  <c r="B12" i="3"/>
  <c r="C12" i="3" s="1"/>
  <c r="L12" i="3" s="1"/>
  <c r="P36" i="3" s="1"/>
  <c r="A13" i="3"/>
  <c r="B12" i="15"/>
  <c r="P12" i="15"/>
  <c r="B12" i="6"/>
  <c r="C12" i="6" s="1"/>
  <c r="L12" i="6" s="1"/>
  <c r="A13" i="6"/>
  <c r="K12" i="15"/>
  <c r="A16" i="14"/>
  <c r="B15" i="14"/>
  <c r="C15" i="14" s="1"/>
  <c r="L15" i="14" s="1"/>
  <c r="AI15" i="15"/>
  <c r="B16" i="12"/>
  <c r="C16" i="12" s="1"/>
  <c r="L16" i="12" s="1"/>
  <c r="A17" i="12"/>
  <c r="AC16" i="15"/>
  <c r="G13" i="15"/>
  <c r="A14" i="8"/>
  <c r="B13" i="8"/>
  <c r="C13" i="8" s="1"/>
  <c r="L13" i="8" s="1"/>
  <c r="Q13" i="15"/>
  <c r="AG11" i="15"/>
  <c r="AE15" i="15"/>
  <c r="N13" i="15"/>
  <c r="B13" i="7"/>
  <c r="C13" i="7" s="1"/>
  <c r="L13" i="7" s="1"/>
  <c r="A14" i="7"/>
  <c r="A13" i="13"/>
  <c r="AF12" i="15"/>
  <c r="B12" i="13"/>
  <c r="C12" i="13" s="1"/>
  <c r="L12" i="13" s="1"/>
  <c r="R12" i="15"/>
  <c r="O12" i="15"/>
  <c r="M11" i="15"/>
  <c r="AH11" i="15"/>
  <c r="AK14" i="15"/>
  <c r="B14" i="4"/>
  <c r="C14" i="4" s="1"/>
  <c r="L14" i="4" s="1"/>
  <c r="A15" i="4"/>
  <c r="E14" i="15"/>
  <c r="D11" i="15"/>
  <c r="S12" i="15"/>
  <c r="I11" i="13"/>
  <c r="Y12" i="15"/>
  <c r="L11" i="15"/>
  <c r="I10" i="5"/>
  <c r="N13" i="6"/>
  <c r="N14" i="7"/>
  <c r="N15" i="4"/>
  <c r="N13" i="3"/>
  <c r="N14" i="10"/>
  <c r="N12" i="11"/>
  <c r="N12" i="5"/>
  <c r="N16" i="14"/>
  <c r="N13" i="13"/>
  <c r="N13" i="9"/>
  <c r="N14" i="8"/>
  <c r="N17" i="12"/>
  <c r="L12" i="9" l="1"/>
  <c r="V12" i="15"/>
  <c r="T13" i="15"/>
  <c r="A14" i="9"/>
  <c r="B13" i="9"/>
  <c r="C13" i="9" s="1"/>
  <c r="K13" i="9"/>
  <c r="U13" i="15" s="1"/>
  <c r="I11" i="5"/>
  <c r="I16" i="12"/>
  <c r="Z12" i="15"/>
  <c r="B12" i="11"/>
  <c r="C12" i="11" s="1"/>
  <c r="A13" i="11"/>
  <c r="K12" i="11"/>
  <c r="L11" i="11"/>
  <c r="AB11" i="15"/>
  <c r="I13" i="7"/>
  <c r="AA11" i="15"/>
  <c r="I11" i="11"/>
  <c r="K13" i="3"/>
  <c r="I13" i="3" s="1"/>
  <c r="K17" i="12"/>
  <c r="AD17" i="15" s="1"/>
  <c r="K14" i="10"/>
  <c r="I14" i="10" s="1"/>
  <c r="K12" i="5"/>
  <c r="I12" i="5" s="1"/>
  <c r="K14" i="8"/>
  <c r="K15" i="4"/>
  <c r="F15" i="15" s="1"/>
  <c r="K13" i="13"/>
  <c r="AG13" i="15" s="1"/>
  <c r="K16" i="14"/>
  <c r="AJ16" i="15" s="1"/>
  <c r="K14" i="7"/>
  <c r="O14" i="15" s="1"/>
  <c r="K13" i="6"/>
  <c r="L13" i="15" s="1"/>
  <c r="AJ15" i="15"/>
  <c r="Y13" i="15"/>
  <c r="AE16" i="15"/>
  <c r="M12" i="15"/>
  <c r="B14" i="10"/>
  <c r="C14" i="10" s="1"/>
  <c r="L14" i="10" s="1"/>
  <c r="A15" i="10"/>
  <c r="W14" i="15"/>
  <c r="K13" i="15"/>
  <c r="B13" i="6"/>
  <c r="C13" i="6" s="1"/>
  <c r="L13" i="6" s="1"/>
  <c r="A14" i="6"/>
  <c r="AK15" i="15"/>
  <c r="D12" i="15"/>
  <c r="A17" i="14"/>
  <c r="AI16" i="15"/>
  <c r="B16" i="14"/>
  <c r="C16" i="14" s="1"/>
  <c r="L16" i="14" s="1"/>
  <c r="I13" i="10"/>
  <c r="J11" i="15"/>
  <c r="S13" i="15"/>
  <c r="B14" i="8"/>
  <c r="C14" i="8" s="1"/>
  <c r="L14" i="8" s="1"/>
  <c r="Q14" i="15"/>
  <c r="A15" i="8"/>
  <c r="B13" i="13"/>
  <c r="C13" i="13" s="1"/>
  <c r="L13" i="13" s="1"/>
  <c r="A14" i="13"/>
  <c r="AF13" i="15"/>
  <c r="H12" i="15"/>
  <c r="A13" i="5"/>
  <c r="B12" i="5"/>
  <c r="C12" i="5" s="1"/>
  <c r="L12" i="5" s="1"/>
  <c r="I12" i="6"/>
  <c r="AH12" i="15"/>
  <c r="I14" i="4"/>
  <c r="N14" i="15"/>
  <c r="B14" i="7"/>
  <c r="C14" i="7" s="1"/>
  <c r="L14" i="7" s="1"/>
  <c r="A15" i="7"/>
  <c r="C12" i="15"/>
  <c r="I13" i="8"/>
  <c r="I12" i="13"/>
  <c r="B15" i="4"/>
  <c r="C15" i="4" s="1"/>
  <c r="L15" i="4" s="1"/>
  <c r="A16" i="4"/>
  <c r="E15" i="15"/>
  <c r="G14" i="15"/>
  <c r="B17" i="12"/>
  <c r="C17" i="12" s="1"/>
  <c r="L17" i="12" s="1"/>
  <c r="A18" i="12"/>
  <c r="AC17" i="15"/>
  <c r="P13" i="15"/>
  <c r="B13" i="3"/>
  <c r="C13" i="3" s="1"/>
  <c r="L13" i="3" s="1"/>
  <c r="A14" i="3"/>
  <c r="B13" i="15"/>
  <c r="N13" i="5"/>
  <c r="N14" i="13"/>
  <c r="N16" i="4"/>
  <c r="N14" i="6"/>
  <c r="N15" i="8"/>
  <c r="N18" i="12"/>
  <c r="N17" i="14"/>
  <c r="N13" i="11"/>
  <c r="N14" i="9"/>
  <c r="N14" i="3"/>
  <c r="N15" i="7"/>
  <c r="N15" i="10"/>
  <c r="I13" i="9" l="1"/>
  <c r="L13" i="9"/>
  <c r="V13" i="15"/>
  <c r="B14" i="9"/>
  <c r="C14" i="9" s="1"/>
  <c r="T14" i="15"/>
  <c r="A15" i="9"/>
  <c r="K14" i="9"/>
  <c r="U14" i="15" s="1"/>
  <c r="C13" i="15"/>
  <c r="I14" i="7"/>
  <c r="X14" i="15"/>
  <c r="I12" i="15"/>
  <c r="AA12" i="15"/>
  <c r="I12" i="11"/>
  <c r="K13" i="11"/>
  <c r="B13" i="11"/>
  <c r="C13" i="11" s="1"/>
  <c r="Z13" i="15"/>
  <c r="A14" i="11"/>
  <c r="I15" i="4"/>
  <c r="L12" i="11"/>
  <c r="AB12" i="15"/>
  <c r="K18" i="12"/>
  <c r="AD18" i="15" s="1"/>
  <c r="I13" i="6"/>
  <c r="K15" i="8"/>
  <c r="R15" i="15" s="1"/>
  <c r="K17" i="14"/>
  <c r="AJ17" i="15" s="1"/>
  <c r="I13" i="13"/>
  <c r="K14" i="6"/>
  <c r="I14" i="6" s="1"/>
  <c r="K15" i="10"/>
  <c r="X15" i="15" s="1"/>
  <c r="K14" i="3"/>
  <c r="I14" i="3" s="1"/>
  <c r="K14" i="13"/>
  <c r="AG14" i="15" s="1"/>
  <c r="K13" i="5"/>
  <c r="I13" i="15" s="1"/>
  <c r="K16" i="4"/>
  <c r="I16" i="4" s="1"/>
  <c r="K15" i="7"/>
  <c r="O15" i="15" s="1"/>
  <c r="Y14" i="15"/>
  <c r="B15" i="10"/>
  <c r="C15" i="10" s="1"/>
  <c r="L15" i="10" s="1"/>
  <c r="A16" i="10"/>
  <c r="W15" i="15"/>
  <c r="I16" i="14"/>
  <c r="D13" i="15"/>
  <c r="AK16" i="15"/>
  <c r="AI17" i="15"/>
  <c r="A18" i="14"/>
  <c r="B17" i="14"/>
  <c r="C17" i="14" s="1"/>
  <c r="L17" i="14" s="1"/>
  <c r="B14" i="13"/>
  <c r="C14" i="13" s="1"/>
  <c r="L14" i="13" s="1"/>
  <c r="AF14" i="15"/>
  <c r="A15" i="13"/>
  <c r="P14" i="15"/>
  <c r="B14" i="6"/>
  <c r="C14" i="6" s="1"/>
  <c r="L14" i="6" s="1"/>
  <c r="A15" i="6"/>
  <c r="K14" i="15"/>
  <c r="R14" i="15"/>
  <c r="E16" i="15"/>
  <c r="B16" i="4"/>
  <c r="C16" i="4" s="1"/>
  <c r="L16" i="4" s="1"/>
  <c r="A17" i="4"/>
  <c r="J12" i="15"/>
  <c r="AH13" i="15"/>
  <c r="Q15" i="15"/>
  <c r="A16" i="8"/>
  <c r="B15" i="8"/>
  <c r="C15" i="8" s="1"/>
  <c r="L15" i="8" s="1"/>
  <c r="M13" i="15"/>
  <c r="G15" i="15"/>
  <c r="AE17" i="15"/>
  <c r="I14" i="8"/>
  <c r="A14" i="5"/>
  <c r="B13" i="5"/>
  <c r="C13" i="5" s="1"/>
  <c r="L13" i="5" s="1"/>
  <c r="H13" i="15"/>
  <c r="I17" i="12"/>
  <c r="A19" i="12"/>
  <c r="B18" i="12"/>
  <c r="C18" i="12" s="1"/>
  <c r="L18" i="12" s="1"/>
  <c r="AC18" i="15"/>
  <c r="A16" i="7"/>
  <c r="N15" i="15"/>
  <c r="B15" i="7"/>
  <c r="C15" i="7" s="1"/>
  <c r="L15" i="7" s="1"/>
  <c r="S14" i="15"/>
  <c r="B14" i="15"/>
  <c r="A15" i="3"/>
  <c r="B14" i="3"/>
  <c r="C14" i="3" s="1"/>
  <c r="L14" i="3" s="1"/>
  <c r="N16" i="10"/>
  <c r="N15" i="6"/>
  <c r="N16" i="8"/>
  <c r="N16" i="7"/>
  <c r="N15" i="9"/>
  <c r="N14" i="5"/>
  <c r="N18" i="14"/>
  <c r="N14" i="11"/>
  <c r="N17" i="4"/>
  <c r="N19" i="12"/>
  <c r="N15" i="3"/>
  <c r="N15" i="13"/>
  <c r="I14" i="9" l="1"/>
  <c r="T15" i="15"/>
  <c r="A16" i="9"/>
  <c r="K15" i="9"/>
  <c r="U15" i="15" s="1"/>
  <c r="B15" i="9"/>
  <c r="C15" i="9" s="1"/>
  <c r="I15" i="9"/>
  <c r="L14" i="9"/>
  <c r="V14" i="15"/>
  <c r="B14" i="11"/>
  <c r="C14" i="11" s="1"/>
  <c r="A15" i="11"/>
  <c r="K14" i="11"/>
  <c r="AA14" i="15" s="1"/>
  <c r="Z14" i="15"/>
  <c r="I14" i="13"/>
  <c r="L13" i="11"/>
  <c r="AB13" i="15"/>
  <c r="L14" i="15"/>
  <c r="AA13" i="15"/>
  <c r="I13" i="11"/>
  <c r="I14" i="11"/>
  <c r="K16" i="7"/>
  <c r="I16" i="7" s="1"/>
  <c r="K15" i="6"/>
  <c r="L15" i="15" s="1"/>
  <c r="K16" i="8"/>
  <c r="R16" i="15" s="1"/>
  <c r="K19" i="12"/>
  <c r="AD19" i="15" s="1"/>
  <c r="I13" i="5"/>
  <c r="K17" i="4"/>
  <c r="F17" i="15" s="1"/>
  <c r="K15" i="13"/>
  <c r="AG15" i="15" s="1"/>
  <c r="K14" i="5"/>
  <c r="I14" i="15" s="1"/>
  <c r="F16" i="15"/>
  <c r="C14" i="15"/>
  <c r="K16" i="10"/>
  <c r="I16" i="10" s="1"/>
  <c r="K18" i="14"/>
  <c r="AJ18" i="15" s="1"/>
  <c r="K15" i="3"/>
  <c r="C15" i="15" s="1"/>
  <c r="B19" i="12"/>
  <c r="C19" i="12" s="1"/>
  <c r="L19" i="12" s="1"/>
  <c r="A20" i="12"/>
  <c r="AC19" i="15"/>
  <c r="A18" i="4"/>
  <c r="E17" i="15"/>
  <c r="B17" i="4"/>
  <c r="C17" i="4" s="1"/>
  <c r="L17" i="4" s="1"/>
  <c r="A19" i="14"/>
  <c r="AI18" i="15"/>
  <c r="B18" i="14"/>
  <c r="C18" i="14" s="1"/>
  <c r="L18" i="14" s="1"/>
  <c r="G16" i="15"/>
  <c r="P15" i="15"/>
  <c r="AH14" i="15"/>
  <c r="I18" i="12"/>
  <c r="B15" i="3"/>
  <c r="C15" i="3" s="1"/>
  <c r="L15" i="3" s="1"/>
  <c r="A16" i="3"/>
  <c r="B15" i="15"/>
  <c r="H14" i="15"/>
  <c r="B14" i="5"/>
  <c r="C14" i="5" s="1"/>
  <c r="L14" i="5" s="1"/>
  <c r="A15" i="5"/>
  <c r="S15" i="15"/>
  <c r="I15" i="7"/>
  <c r="Q16" i="15"/>
  <c r="A17" i="8"/>
  <c r="B16" i="8"/>
  <c r="C16" i="8" s="1"/>
  <c r="L16" i="8" s="1"/>
  <c r="W16" i="15"/>
  <c r="B16" i="10"/>
  <c r="C16" i="10" s="1"/>
  <c r="L16" i="10" s="1"/>
  <c r="A17" i="10"/>
  <c r="AE18" i="15"/>
  <c r="I17" i="14"/>
  <c r="Y15" i="15"/>
  <c r="M14" i="15"/>
  <c r="AF15" i="15"/>
  <c r="B15" i="13"/>
  <c r="C15" i="13" s="1"/>
  <c r="L15" i="13" s="1"/>
  <c r="A16" i="13"/>
  <c r="I15" i="10"/>
  <c r="AK17" i="15"/>
  <c r="B16" i="7"/>
  <c r="C16" i="7" s="1"/>
  <c r="L16" i="7" s="1"/>
  <c r="A17" i="7"/>
  <c r="N16" i="15"/>
  <c r="D14" i="15"/>
  <c r="J13" i="15"/>
  <c r="B15" i="6"/>
  <c r="C15" i="6" s="1"/>
  <c r="L15" i="6" s="1"/>
  <c r="A16" i="6"/>
  <c r="K15" i="15"/>
  <c r="I15" i="8"/>
  <c r="N16" i="6"/>
  <c r="N17" i="10"/>
  <c r="N16" i="3"/>
  <c r="N18" i="4"/>
  <c r="N20" i="12"/>
  <c r="N19" i="14"/>
  <c r="N16" i="9"/>
  <c r="N17" i="8"/>
  <c r="N16" i="13"/>
  <c r="N15" i="11"/>
  <c r="N17" i="7"/>
  <c r="N15" i="5"/>
  <c r="L15" i="9" l="1"/>
  <c r="V15" i="15"/>
  <c r="X16" i="15"/>
  <c r="A17" i="9"/>
  <c r="K16" i="9"/>
  <c r="U16" i="15" s="1"/>
  <c r="T16" i="15"/>
  <c r="B16" i="9"/>
  <c r="C16" i="9" s="1"/>
  <c r="I16" i="9"/>
  <c r="I16" i="8"/>
  <c r="I15" i="6"/>
  <c r="O16" i="15"/>
  <c r="K15" i="11"/>
  <c r="B15" i="11"/>
  <c r="C15" i="11" s="1"/>
  <c r="Z15" i="15"/>
  <c r="A16" i="11"/>
  <c r="I15" i="13"/>
  <c r="L14" i="11"/>
  <c r="AB14" i="15"/>
  <c r="I17" i="4"/>
  <c r="K17" i="10"/>
  <c r="X17" i="15" s="1"/>
  <c r="K16" i="3"/>
  <c r="K20" i="12"/>
  <c r="AD20" i="15" s="1"/>
  <c r="K17" i="7"/>
  <c r="O17" i="15" s="1"/>
  <c r="K17" i="8"/>
  <c r="I17" i="8" s="1"/>
  <c r="K19" i="14"/>
  <c r="AJ19" i="15" s="1"/>
  <c r="K16" i="6"/>
  <c r="L16" i="15" s="1"/>
  <c r="K15" i="5"/>
  <c r="I15" i="15" s="1"/>
  <c r="K16" i="13"/>
  <c r="AG16" i="15" s="1"/>
  <c r="K18" i="4"/>
  <c r="F18" i="15" s="1"/>
  <c r="A18" i="7"/>
  <c r="B17" i="7"/>
  <c r="C17" i="7" s="1"/>
  <c r="L17" i="7" s="1"/>
  <c r="N17" i="15"/>
  <c r="A16" i="5"/>
  <c r="B15" i="5"/>
  <c r="C15" i="5" s="1"/>
  <c r="L15" i="5" s="1"/>
  <c r="H15" i="15"/>
  <c r="I14" i="5"/>
  <c r="A19" i="4"/>
  <c r="E18" i="15"/>
  <c r="B18" i="4"/>
  <c r="C18" i="4" s="1"/>
  <c r="L18" i="4" s="1"/>
  <c r="A17" i="6"/>
  <c r="B16" i="6"/>
  <c r="C16" i="6" s="1"/>
  <c r="L16" i="6" s="1"/>
  <c r="K16" i="15"/>
  <c r="B16" i="13"/>
  <c r="C16" i="13" s="1"/>
  <c r="L16" i="13" s="1"/>
  <c r="AF16" i="15"/>
  <c r="A17" i="13"/>
  <c r="J14" i="15"/>
  <c r="G17" i="15"/>
  <c r="D15" i="15"/>
  <c r="B20" i="12"/>
  <c r="C20" i="12" s="1"/>
  <c r="L20" i="12" s="1"/>
  <c r="A21" i="12"/>
  <c r="AC20" i="15"/>
  <c r="P16" i="15"/>
  <c r="AK18" i="15"/>
  <c r="A17" i="3"/>
  <c r="B16" i="3"/>
  <c r="C16" i="3" s="1"/>
  <c r="L16" i="3" s="1"/>
  <c r="B16" i="15"/>
  <c r="C16" i="15"/>
  <c r="M15" i="15"/>
  <c r="AE19" i="15"/>
  <c r="I18" i="14"/>
  <c r="AH15" i="15"/>
  <c r="I19" i="12"/>
  <c r="B17" i="10"/>
  <c r="C17" i="10" s="1"/>
  <c r="L17" i="10" s="1"/>
  <c r="A18" i="10"/>
  <c r="W17" i="15"/>
  <c r="I15" i="3"/>
  <c r="B19" i="14"/>
  <c r="C19" i="14" s="1"/>
  <c r="L19" i="14" s="1"/>
  <c r="AI19" i="15"/>
  <c r="A20" i="14"/>
  <c r="Y16" i="15"/>
  <c r="S16" i="15"/>
  <c r="B17" i="8"/>
  <c r="C17" i="8" s="1"/>
  <c r="L17" i="8" s="1"/>
  <c r="Q17" i="15"/>
  <c r="A18" i="8"/>
  <c r="N21" i="12"/>
  <c r="N20" i="14"/>
  <c r="N19" i="4"/>
  <c r="N18" i="10"/>
  <c r="N16" i="11"/>
  <c r="N18" i="8"/>
  <c r="N17" i="13"/>
  <c r="N17" i="3"/>
  <c r="N17" i="6"/>
  <c r="N16" i="5"/>
  <c r="N17" i="9"/>
  <c r="N18" i="7"/>
  <c r="L16" i="9" l="1"/>
  <c r="V16" i="15"/>
  <c r="A18" i="9"/>
  <c r="K17" i="9"/>
  <c r="U17" i="15" s="1"/>
  <c r="B17" i="9"/>
  <c r="C17" i="9" s="1"/>
  <c r="T17" i="15"/>
  <c r="I17" i="9"/>
  <c r="B16" i="11"/>
  <c r="C16" i="11" s="1"/>
  <c r="K16" i="11"/>
  <c r="A17" i="11"/>
  <c r="Z16" i="15"/>
  <c r="R17" i="15"/>
  <c r="L15" i="11"/>
  <c r="AB15" i="15"/>
  <c r="I15" i="11"/>
  <c r="AA15" i="15"/>
  <c r="K21" i="12"/>
  <c r="I21" i="12" s="1"/>
  <c r="K18" i="7"/>
  <c r="O18" i="15" s="1"/>
  <c r="K18" i="8"/>
  <c r="R18" i="15" s="1"/>
  <c r="K20" i="14"/>
  <c r="I20" i="14" s="1"/>
  <c r="K16" i="5"/>
  <c r="I16" i="15" s="1"/>
  <c r="K17" i="6"/>
  <c r="I17" i="6" s="1"/>
  <c r="K19" i="4"/>
  <c r="F19" i="15" s="1"/>
  <c r="I19" i="14"/>
  <c r="K18" i="10"/>
  <c r="X18" i="15" s="1"/>
  <c r="K17" i="13"/>
  <c r="AG17" i="15" s="1"/>
  <c r="K17" i="3"/>
  <c r="C17" i="15" s="1"/>
  <c r="G18" i="15"/>
  <c r="Y17" i="15"/>
  <c r="A22" i="12"/>
  <c r="B21" i="12"/>
  <c r="C21" i="12" s="1"/>
  <c r="L21" i="12" s="1"/>
  <c r="AC21" i="15"/>
  <c r="H16" i="15"/>
  <c r="A17" i="5"/>
  <c r="B16" i="5"/>
  <c r="C16" i="5" s="1"/>
  <c r="L16" i="5" s="1"/>
  <c r="I16" i="6"/>
  <c r="I18" i="4"/>
  <c r="B17" i="3"/>
  <c r="C17" i="3" s="1"/>
  <c r="L17" i="3" s="1"/>
  <c r="B17" i="15"/>
  <c r="A18" i="3"/>
  <c r="I17" i="7"/>
  <c r="B19" i="4"/>
  <c r="C19" i="4" s="1"/>
  <c r="L19" i="4" s="1"/>
  <c r="E19" i="15"/>
  <c r="A20" i="4"/>
  <c r="AE20" i="15"/>
  <c r="A21" i="14"/>
  <c r="B20" i="14"/>
  <c r="C20" i="14" s="1"/>
  <c r="L20" i="14" s="1"/>
  <c r="AI20" i="15"/>
  <c r="I15" i="5"/>
  <c r="B17" i="13"/>
  <c r="C17" i="13" s="1"/>
  <c r="L17" i="13" s="1"/>
  <c r="A18" i="13"/>
  <c r="AF17" i="15"/>
  <c r="I16" i="3"/>
  <c r="I16" i="13"/>
  <c r="P17" i="15"/>
  <c r="S17" i="15"/>
  <c r="AH16" i="15"/>
  <c r="A19" i="7"/>
  <c r="B18" i="7"/>
  <c r="C18" i="7" s="1"/>
  <c r="L18" i="7" s="1"/>
  <c r="N18" i="15"/>
  <c r="B18" i="8"/>
  <c r="C18" i="8" s="1"/>
  <c r="L18" i="8" s="1"/>
  <c r="A19" i="8"/>
  <c r="Q18" i="15"/>
  <c r="AK19" i="15"/>
  <c r="M16" i="15"/>
  <c r="J15" i="15"/>
  <c r="D16" i="15"/>
  <c r="I17" i="10"/>
  <c r="W18" i="15"/>
  <c r="B18" i="10"/>
  <c r="C18" i="10" s="1"/>
  <c r="L18" i="10" s="1"/>
  <c r="A19" i="10"/>
  <c r="I20" i="12"/>
  <c r="K17" i="15"/>
  <c r="A18" i="6"/>
  <c r="B17" i="6"/>
  <c r="C17" i="6" s="1"/>
  <c r="L17" i="6" s="1"/>
  <c r="N21" i="14"/>
  <c r="N19" i="7"/>
  <c r="N20" i="4"/>
  <c r="N18" i="13"/>
  <c r="N19" i="10"/>
  <c r="N18" i="6"/>
  <c r="N18" i="3"/>
  <c r="N17" i="5"/>
  <c r="N17" i="11"/>
  <c r="N18" i="9"/>
  <c r="N19" i="8"/>
  <c r="N22" i="12"/>
  <c r="L17" i="9" l="1"/>
  <c r="V17" i="15"/>
  <c r="B18" i="9"/>
  <c r="C18" i="9" s="1"/>
  <c r="T18" i="15"/>
  <c r="K18" i="9"/>
  <c r="U18" i="15" s="1"/>
  <c r="A19" i="9"/>
  <c r="I18" i="9"/>
  <c r="I17" i="3"/>
  <c r="I17" i="13"/>
  <c r="AD21" i="15"/>
  <c r="I18" i="7"/>
  <c r="L17" i="15"/>
  <c r="AJ20" i="15"/>
  <c r="Z17" i="15"/>
  <c r="B17" i="11"/>
  <c r="C17" i="11" s="1"/>
  <c r="K17" i="11"/>
  <c r="A18" i="11"/>
  <c r="AA16" i="15"/>
  <c r="I16" i="11"/>
  <c r="L16" i="11"/>
  <c r="AB16" i="15"/>
  <c r="K17" i="5"/>
  <c r="I17" i="5" s="1"/>
  <c r="K18" i="3"/>
  <c r="C18" i="15" s="1"/>
  <c r="K18" i="6"/>
  <c r="L18" i="15" s="1"/>
  <c r="K19" i="7"/>
  <c r="O19" i="15" s="1"/>
  <c r="I16" i="5"/>
  <c r="I18" i="10"/>
  <c r="K20" i="4"/>
  <c r="I20" i="4" s="1"/>
  <c r="K19" i="10"/>
  <c r="X19" i="15" s="1"/>
  <c r="K22" i="12"/>
  <c r="AD22" i="15" s="1"/>
  <c r="K19" i="8"/>
  <c r="I19" i="8" s="1"/>
  <c r="K18" i="13"/>
  <c r="AG18" i="15" s="1"/>
  <c r="K21" i="14"/>
  <c r="AJ21" i="15" s="1"/>
  <c r="M17" i="15"/>
  <c r="A20" i="10"/>
  <c r="B19" i="10"/>
  <c r="C19" i="10" s="1"/>
  <c r="L19" i="10" s="1"/>
  <c r="W19" i="15"/>
  <c r="I19" i="4"/>
  <c r="AC22" i="15"/>
  <c r="B22" i="12"/>
  <c r="C22" i="12" s="1"/>
  <c r="L22" i="12" s="1"/>
  <c r="A23" i="12"/>
  <c r="J16" i="15"/>
  <c r="AE21" i="15"/>
  <c r="AK20" i="15"/>
  <c r="A22" i="14"/>
  <c r="AI21" i="15"/>
  <c r="B21" i="14"/>
  <c r="C21" i="14" s="1"/>
  <c r="L21" i="14" s="1"/>
  <c r="N19" i="15"/>
  <c r="A20" i="7"/>
  <c r="B19" i="7"/>
  <c r="C19" i="7" s="1"/>
  <c r="L19" i="7" s="1"/>
  <c r="A19" i="3"/>
  <c r="B18" i="15"/>
  <c r="B18" i="3"/>
  <c r="C18" i="3" s="1"/>
  <c r="L18" i="3" s="1"/>
  <c r="I17" i="15"/>
  <c r="A18" i="5"/>
  <c r="B17" i="5"/>
  <c r="C17" i="5" s="1"/>
  <c r="L17" i="5" s="1"/>
  <c r="H17" i="15"/>
  <c r="A19" i="6"/>
  <c r="B18" i="6"/>
  <c r="C18" i="6" s="1"/>
  <c r="L18" i="6" s="1"/>
  <c r="K18" i="15"/>
  <c r="P18" i="15"/>
  <c r="D17" i="15"/>
  <c r="Q19" i="15"/>
  <c r="A20" i="8"/>
  <c r="B19" i="8"/>
  <c r="C19" i="8" s="1"/>
  <c r="L19" i="8" s="1"/>
  <c r="E20" i="15"/>
  <c r="A21" i="4"/>
  <c r="B20" i="4"/>
  <c r="C20" i="4" s="1"/>
  <c r="L20" i="4" s="1"/>
  <c r="Y18" i="15"/>
  <c r="B18" i="13"/>
  <c r="C18" i="13" s="1"/>
  <c r="L18" i="13" s="1"/>
  <c r="A19" i="13"/>
  <c r="AF18" i="15"/>
  <c r="S18" i="15"/>
  <c r="I18" i="8"/>
  <c r="G19" i="15"/>
  <c r="AH17" i="15"/>
  <c r="N23" i="12"/>
  <c r="N21" i="4"/>
  <c r="N20" i="10"/>
  <c r="N18" i="5"/>
  <c r="N22" i="14"/>
  <c r="N19" i="9"/>
  <c r="N19" i="6"/>
  <c r="N18" i="11"/>
  <c r="N20" i="8"/>
  <c r="N19" i="3"/>
  <c r="N20" i="7"/>
  <c r="N19" i="13"/>
  <c r="B19" i="9" l="1"/>
  <c r="C19" i="9" s="1"/>
  <c r="A20" i="9"/>
  <c r="K19" i="9"/>
  <c r="T19" i="15"/>
  <c r="L18" i="9"/>
  <c r="V18" i="15"/>
  <c r="AA17" i="15"/>
  <c r="I17" i="11"/>
  <c r="L17" i="11"/>
  <c r="AB17" i="15"/>
  <c r="I18" i="6"/>
  <c r="B18" i="11"/>
  <c r="C18" i="11" s="1"/>
  <c r="Z18" i="15"/>
  <c r="K18" i="11"/>
  <c r="AA18" i="15" s="1"/>
  <c r="A19" i="11"/>
  <c r="I18" i="11"/>
  <c r="K18" i="5"/>
  <c r="I18" i="15" s="1"/>
  <c r="K21" i="4"/>
  <c r="F21" i="15" s="1"/>
  <c r="K23" i="12"/>
  <c r="AD23" i="15" s="1"/>
  <c r="F20" i="15"/>
  <c r="K20" i="10"/>
  <c r="X20" i="15" s="1"/>
  <c r="I19" i="10"/>
  <c r="R19" i="15"/>
  <c r="K20" i="7"/>
  <c r="O20" i="15" s="1"/>
  <c r="K20" i="8"/>
  <c r="R20" i="15" s="1"/>
  <c r="K19" i="3"/>
  <c r="C19" i="15" s="1"/>
  <c r="K22" i="14"/>
  <c r="I22" i="14" s="1"/>
  <c r="K19" i="6"/>
  <c r="L19" i="15" s="1"/>
  <c r="K19" i="13"/>
  <c r="AG19" i="15" s="1"/>
  <c r="AK21" i="15"/>
  <c r="G20" i="15"/>
  <c r="I21" i="14"/>
  <c r="AC23" i="15"/>
  <c r="B23" i="12"/>
  <c r="C23" i="12" s="1"/>
  <c r="L23" i="12" s="1"/>
  <c r="A24" i="12"/>
  <c r="AH18" i="15"/>
  <c r="AE22" i="15"/>
  <c r="M18" i="15"/>
  <c r="I18" i="13"/>
  <c r="K19" i="15"/>
  <c r="A20" i="6"/>
  <c r="B19" i="6"/>
  <c r="C19" i="6" s="1"/>
  <c r="L19" i="6" s="1"/>
  <c r="A23" i="14"/>
  <c r="AI22" i="15"/>
  <c r="B22" i="14"/>
  <c r="C22" i="14" s="1"/>
  <c r="L22" i="14" s="1"/>
  <c r="J17" i="15"/>
  <c r="B20" i="8"/>
  <c r="C20" i="8" s="1"/>
  <c r="L20" i="8" s="1"/>
  <c r="A21" i="8"/>
  <c r="Q20" i="15"/>
  <c r="B19" i="3"/>
  <c r="C19" i="3" s="1"/>
  <c r="L19" i="3" s="1"/>
  <c r="A20" i="3"/>
  <c r="B19" i="15"/>
  <c r="W20" i="15"/>
  <c r="A21" i="10"/>
  <c r="B20" i="10"/>
  <c r="C20" i="10" s="1"/>
  <c r="L20" i="10" s="1"/>
  <c r="B19" i="13"/>
  <c r="C19" i="13" s="1"/>
  <c r="L19" i="13" s="1"/>
  <c r="A20" i="13"/>
  <c r="AF19" i="15"/>
  <c r="P19" i="15"/>
  <c r="I22" i="12"/>
  <c r="A22" i="4"/>
  <c r="B21" i="4"/>
  <c r="C21" i="4" s="1"/>
  <c r="L21" i="4" s="1"/>
  <c r="E21" i="15"/>
  <c r="I18" i="3"/>
  <c r="S19" i="15"/>
  <c r="I19" i="7"/>
  <c r="B18" i="5"/>
  <c r="C18" i="5" s="1"/>
  <c r="L18" i="5" s="1"/>
  <c r="H18" i="15"/>
  <c r="A19" i="5"/>
  <c r="D18" i="15"/>
  <c r="B20" i="7"/>
  <c r="C20" i="7" s="1"/>
  <c r="L20" i="7" s="1"/>
  <c r="N20" i="15"/>
  <c r="A21" i="7"/>
  <c r="Y19" i="15"/>
  <c r="N20" i="13"/>
  <c r="N19" i="5"/>
  <c r="N19" i="11"/>
  <c r="N24" i="12"/>
  <c r="N20" i="6"/>
  <c r="N21" i="8"/>
  <c r="N21" i="10"/>
  <c r="N23" i="14"/>
  <c r="N21" i="7"/>
  <c r="N20" i="3"/>
  <c r="N22" i="4"/>
  <c r="N20" i="9"/>
  <c r="AJ22" i="15" l="1"/>
  <c r="I19" i="9"/>
  <c r="U19" i="15"/>
  <c r="A21" i="9"/>
  <c r="T20" i="15"/>
  <c r="B20" i="9"/>
  <c r="C20" i="9" s="1"/>
  <c r="K20" i="9"/>
  <c r="U20" i="15" s="1"/>
  <c r="I20" i="9"/>
  <c r="L19" i="9"/>
  <c r="V19" i="15"/>
  <c r="I19" i="13"/>
  <c r="L18" i="11"/>
  <c r="AB18" i="15"/>
  <c r="I23" i="12"/>
  <c r="B19" i="11"/>
  <c r="C19" i="11" s="1"/>
  <c r="K19" i="11"/>
  <c r="AA19" i="15" s="1"/>
  <c r="Z19" i="15"/>
  <c r="A20" i="11"/>
  <c r="I20" i="10"/>
  <c r="K23" i="14"/>
  <c r="AJ23" i="15" s="1"/>
  <c r="K20" i="3"/>
  <c r="C20" i="15" s="1"/>
  <c r="I20" i="7"/>
  <c r="K21" i="8"/>
  <c r="R21" i="15" s="1"/>
  <c r="K20" i="6"/>
  <c r="I20" i="6" s="1"/>
  <c r="K21" i="10"/>
  <c r="X21" i="15" s="1"/>
  <c r="K22" i="4"/>
  <c r="F22" i="15" s="1"/>
  <c r="K21" i="7"/>
  <c r="I21" i="7" s="1"/>
  <c r="K19" i="5"/>
  <c r="I19" i="15" s="1"/>
  <c r="K24" i="12"/>
  <c r="AD24" i="15" s="1"/>
  <c r="K20" i="13"/>
  <c r="AG20" i="15" s="1"/>
  <c r="Y20" i="15"/>
  <c r="AE23" i="15"/>
  <c r="AH19" i="15"/>
  <c r="AI23" i="15"/>
  <c r="A24" i="14"/>
  <c r="B23" i="14"/>
  <c r="C23" i="14" s="1"/>
  <c r="L23" i="14" s="1"/>
  <c r="A25" i="12"/>
  <c r="B24" i="12"/>
  <c r="C24" i="12" s="1"/>
  <c r="L24" i="12" s="1"/>
  <c r="AC24" i="15"/>
  <c r="A21" i="6"/>
  <c r="B20" i="6"/>
  <c r="C20" i="6" s="1"/>
  <c r="L20" i="6" s="1"/>
  <c r="K20" i="15"/>
  <c r="S20" i="15"/>
  <c r="G21" i="15"/>
  <c r="AF20" i="15"/>
  <c r="B20" i="13"/>
  <c r="C20" i="13" s="1"/>
  <c r="L20" i="13" s="1"/>
  <c r="A21" i="13"/>
  <c r="N21" i="15"/>
  <c r="A22" i="7"/>
  <c r="B21" i="7"/>
  <c r="C21" i="7" s="1"/>
  <c r="L21" i="7" s="1"/>
  <c r="J18" i="15"/>
  <c r="I21" i="4"/>
  <c r="I19" i="6"/>
  <c r="B20" i="15"/>
  <c r="A21" i="3"/>
  <c r="B20" i="3"/>
  <c r="C20" i="3" s="1"/>
  <c r="L20" i="3" s="1"/>
  <c r="A22" i="10"/>
  <c r="B21" i="10"/>
  <c r="C21" i="10" s="1"/>
  <c r="L21" i="10" s="1"/>
  <c r="W21" i="15"/>
  <c r="I19" i="3"/>
  <c r="B21" i="8"/>
  <c r="C21" i="8" s="1"/>
  <c r="L21" i="8" s="1"/>
  <c r="A22" i="8"/>
  <c r="Q21" i="15"/>
  <c r="AK22" i="15"/>
  <c r="A23" i="4"/>
  <c r="B22" i="4"/>
  <c r="C22" i="4" s="1"/>
  <c r="L22" i="4" s="1"/>
  <c r="E22" i="15"/>
  <c r="P20" i="15"/>
  <c r="D19" i="15"/>
  <c r="M19" i="15"/>
  <c r="H19" i="15"/>
  <c r="B19" i="5"/>
  <c r="C19" i="5" s="1"/>
  <c r="L19" i="5" s="1"/>
  <c r="A20" i="5"/>
  <c r="I18" i="5"/>
  <c r="I20" i="8"/>
  <c r="N21" i="3"/>
  <c r="N25" i="12"/>
  <c r="N21" i="9"/>
  <c r="N23" i="4"/>
  <c r="N21" i="6"/>
  <c r="N22" i="10"/>
  <c r="N20" i="5"/>
  <c r="N21" i="13"/>
  <c r="N20" i="11"/>
  <c r="N22" i="7"/>
  <c r="N22" i="8"/>
  <c r="N24" i="14"/>
  <c r="L20" i="9" l="1"/>
  <c r="V20" i="15"/>
  <c r="A22" i="9"/>
  <c r="B21" i="9"/>
  <c r="C21" i="9" s="1"/>
  <c r="K21" i="9"/>
  <c r="U21" i="15" s="1"/>
  <c r="T21" i="15"/>
  <c r="I21" i="9"/>
  <c r="L20" i="15"/>
  <c r="K20" i="11"/>
  <c r="A21" i="11"/>
  <c r="Z20" i="15"/>
  <c r="B20" i="11"/>
  <c r="C20" i="11" s="1"/>
  <c r="L19" i="11"/>
  <c r="AB19" i="15"/>
  <c r="I22" i="4"/>
  <c r="I21" i="8"/>
  <c r="I19" i="11"/>
  <c r="I24" i="12"/>
  <c r="K23" i="4"/>
  <c r="F23" i="15" s="1"/>
  <c r="K22" i="10"/>
  <c r="X22" i="15" s="1"/>
  <c r="K21" i="6"/>
  <c r="L21" i="15" s="1"/>
  <c r="K22" i="8"/>
  <c r="R22" i="15" s="1"/>
  <c r="O21" i="15"/>
  <c r="K25" i="12"/>
  <c r="I25" i="12" s="1"/>
  <c r="K24" i="14"/>
  <c r="AJ24" i="15" s="1"/>
  <c r="K22" i="7"/>
  <c r="I22" i="7" s="1"/>
  <c r="I19" i="5"/>
  <c r="K20" i="5"/>
  <c r="I20" i="15" s="1"/>
  <c r="K21" i="13"/>
  <c r="AG21" i="15" s="1"/>
  <c r="K21" i="3"/>
  <c r="C21" i="15" s="1"/>
  <c r="I20" i="13"/>
  <c r="A23" i="7"/>
  <c r="N22" i="15"/>
  <c r="B22" i="7"/>
  <c r="C22" i="7" s="1"/>
  <c r="L22" i="7" s="1"/>
  <c r="AK23" i="15"/>
  <c r="AH20" i="15"/>
  <c r="A26" i="12"/>
  <c r="AC25" i="15"/>
  <c r="B25" i="12"/>
  <c r="C25" i="12" s="1"/>
  <c r="L25" i="12" s="1"/>
  <c r="P21" i="15"/>
  <c r="A22" i="13"/>
  <c r="AF21" i="15"/>
  <c r="B21" i="13"/>
  <c r="C21" i="13" s="1"/>
  <c r="L21" i="13" s="1"/>
  <c r="A25" i="14"/>
  <c r="AI24" i="15"/>
  <c r="B24" i="14"/>
  <c r="C24" i="14" s="1"/>
  <c r="L24" i="14" s="1"/>
  <c r="AE24" i="15"/>
  <c r="D20" i="15"/>
  <c r="Q22" i="15"/>
  <c r="A23" i="8"/>
  <c r="B22" i="8"/>
  <c r="C22" i="8" s="1"/>
  <c r="L22" i="8" s="1"/>
  <c r="M20" i="15"/>
  <c r="Y21" i="15"/>
  <c r="I21" i="10"/>
  <c r="B22" i="10"/>
  <c r="C22" i="10" s="1"/>
  <c r="L22" i="10" s="1"/>
  <c r="A23" i="10"/>
  <c r="W22" i="15"/>
  <c r="I23" i="14"/>
  <c r="A24" i="4"/>
  <c r="E23" i="15"/>
  <c r="B23" i="4"/>
  <c r="C23" i="4" s="1"/>
  <c r="L23" i="4" s="1"/>
  <c r="I20" i="3"/>
  <c r="A22" i="3"/>
  <c r="B21" i="3"/>
  <c r="C21" i="3" s="1"/>
  <c r="L21" i="3" s="1"/>
  <c r="B21" i="15"/>
  <c r="S21" i="15"/>
  <c r="A22" i="6"/>
  <c r="B21" i="6"/>
  <c r="C21" i="6" s="1"/>
  <c r="L21" i="6" s="1"/>
  <c r="K21" i="15"/>
  <c r="G22" i="15"/>
  <c r="B20" i="5"/>
  <c r="C20" i="5" s="1"/>
  <c r="L20" i="5" s="1"/>
  <c r="A21" i="5"/>
  <c r="H20" i="15"/>
  <c r="J19" i="15"/>
  <c r="N25" i="14"/>
  <c r="N22" i="3"/>
  <c r="N23" i="7"/>
  <c r="N23" i="10"/>
  <c r="N22" i="13"/>
  <c r="N23" i="8"/>
  <c r="N22" i="6"/>
  <c r="N24" i="4"/>
  <c r="N21" i="5"/>
  <c r="N22" i="9"/>
  <c r="N21" i="11"/>
  <c r="N26" i="12"/>
  <c r="I20" i="5" l="1"/>
  <c r="I22" i="10"/>
  <c r="L21" i="9"/>
  <c r="V21" i="15"/>
  <c r="A23" i="9"/>
  <c r="T22" i="15"/>
  <c r="K22" i="9"/>
  <c r="B22" i="9"/>
  <c r="C22" i="9" s="1"/>
  <c r="I21" i="13"/>
  <c r="I22" i="8"/>
  <c r="O22" i="15"/>
  <c r="I23" i="4"/>
  <c r="L20" i="11"/>
  <c r="AB20" i="15"/>
  <c r="B21" i="11"/>
  <c r="C21" i="11" s="1"/>
  <c r="K21" i="11"/>
  <c r="AA21" i="15" s="1"/>
  <c r="Z21" i="15"/>
  <c r="A22" i="11"/>
  <c r="I20" i="11"/>
  <c r="AA20" i="15"/>
  <c r="K23" i="7"/>
  <c r="O23" i="15" s="1"/>
  <c r="K23" i="10"/>
  <c r="X23" i="15" s="1"/>
  <c r="K25" i="14"/>
  <c r="AJ25" i="15" s="1"/>
  <c r="K23" i="8"/>
  <c r="R23" i="15" s="1"/>
  <c r="K26" i="12"/>
  <c r="AD26" i="15" s="1"/>
  <c r="K22" i="6"/>
  <c r="L22" i="15" s="1"/>
  <c r="K22" i="3"/>
  <c r="C22" i="15" s="1"/>
  <c r="AD25" i="15"/>
  <c r="K21" i="5"/>
  <c r="I21" i="5" s="1"/>
  <c r="K22" i="13"/>
  <c r="AG22" i="15" s="1"/>
  <c r="K24" i="4"/>
  <c r="F24" i="15" s="1"/>
  <c r="B23" i="8"/>
  <c r="C23" i="8" s="1"/>
  <c r="L23" i="8" s="1"/>
  <c r="A24" i="8"/>
  <c r="Q23" i="15"/>
  <c r="B21" i="5"/>
  <c r="C21" i="5" s="1"/>
  <c r="L21" i="5" s="1"/>
  <c r="H21" i="15"/>
  <c r="A22" i="5"/>
  <c r="A23" i="13"/>
  <c r="B22" i="13"/>
  <c r="C22" i="13" s="1"/>
  <c r="L22" i="13" s="1"/>
  <c r="AF22" i="15"/>
  <c r="G23" i="15"/>
  <c r="M21" i="15"/>
  <c r="J20" i="15"/>
  <c r="I21" i="6"/>
  <c r="B22" i="6"/>
  <c r="C22" i="6" s="1"/>
  <c r="L22" i="6" s="1"/>
  <c r="A23" i="6"/>
  <c r="K22" i="15"/>
  <c r="I24" i="14"/>
  <c r="B24" i="4"/>
  <c r="C24" i="4" s="1"/>
  <c r="L24" i="4" s="1"/>
  <c r="E24" i="15"/>
  <c r="A25" i="4"/>
  <c r="W23" i="15"/>
  <c r="A24" i="10"/>
  <c r="B23" i="10"/>
  <c r="C23" i="10" s="1"/>
  <c r="L23" i="10" s="1"/>
  <c r="P22" i="15"/>
  <c r="AC26" i="15"/>
  <c r="B26" i="12"/>
  <c r="C26" i="12" s="1"/>
  <c r="L26" i="12" s="1"/>
  <c r="A27" i="12"/>
  <c r="D21" i="15"/>
  <c r="A26" i="14"/>
  <c r="B25" i="14"/>
  <c r="C25" i="14" s="1"/>
  <c r="L25" i="14" s="1"/>
  <c r="AI25" i="15"/>
  <c r="S22" i="15"/>
  <c r="A23" i="3"/>
  <c r="B22" i="15"/>
  <c r="B22" i="3"/>
  <c r="C22" i="3" s="1"/>
  <c r="L22" i="3" s="1"/>
  <c r="AK24" i="15"/>
  <c r="Y22" i="15"/>
  <c r="I21" i="3"/>
  <c r="AH21" i="15"/>
  <c r="B23" i="7"/>
  <c r="C23" i="7" s="1"/>
  <c r="L23" i="7" s="1"/>
  <c r="A24" i="7"/>
  <c r="N23" i="15"/>
  <c r="AE25" i="15"/>
  <c r="N23" i="6"/>
  <c r="N23" i="9"/>
  <c r="N22" i="11"/>
  <c r="N27" i="12"/>
  <c r="N22" i="5"/>
  <c r="N23" i="3"/>
  <c r="N24" i="10"/>
  <c r="N25" i="4"/>
  <c r="N24" i="8"/>
  <c r="N23" i="13"/>
  <c r="N24" i="7"/>
  <c r="N26" i="14"/>
  <c r="I21" i="15" l="1"/>
  <c r="L22" i="9"/>
  <c r="V22" i="15"/>
  <c r="I22" i="9"/>
  <c r="U22" i="15"/>
  <c r="K23" i="9"/>
  <c r="U23" i="15" s="1"/>
  <c r="B23" i="9"/>
  <c r="C23" i="9" s="1"/>
  <c r="A24" i="9"/>
  <c r="T23" i="15"/>
  <c r="I23" i="9"/>
  <c r="I21" i="11"/>
  <c r="L21" i="11"/>
  <c r="AB21" i="15"/>
  <c r="Z22" i="15"/>
  <c r="B22" i="11"/>
  <c r="C22" i="11" s="1"/>
  <c r="A23" i="11"/>
  <c r="K22" i="11"/>
  <c r="AA22" i="15" s="1"/>
  <c r="I26" i="12"/>
  <c r="I22" i="11"/>
  <c r="K24" i="7"/>
  <c r="O24" i="15" s="1"/>
  <c r="K23" i="6"/>
  <c r="L23" i="15" s="1"/>
  <c r="K27" i="12"/>
  <c r="AD27" i="15" s="1"/>
  <c r="K23" i="3"/>
  <c r="C23" i="15" s="1"/>
  <c r="K26" i="14"/>
  <c r="AJ26" i="15" s="1"/>
  <c r="K24" i="10"/>
  <c r="I24" i="10" s="1"/>
  <c r="K23" i="13"/>
  <c r="AG23" i="15" s="1"/>
  <c r="K24" i="8"/>
  <c r="R24" i="15" s="1"/>
  <c r="K25" i="4"/>
  <c r="F25" i="15" s="1"/>
  <c r="K22" i="5"/>
  <c r="I22" i="15" s="1"/>
  <c r="AK25" i="15"/>
  <c r="B26" i="14"/>
  <c r="C26" i="14" s="1"/>
  <c r="L26" i="14" s="1"/>
  <c r="A27" i="14"/>
  <c r="AI26" i="15"/>
  <c r="I22" i="13"/>
  <c r="I25" i="14"/>
  <c r="G24" i="15"/>
  <c r="AH22" i="15"/>
  <c r="K23" i="15"/>
  <c r="A24" i="6"/>
  <c r="B23" i="6"/>
  <c r="C23" i="6" s="1"/>
  <c r="L23" i="6" s="1"/>
  <c r="J21" i="15"/>
  <c r="I24" i="4"/>
  <c r="B27" i="12"/>
  <c r="C27" i="12" s="1"/>
  <c r="L27" i="12" s="1"/>
  <c r="AC27" i="15"/>
  <c r="A28" i="12"/>
  <c r="I22" i="6"/>
  <c r="B24" i="10"/>
  <c r="C24" i="10" s="1"/>
  <c r="L24" i="10" s="1"/>
  <c r="A25" i="10"/>
  <c r="W24" i="15"/>
  <c r="AE26" i="15"/>
  <c r="A26" i="4"/>
  <c r="E25" i="15"/>
  <c r="B25" i="4"/>
  <c r="C25" i="4" s="1"/>
  <c r="L25" i="4" s="1"/>
  <c r="M22" i="15"/>
  <c r="A24" i="3"/>
  <c r="B23" i="15"/>
  <c r="B23" i="3"/>
  <c r="C23" i="3" s="1"/>
  <c r="L23" i="3" s="1"/>
  <c r="A25" i="8"/>
  <c r="Q24" i="15"/>
  <c r="B24" i="8"/>
  <c r="C24" i="8" s="1"/>
  <c r="L24" i="8" s="1"/>
  <c r="P23" i="15"/>
  <c r="I23" i="10"/>
  <c r="I23" i="8"/>
  <c r="D22" i="15"/>
  <c r="AF23" i="15"/>
  <c r="A24" i="13"/>
  <c r="B23" i="13"/>
  <c r="C23" i="13" s="1"/>
  <c r="L23" i="13" s="1"/>
  <c r="I22" i="3"/>
  <c r="N24" i="15"/>
  <c r="A25" i="7"/>
  <c r="B24" i="7"/>
  <c r="C24" i="7" s="1"/>
  <c r="L24" i="7" s="1"/>
  <c r="S23" i="15"/>
  <c r="B22" i="5"/>
  <c r="C22" i="5" s="1"/>
  <c r="L22" i="5" s="1"/>
  <c r="A23" i="5"/>
  <c r="H22" i="15"/>
  <c r="Y23" i="15"/>
  <c r="I23" i="7"/>
  <c r="N24" i="9"/>
  <c r="N28" i="12"/>
  <c r="N24" i="13"/>
  <c r="N27" i="14"/>
  <c r="N23" i="11"/>
  <c r="N25" i="8"/>
  <c r="N24" i="6"/>
  <c r="N25" i="7"/>
  <c r="N24" i="3"/>
  <c r="N26" i="4"/>
  <c r="N25" i="10"/>
  <c r="N23" i="5"/>
  <c r="T24" i="15" l="1"/>
  <c r="B24" i="9"/>
  <c r="C24" i="9" s="1"/>
  <c r="A25" i="9"/>
  <c r="K24" i="9"/>
  <c r="U24" i="15" s="1"/>
  <c r="I24" i="9"/>
  <c r="L23" i="9"/>
  <c r="V23" i="15"/>
  <c r="I23" i="6"/>
  <c r="K23" i="11"/>
  <c r="B23" i="11"/>
  <c r="C23" i="11" s="1"/>
  <c r="A24" i="11"/>
  <c r="Z23" i="15"/>
  <c r="L22" i="11"/>
  <c r="AB22" i="15"/>
  <c r="X24" i="15"/>
  <c r="I27" i="12"/>
  <c r="P37" i="14"/>
  <c r="K23" i="5"/>
  <c r="I23" i="15" s="1"/>
  <c r="K27" i="14"/>
  <c r="AJ27" i="15" s="1"/>
  <c r="K28" i="12"/>
  <c r="AD28" i="15" s="1"/>
  <c r="K24" i="13"/>
  <c r="AG24" i="15" s="1"/>
  <c r="K24" i="3"/>
  <c r="C24" i="15" s="1"/>
  <c r="K25" i="10"/>
  <c r="I25" i="10" s="1"/>
  <c r="K25" i="7"/>
  <c r="O25" i="15" s="1"/>
  <c r="K25" i="8"/>
  <c r="I25" i="8" s="1"/>
  <c r="K24" i="6"/>
  <c r="K26" i="4"/>
  <c r="F26" i="15" s="1"/>
  <c r="G25" i="15"/>
  <c r="A25" i="6"/>
  <c r="L24" i="15"/>
  <c r="K24" i="15"/>
  <c r="B24" i="6"/>
  <c r="C24" i="6" s="1"/>
  <c r="L24" i="6" s="1"/>
  <c r="M23" i="15"/>
  <c r="I24" i="8"/>
  <c r="A26" i="8"/>
  <c r="Q25" i="15"/>
  <c r="B25" i="8"/>
  <c r="C25" i="8" s="1"/>
  <c r="L25" i="8" s="1"/>
  <c r="P24" i="15"/>
  <c r="Y24" i="15"/>
  <c r="A27" i="4"/>
  <c r="B26" i="4"/>
  <c r="C26" i="4" s="1"/>
  <c r="L26" i="4" s="1"/>
  <c r="E26" i="15"/>
  <c r="AH23" i="15"/>
  <c r="D23" i="15"/>
  <c r="B27" i="14"/>
  <c r="C27" i="14" s="1"/>
  <c r="L27" i="14" s="1"/>
  <c r="AI27" i="15"/>
  <c r="A28" i="14"/>
  <c r="I25" i="4"/>
  <c r="AK26" i="15"/>
  <c r="A26" i="10"/>
  <c r="B25" i="10"/>
  <c r="C25" i="10" s="1"/>
  <c r="L25" i="10" s="1"/>
  <c r="W25" i="15"/>
  <c r="J22" i="15"/>
  <c r="AC28" i="15"/>
  <c r="A29" i="12"/>
  <c r="B28" i="12"/>
  <c r="C28" i="12" s="1"/>
  <c r="L28" i="12" s="1"/>
  <c r="I24" i="7"/>
  <c r="I23" i="3"/>
  <c r="I26" i="14"/>
  <c r="A26" i="7"/>
  <c r="B25" i="7"/>
  <c r="C25" i="7" s="1"/>
  <c r="L25" i="7" s="1"/>
  <c r="N25" i="15"/>
  <c r="B24" i="13"/>
  <c r="C24" i="13" s="1"/>
  <c r="L24" i="13" s="1"/>
  <c r="A25" i="13"/>
  <c r="AF24" i="15"/>
  <c r="H23" i="15"/>
  <c r="B23" i="5"/>
  <c r="C23" i="5" s="1"/>
  <c r="L23" i="5" s="1"/>
  <c r="A24" i="5"/>
  <c r="AE27" i="15"/>
  <c r="I23" i="13"/>
  <c r="B24" i="3"/>
  <c r="C24" i="3" s="1"/>
  <c r="L24" i="3" s="1"/>
  <c r="A25" i="3"/>
  <c r="B24" i="15"/>
  <c r="S24" i="15"/>
  <c r="I22" i="5"/>
  <c r="N26" i="10"/>
  <c r="N25" i="3"/>
  <c r="N25" i="6"/>
  <c r="N27" i="4"/>
  <c r="N25" i="9"/>
  <c r="N26" i="7"/>
  <c r="N24" i="5"/>
  <c r="N25" i="13"/>
  <c r="N24" i="11"/>
  <c r="N26" i="8"/>
  <c r="N28" i="14"/>
  <c r="N29" i="12"/>
  <c r="I26" i="4" l="1"/>
  <c r="B25" i="9"/>
  <c r="C25" i="9" s="1"/>
  <c r="A26" i="9"/>
  <c r="T25" i="15"/>
  <c r="K25" i="9"/>
  <c r="L24" i="9"/>
  <c r="V24" i="15"/>
  <c r="I28" i="12"/>
  <c r="I27" i="14"/>
  <c r="K24" i="11"/>
  <c r="Z24" i="15"/>
  <c r="A25" i="11"/>
  <c r="B24" i="11"/>
  <c r="C24" i="11" s="1"/>
  <c r="L23" i="11"/>
  <c r="AB23" i="15"/>
  <c r="AA23" i="15"/>
  <c r="I23" i="11"/>
  <c r="K25" i="3"/>
  <c r="C25" i="15" s="1"/>
  <c r="K25" i="6"/>
  <c r="L25" i="15" s="1"/>
  <c r="K28" i="14"/>
  <c r="AJ28" i="15" s="1"/>
  <c r="K26" i="7"/>
  <c r="O26" i="15" s="1"/>
  <c r="X25" i="15"/>
  <c r="K29" i="12"/>
  <c r="AD29" i="15" s="1"/>
  <c r="K27" i="4"/>
  <c r="F27" i="15" s="1"/>
  <c r="K24" i="5"/>
  <c r="I24" i="15" s="1"/>
  <c r="K26" i="8"/>
  <c r="I26" i="8" s="1"/>
  <c r="R25" i="15"/>
  <c r="K26" i="10"/>
  <c r="K25" i="13"/>
  <c r="AG25" i="15" s="1"/>
  <c r="W26" i="15"/>
  <c r="A27" i="10"/>
  <c r="X26" i="15"/>
  <c r="I26" i="10"/>
  <c r="B26" i="10"/>
  <c r="C26" i="10" s="1"/>
  <c r="L26" i="10" s="1"/>
  <c r="S25" i="15"/>
  <c r="Y25" i="15"/>
  <c r="AK27" i="15"/>
  <c r="I23" i="5"/>
  <c r="P25" i="15"/>
  <c r="A26" i="3"/>
  <c r="B25" i="15"/>
  <c r="B25" i="3"/>
  <c r="C25" i="3" s="1"/>
  <c r="L25" i="3" s="1"/>
  <c r="I25" i="7"/>
  <c r="AH24" i="15"/>
  <c r="M24" i="15"/>
  <c r="H24" i="15"/>
  <c r="B24" i="5"/>
  <c r="C24" i="5" s="1"/>
  <c r="L24" i="5" s="1"/>
  <c r="A25" i="5"/>
  <c r="I24" i="6"/>
  <c r="B28" i="14"/>
  <c r="C28" i="14" s="1"/>
  <c r="L28" i="14" s="1"/>
  <c r="A29" i="14"/>
  <c r="AI28" i="15"/>
  <c r="J23" i="15"/>
  <c r="B25" i="6"/>
  <c r="C25" i="6" s="1"/>
  <c r="L25" i="6" s="1"/>
  <c r="K25" i="15"/>
  <c r="A26" i="6"/>
  <c r="AE28" i="15"/>
  <c r="B29" i="12"/>
  <c r="C29" i="12" s="1"/>
  <c r="L29" i="12" s="1"/>
  <c r="A30" i="12"/>
  <c r="AC29" i="15"/>
  <c r="I24" i="13"/>
  <c r="D24" i="15"/>
  <c r="B26" i="7"/>
  <c r="C26" i="7" s="1"/>
  <c r="L26" i="7" s="1"/>
  <c r="N26" i="15"/>
  <c r="A27" i="7"/>
  <c r="B26" i="8"/>
  <c r="C26" i="8" s="1"/>
  <c r="L26" i="8" s="1"/>
  <c r="A27" i="8"/>
  <c r="Q26" i="15"/>
  <c r="G26" i="15"/>
  <c r="I24" i="3"/>
  <c r="A26" i="13"/>
  <c r="AF25" i="15"/>
  <c r="B25" i="13"/>
  <c r="C25" i="13" s="1"/>
  <c r="L25" i="13" s="1"/>
  <c r="A28" i="4"/>
  <c r="E27" i="15"/>
  <c r="B27" i="4"/>
  <c r="C27" i="4" s="1"/>
  <c r="L27" i="4" s="1"/>
  <c r="N30" i="12"/>
  <c r="N28" i="4"/>
  <c r="N27" i="8"/>
  <c r="N27" i="10"/>
  <c r="N29" i="14"/>
  <c r="N26" i="3"/>
  <c r="N27" i="7"/>
  <c r="N26" i="9"/>
  <c r="N26" i="13"/>
  <c r="N25" i="5"/>
  <c r="N25" i="11"/>
  <c r="N26" i="6"/>
  <c r="I25" i="9" l="1"/>
  <c r="U25" i="15"/>
  <c r="I25" i="3"/>
  <c r="B26" i="9"/>
  <c r="C26" i="9" s="1"/>
  <c r="K26" i="9"/>
  <c r="U26" i="15" s="1"/>
  <c r="A27" i="9"/>
  <c r="T26" i="15"/>
  <c r="I26" i="9"/>
  <c r="L25" i="9"/>
  <c r="V25" i="15"/>
  <c r="R26" i="15"/>
  <c r="L24" i="11"/>
  <c r="AB24" i="15"/>
  <c r="B25" i="11"/>
  <c r="C25" i="11" s="1"/>
  <c r="K25" i="11"/>
  <c r="AA25" i="15" s="1"/>
  <c r="A26" i="11"/>
  <c r="Z25" i="15"/>
  <c r="I24" i="5"/>
  <c r="I27" i="4"/>
  <c r="AA24" i="15"/>
  <c r="I24" i="11"/>
  <c r="I28" i="14"/>
  <c r="K26" i="13"/>
  <c r="AG26" i="15" s="1"/>
  <c r="K27" i="8"/>
  <c r="R27" i="15" s="1"/>
  <c r="K26" i="3"/>
  <c r="C26" i="15" s="1"/>
  <c r="K27" i="10"/>
  <c r="X27" i="15" s="1"/>
  <c r="K26" i="6"/>
  <c r="I26" i="6" s="1"/>
  <c r="K27" i="7"/>
  <c r="O27" i="15" s="1"/>
  <c r="K29" i="14"/>
  <c r="AJ29" i="15" s="1"/>
  <c r="K25" i="5"/>
  <c r="I25" i="15" s="1"/>
  <c r="I25" i="13"/>
  <c r="K28" i="4"/>
  <c r="F28" i="15" s="1"/>
  <c r="K30" i="12"/>
  <c r="AD30" i="15" s="1"/>
  <c r="S26" i="15"/>
  <c r="B30" i="12"/>
  <c r="C30" i="12" s="1"/>
  <c r="L30" i="12" s="1"/>
  <c r="A31" i="12"/>
  <c r="AC30" i="15"/>
  <c r="AK28" i="15"/>
  <c r="AE29" i="15"/>
  <c r="P26" i="15"/>
  <c r="I26" i="7"/>
  <c r="Y26" i="15"/>
  <c r="AI29" i="15"/>
  <c r="A30" i="14"/>
  <c r="B29" i="14"/>
  <c r="C29" i="14" s="1"/>
  <c r="L29" i="14" s="1"/>
  <c r="K26" i="15"/>
  <c r="B26" i="6"/>
  <c r="C26" i="6" s="1"/>
  <c r="L26" i="6" s="1"/>
  <c r="A27" i="6"/>
  <c r="D25" i="15"/>
  <c r="A27" i="3"/>
  <c r="B26" i="15"/>
  <c r="B26" i="3"/>
  <c r="C26" i="3" s="1"/>
  <c r="L26" i="3" s="1"/>
  <c r="N27" i="15"/>
  <c r="A28" i="7"/>
  <c r="B27" i="7"/>
  <c r="C27" i="7" s="1"/>
  <c r="L27" i="7" s="1"/>
  <c r="G27" i="15"/>
  <c r="B25" i="5"/>
  <c r="C25" i="5" s="1"/>
  <c r="L25" i="5" s="1"/>
  <c r="A26" i="5"/>
  <c r="H25" i="15"/>
  <c r="AH25" i="15"/>
  <c r="A28" i="10"/>
  <c r="B27" i="10"/>
  <c r="C27" i="10" s="1"/>
  <c r="L27" i="10" s="1"/>
  <c r="W27" i="15"/>
  <c r="Q27" i="15"/>
  <c r="A28" i="8"/>
  <c r="B27" i="8"/>
  <c r="C27" i="8" s="1"/>
  <c r="L27" i="8" s="1"/>
  <c r="J24" i="15"/>
  <c r="E28" i="15"/>
  <c r="A29" i="4"/>
  <c r="B28" i="4"/>
  <c r="C28" i="4" s="1"/>
  <c r="L28" i="4" s="1"/>
  <c r="M25" i="15"/>
  <c r="I25" i="6"/>
  <c r="B26" i="13"/>
  <c r="C26" i="13" s="1"/>
  <c r="L26" i="13" s="1"/>
  <c r="A27" i="13"/>
  <c r="AF26" i="15"/>
  <c r="I29" i="12"/>
  <c r="N26" i="5"/>
  <c r="N28" i="7"/>
  <c r="N28" i="8"/>
  <c r="N28" i="10"/>
  <c r="N26" i="11"/>
  <c r="N27" i="13"/>
  <c r="N30" i="14"/>
  <c r="N29" i="4"/>
  <c r="N27" i="6"/>
  <c r="N27" i="3"/>
  <c r="N27" i="9"/>
  <c r="N31" i="12"/>
  <c r="I28" i="4" l="1"/>
  <c r="I25" i="11"/>
  <c r="A28" i="9"/>
  <c r="T27" i="15"/>
  <c r="K27" i="9"/>
  <c r="U27" i="15" s="1"/>
  <c r="B27" i="9"/>
  <c r="C27" i="9" s="1"/>
  <c r="I27" i="9"/>
  <c r="L26" i="9"/>
  <c r="V26" i="15"/>
  <c r="L26" i="15"/>
  <c r="K26" i="11"/>
  <c r="A27" i="11"/>
  <c r="Z26" i="15"/>
  <c r="B26" i="11"/>
  <c r="C26" i="11" s="1"/>
  <c r="I29" i="14"/>
  <c r="I26" i="13"/>
  <c r="I27" i="10"/>
  <c r="L25" i="11"/>
  <c r="AB25" i="15"/>
  <c r="I27" i="7"/>
  <c r="K31" i="12"/>
  <c r="AD31" i="15" s="1"/>
  <c r="K28" i="7"/>
  <c r="O28" i="15" s="1"/>
  <c r="K30" i="14"/>
  <c r="AJ30" i="15" s="1"/>
  <c r="K29" i="4"/>
  <c r="F29" i="15" s="1"/>
  <c r="K26" i="5"/>
  <c r="I26" i="15" s="1"/>
  <c r="K28" i="8"/>
  <c r="R28" i="15" s="1"/>
  <c r="K27" i="3"/>
  <c r="C27" i="15" s="1"/>
  <c r="K27" i="6"/>
  <c r="L27" i="15" s="1"/>
  <c r="K28" i="10"/>
  <c r="X28" i="15" s="1"/>
  <c r="K27" i="13"/>
  <c r="H26" i="15"/>
  <c r="A27" i="5"/>
  <c r="B26" i="5"/>
  <c r="C26" i="5" s="1"/>
  <c r="L26" i="5" s="1"/>
  <c r="E29" i="15"/>
  <c r="A30" i="4"/>
  <c r="B29" i="4"/>
  <c r="C29" i="4" s="1"/>
  <c r="L29" i="4" s="1"/>
  <c r="M26" i="15"/>
  <c r="J25" i="15"/>
  <c r="G28" i="15"/>
  <c r="I25" i="5"/>
  <c r="P27" i="15"/>
  <c r="A28" i="6"/>
  <c r="K27" i="15"/>
  <c r="B27" i="6"/>
  <c r="C27" i="6" s="1"/>
  <c r="L27" i="6" s="1"/>
  <c r="S27" i="15"/>
  <c r="A33" i="12"/>
  <c r="A34" i="12"/>
  <c r="B31" i="12"/>
  <c r="C31" i="12" s="1"/>
  <c r="L31" i="12" s="1"/>
  <c r="A32" i="12"/>
  <c r="AC31" i="15"/>
  <c r="I26" i="3"/>
  <c r="I30" i="12"/>
  <c r="AK29" i="15"/>
  <c r="A31" i="14"/>
  <c r="AI30" i="15"/>
  <c r="B30" i="14"/>
  <c r="C30" i="14" s="1"/>
  <c r="L30" i="14" s="1"/>
  <c r="B28" i="10"/>
  <c r="C28" i="10" s="1"/>
  <c r="L28" i="10" s="1"/>
  <c r="W28" i="15"/>
  <c r="A29" i="10"/>
  <c r="B27" i="15"/>
  <c r="B27" i="3"/>
  <c r="C27" i="3" s="1"/>
  <c r="L27" i="3" s="1"/>
  <c r="A28" i="3"/>
  <c r="AE30" i="15"/>
  <c r="B28" i="7"/>
  <c r="C28" i="7" s="1"/>
  <c r="L28" i="7" s="1"/>
  <c r="A29" i="7"/>
  <c r="N28" i="15"/>
  <c r="D26" i="15"/>
  <c r="B27" i="13"/>
  <c r="C27" i="13" s="1"/>
  <c r="L27" i="13" s="1"/>
  <c r="A28" i="13"/>
  <c r="AG27" i="15"/>
  <c r="AF27" i="15"/>
  <c r="I27" i="13"/>
  <c r="I27" i="8"/>
  <c r="AH26" i="15"/>
  <c r="Q28" i="15"/>
  <c r="A29" i="8"/>
  <c r="B28" i="8"/>
  <c r="C28" i="8" s="1"/>
  <c r="L28" i="8" s="1"/>
  <c r="Y27" i="15"/>
  <c r="N29" i="7"/>
  <c r="N28" i="3"/>
  <c r="N32" i="12"/>
  <c r="N31" i="14"/>
  <c r="N30" i="4"/>
  <c r="N28" i="9"/>
  <c r="N28" i="6"/>
  <c r="N29" i="10"/>
  <c r="N27" i="5"/>
  <c r="N28" i="13"/>
  <c r="N27" i="11"/>
  <c r="N34" i="12"/>
  <c r="N33" i="12"/>
  <c r="N29" i="8"/>
  <c r="L27" i="9" l="1"/>
  <c r="V27" i="15"/>
  <c r="I28" i="10"/>
  <c r="A29" i="9"/>
  <c r="B28" i="9"/>
  <c r="C28" i="9" s="1"/>
  <c r="K28" i="9"/>
  <c r="T28" i="15"/>
  <c r="I28" i="7"/>
  <c r="L26" i="11"/>
  <c r="AB26" i="15"/>
  <c r="A28" i="11"/>
  <c r="Z27" i="15"/>
  <c r="B27" i="11"/>
  <c r="C27" i="11" s="1"/>
  <c r="K27" i="11"/>
  <c r="AA27" i="15" s="1"/>
  <c r="AA26" i="15"/>
  <c r="I26" i="11"/>
  <c r="K31" i="14"/>
  <c r="AJ31" i="15" s="1"/>
  <c r="K34" i="12"/>
  <c r="I34" i="12" s="1"/>
  <c r="K28" i="13"/>
  <c r="AG28" i="15" s="1"/>
  <c r="K29" i="10"/>
  <c r="I29" i="10" s="1"/>
  <c r="K30" i="4"/>
  <c r="I30" i="4" s="1"/>
  <c r="K27" i="5"/>
  <c r="I27" i="15" s="1"/>
  <c r="K28" i="6"/>
  <c r="I28" i="6" s="1"/>
  <c r="K29" i="8"/>
  <c r="R29" i="15" s="1"/>
  <c r="K29" i="7"/>
  <c r="I29" i="7" s="1"/>
  <c r="K28" i="3"/>
  <c r="C28" i="15" s="1"/>
  <c r="K33" i="12"/>
  <c r="AD33" i="15" s="1"/>
  <c r="K32" i="12"/>
  <c r="AD32" i="15" s="1"/>
  <c r="C34" i="12"/>
  <c r="B34" i="12"/>
  <c r="AC34" i="15"/>
  <c r="I30" i="14"/>
  <c r="AK30" i="15"/>
  <c r="A30" i="7"/>
  <c r="B29" i="7"/>
  <c r="C29" i="7" s="1"/>
  <c r="L29" i="7" s="1"/>
  <c r="N29" i="15"/>
  <c r="B33" i="12"/>
  <c r="C33" i="12"/>
  <c r="L33" i="12" s="1"/>
  <c r="AC33" i="15"/>
  <c r="E30" i="15"/>
  <c r="A31" i="4"/>
  <c r="B30" i="4"/>
  <c r="C30" i="4" s="1"/>
  <c r="L30" i="4" s="1"/>
  <c r="M27" i="15"/>
  <c r="I29" i="4"/>
  <c r="AE31" i="15"/>
  <c r="B28" i="13"/>
  <c r="C28" i="13" s="1"/>
  <c r="L28" i="13" s="1"/>
  <c r="A29" i="13"/>
  <c r="AF28" i="15"/>
  <c r="G29" i="15"/>
  <c r="I27" i="6"/>
  <c r="P28" i="15"/>
  <c r="A30" i="8"/>
  <c r="B29" i="8"/>
  <c r="C29" i="8" s="1"/>
  <c r="L29" i="8" s="1"/>
  <c r="Q29" i="15"/>
  <c r="I27" i="3"/>
  <c r="J26" i="15"/>
  <c r="AH27" i="15"/>
  <c r="A32" i="14"/>
  <c r="B31" i="14"/>
  <c r="C31" i="14" s="1"/>
  <c r="L31" i="14" s="1"/>
  <c r="AI31" i="15"/>
  <c r="A33" i="14"/>
  <c r="A34" i="14"/>
  <c r="A29" i="6"/>
  <c r="B28" i="6"/>
  <c r="C28" i="6" s="1"/>
  <c r="L28" i="6" s="1"/>
  <c r="K28" i="15"/>
  <c r="B27" i="5"/>
  <c r="C27" i="5" s="1"/>
  <c r="L27" i="5" s="1"/>
  <c r="H27" i="15"/>
  <c r="A28" i="5"/>
  <c r="Y28" i="15"/>
  <c r="S28" i="15"/>
  <c r="I26" i="5"/>
  <c r="I28" i="8"/>
  <c r="I31" i="12"/>
  <c r="B28" i="15"/>
  <c r="B28" i="3"/>
  <c r="C28" i="3" s="1"/>
  <c r="L28" i="3" s="1"/>
  <c r="A29" i="3"/>
  <c r="D27" i="15"/>
  <c r="B29" i="10"/>
  <c r="C29" i="10" s="1"/>
  <c r="L29" i="10" s="1"/>
  <c r="A30" i="10"/>
  <c r="W29" i="15"/>
  <c r="C32" i="12"/>
  <c r="L32" i="12" s="1"/>
  <c r="B32" i="12"/>
  <c r="AC32" i="15"/>
  <c r="N34" i="14"/>
  <c r="N30" i="7"/>
  <c r="N31" i="4"/>
  <c r="N30" i="8"/>
  <c r="N29" i="3"/>
  <c r="N29" i="9"/>
  <c r="N28" i="5"/>
  <c r="N30" i="10"/>
  <c r="N29" i="6"/>
  <c r="N29" i="13"/>
  <c r="N28" i="11"/>
  <c r="N33" i="14"/>
  <c r="N32" i="14"/>
  <c r="I28" i="9" l="1"/>
  <c r="U28" i="15"/>
  <c r="L28" i="9"/>
  <c r="V28" i="15"/>
  <c r="A30" i="9"/>
  <c r="B29" i="9"/>
  <c r="C29" i="9" s="1"/>
  <c r="T29" i="15"/>
  <c r="K29" i="9"/>
  <c r="U29" i="15" s="1"/>
  <c r="L34" i="12"/>
  <c r="F30" i="15"/>
  <c r="L28" i="15"/>
  <c r="X29" i="15"/>
  <c r="I31" i="14"/>
  <c r="L27" i="11"/>
  <c r="AB27" i="15"/>
  <c r="I27" i="11"/>
  <c r="Z28" i="15"/>
  <c r="B28" i="11"/>
  <c r="C28" i="11" s="1"/>
  <c r="A29" i="11"/>
  <c r="K28" i="11"/>
  <c r="I27" i="5"/>
  <c r="K30" i="8"/>
  <c r="R30" i="15" s="1"/>
  <c r="K29" i="6"/>
  <c r="K29" i="3"/>
  <c r="K34" i="14"/>
  <c r="O29" i="15"/>
  <c r="K33" i="14"/>
  <c r="AJ33" i="15" s="1"/>
  <c r="K31" i="4"/>
  <c r="F31" i="15" s="1"/>
  <c r="K32" i="14"/>
  <c r="AJ32" i="15" s="1"/>
  <c r="K29" i="13"/>
  <c r="I29" i="13" s="1"/>
  <c r="I28" i="3"/>
  <c r="K30" i="10"/>
  <c r="X30" i="15" s="1"/>
  <c r="K30" i="7"/>
  <c r="I30" i="7" s="1"/>
  <c r="K28" i="5"/>
  <c r="I28" i="15" s="1"/>
  <c r="N30" i="15"/>
  <c r="A31" i="7"/>
  <c r="B30" i="7"/>
  <c r="C30" i="7" s="1"/>
  <c r="L30" i="7" s="1"/>
  <c r="P29" i="15"/>
  <c r="J27" i="15"/>
  <c r="M28" i="15"/>
  <c r="AH28" i="15"/>
  <c r="I28" i="13"/>
  <c r="B33" i="14"/>
  <c r="AI33" i="15"/>
  <c r="C33" i="14"/>
  <c r="L33" i="14" s="1"/>
  <c r="D28" i="15"/>
  <c r="C34" i="14"/>
  <c r="B34" i="14"/>
  <c r="AI34" i="15"/>
  <c r="B30" i="10"/>
  <c r="C30" i="10" s="1"/>
  <c r="L30" i="10" s="1"/>
  <c r="A31" i="10"/>
  <c r="W30" i="15"/>
  <c r="G30" i="15"/>
  <c r="Y29" i="15"/>
  <c r="B29" i="13"/>
  <c r="C29" i="13" s="1"/>
  <c r="L29" i="13" s="1"/>
  <c r="A30" i="13"/>
  <c r="AF29" i="15"/>
  <c r="I29" i="8"/>
  <c r="S29" i="15"/>
  <c r="AK31" i="15"/>
  <c r="I33" i="12"/>
  <c r="C32" i="14"/>
  <c r="L32" i="14" s="1"/>
  <c r="AI32" i="15"/>
  <c r="B32" i="14"/>
  <c r="AD34" i="15"/>
  <c r="F38" i="12"/>
  <c r="AC36" i="15" s="1"/>
  <c r="J40" i="12"/>
  <c r="AC38" i="15" s="1"/>
  <c r="B28" i="5"/>
  <c r="C28" i="5" s="1"/>
  <c r="L28" i="5" s="1"/>
  <c r="A29" i="5"/>
  <c r="H28" i="15"/>
  <c r="A30" i="3"/>
  <c r="B29" i="3"/>
  <c r="C29" i="3" s="1"/>
  <c r="L29" i="3" s="1"/>
  <c r="B29" i="15"/>
  <c r="I29" i="3"/>
  <c r="C29" i="15"/>
  <c r="A32" i="4"/>
  <c r="A34" i="4"/>
  <c r="B31" i="4"/>
  <c r="C31" i="4" s="1"/>
  <c r="L31" i="4" s="1"/>
  <c r="E31" i="15"/>
  <c r="A33" i="4"/>
  <c r="AE34" i="15"/>
  <c r="Q30" i="15"/>
  <c r="B30" i="8"/>
  <c r="C30" i="8" s="1"/>
  <c r="L30" i="8" s="1"/>
  <c r="A31" i="8"/>
  <c r="B29" i="6"/>
  <c r="C29" i="6" s="1"/>
  <c r="L29" i="6" s="1"/>
  <c r="L29" i="15"/>
  <c r="A30" i="6"/>
  <c r="K29" i="15"/>
  <c r="I32" i="12"/>
  <c r="AE32" i="15"/>
  <c r="AE33" i="15"/>
  <c r="N30" i="6"/>
  <c r="N29" i="11"/>
  <c r="N31" i="7"/>
  <c r="N31" i="8"/>
  <c r="N31" i="10"/>
  <c r="N30" i="3"/>
  <c r="N30" i="9"/>
  <c r="N29" i="5"/>
  <c r="N30" i="13"/>
  <c r="I29" i="9" l="1"/>
  <c r="L29" i="9"/>
  <c r="V29" i="15"/>
  <c r="K30" i="9"/>
  <c r="U30" i="15" s="1"/>
  <c r="T30" i="15"/>
  <c r="A31" i="9"/>
  <c r="B30" i="9"/>
  <c r="C30" i="9" s="1"/>
  <c r="I30" i="9"/>
  <c r="O30" i="15"/>
  <c r="L34" i="14"/>
  <c r="AA28" i="15"/>
  <c r="I28" i="11"/>
  <c r="Z29" i="15"/>
  <c r="A30" i="11"/>
  <c r="K29" i="11"/>
  <c r="B29" i="11"/>
  <c r="C29" i="11" s="1"/>
  <c r="L28" i="11"/>
  <c r="AB28" i="15"/>
  <c r="K29" i="5"/>
  <c r="I29" i="15" s="1"/>
  <c r="AG29" i="15"/>
  <c r="K31" i="10"/>
  <c r="X31" i="15" s="1"/>
  <c r="K30" i="6"/>
  <c r="L30" i="15" s="1"/>
  <c r="K30" i="13"/>
  <c r="AG30" i="15" s="1"/>
  <c r="N33" i="4"/>
  <c r="M33" i="4"/>
  <c r="K33" i="4"/>
  <c r="F33" i="15" s="1"/>
  <c r="K30" i="3"/>
  <c r="C30" i="15" s="1"/>
  <c r="K31" i="8"/>
  <c r="R31" i="15" s="1"/>
  <c r="K31" i="7"/>
  <c r="O31" i="15" s="1"/>
  <c r="N34" i="4"/>
  <c r="M34" i="4"/>
  <c r="K34" i="4"/>
  <c r="K32" i="4"/>
  <c r="I33" i="14"/>
  <c r="AK32" i="15"/>
  <c r="A31" i="6"/>
  <c r="K30" i="15"/>
  <c r="B30" i="6"/>
  <c r="C30" i="6" s="1"/>
  <c r="L30" i="6" s="1"/>
  <c r="I28" i="5"/>
  <c r="B31" i="10"/>
  <c r="C31" i="10" s="1"/>
  <c r="L31" i="10" s="1"/>
  <c r="A32" i="10"/>
  <c r="A33" i="10"/>
  <c r="A34" i="10"/>
  <c r="W31" i="15"/>
  <c r="A31" i="3"/>
  <c r="B30" i="15"/>
  <c r="B30" i="3"/>
  <c r="C30" i="3" s="1"/>
  <c r="L30" i="3" s="1"/>
  <c r="B29" i="5"/>
  <c r="C29" i="5" s="1"/>
  <c r="L29" i="5" s="1"/>
  <c r="A30" i="5"/>
  <c r="H29" i="15"/>
  <c r="I30" i="8"/>
  <c r="Y30" i="15"/>
  <c r="AK33" i="15"/>
  <c r="J28" i="15"/>
  <c r="P30" i="15"/>
  <c r="B30" i="13"/>
  <c r="C30" i="13" s="1"/>
  <c r="L30" i="13" s="1"/>
  <c r="AF30" i="15"/>
  <c r="A31" i="13"/>
  <c r="AH29" i="15"/>
  <c r="I31" i="4"/>
  <c r="A32" i="7"/>
  <c r="A33" i="7"/>
  <c r="N31" i="15"/>
  <c r="A34" i="7"/>
  <c r="B31" i="7"/>
  <c r="C31" i="7" s="1"/>
  <c r="L31" i="7" s="1"/>
  <c r="M29" i="15"/>
  <c r="AK34" i="15"/>
  <c r="D29" i="15"/>
  <c r="S30" i="15"/>
  <c r="AJ34" i="15"/>
  <c r="F38" i="14"/>
  <c r="AI36" i="15" s="1"/>
  <c r="J40" i="14"/>
  <c r="AI38" i="15" s="1"/>
  <c r="I34" i="14"/>
  <c r="G31" i="15"/>
  <c r="P34" i="4"/>
  <c r="B34" i="4"/>
  <c r="I34" i="4"/>
  <c r="C34" i="4"/>
  <c r="L34" i="4" s="1"/>
  <c r="E34" i="15"/>
  <c r="E32" i="15"/>
  <c r="B32" i="4"/>
  <c r="C32" i="4"/>
  <c r="I30" i="10"/>
  <c r="A34" i="8"/>
  <c r="A32" i="8"/>
  <c r="B31" i="8"/>
  <c r="C31" i="8" s="1"/>
  <c r="L31" i="8" s="1"/>
  <c r="A33" i="8"/>
  <c r="Q31" i="15"/>
  <c r="E33" i="15"/>
  <c r="C33" i="4"/>
  <c r="L33" i="4" s="1"/>
  <c r="I33" i="4"/>
  <c r="B33" i="4"/>
  <c r="P33" i="4"/>
  <c r="I32" i="14"/>
  <c r="I29" i="6"/>
  <c r="N32" i="4"/>
  <c r="N30" i="11"/>
  <c r="N31" i="3"/>
  <c r="N34" i="10"/>
  <c r="N32" i="8"/>
  <c r="N30" i="5"/>
  <c r="N31" i="9"/>
  <c r="N32" i="10"/>
  <c r="N32" i="7"/>
  <c r="N33" i="10"/>
  <c r="N33" i="7"/>
  <c r="N34" i="7"/>
  <c r="N31" i="13"/>
  <c r="N31" i="6"/>
  <c r="N33" i="8"/>
  <c r="L30" i="9" l="1"/>
  <c r="V30" i="15"/>
  <c r="A33" i="9"/>
  <c r="A32" i="9"/>
  <c r="K31" i="9"/>
  <c r="B31" i="9"/>
  <c r="C31" i="9" s="1"/>
  <c r="T31" i="15"/>
  <c r="A34" i="9"/>
  <c r="I31" i="9"/>
  <c r="L29" i="11"/>
  <c r="AB29" i="15"/>
  <c r="I29" i="5"/>
  <c r="I29" i="11"/>
  <c r="AA29" i="15"/>
  <c r="K30" i="11"/>
  <c r="AA30" i="15" s="1"/>
  <c r="Z30" i="15"/>
  <c r="B30" i="11"/>
  <c r="C30" i="11" s="1"/>
  <c r="A31" i="11"/>
  <c r="K33" i="8"/>
  <c r="R33" i="15" s="1"/>
  <c r="N34" i="8"/>
  <c r="M34" i="8"/>
  <c r="K34" i="8"/>
  <c r="K34" i="7"/>
  <c r="K30" i="5"/>
  <c r="I30" i="15" s="1"/>
  <c r="K33" i="10"/>
  <c r="X33" i="15" s="1"/>
  <c r="L32" i="4"/>
  <c r="M32" i="4" s="1"/>
  <c r="K32" i="8"/>
  <c r="R32" i="15" s="1"/>
  <c r="F32" i="15"/>
  <c r="K33" i="7"/>
  <c r="O33" i="15" s="1"/>
  <c r="K31" i="6"/>
  <c r="I31" i="6" s="1"/>
  <c r="K31" i="3"/>
  <c r="C31" i="15" s="1"/>
  <c r="I32" i="4"/>
  <c r="K34" i="10"/>
  <c r="I34" i="10" s="1"/>
  <c r="K32" i="10"/>
  <c r="X32" i="15" s="1"/>
  <c r="K32" i="7"/>
  <c r="O32" i="15" s="1"/>
  <c r="I30" i="6"/>
  <c r="K31" i="13"/>
  <c r="AG31" i="15" s="1"/>
  <c r="P31" i="15"/>
  <c r="M30" i="15"/>
  <c r="K31" i="15"/>
  <c r="A32" i="6"/>
  <c r="A33" i="6"/>
  <c r="B31" i="6"/>
  <c r="C31" i="6" s="1"/>
  <c r="L31" i="6" s="1"/>
  <c r="A34" i="6"/>
  <c r="G33" i="15"/>
  <c r="AH30" i="15"/>
  <c r="A31" i="5"/>
  <c r="B30" i="5"/>
  <c r="C30" i="5" s="1"/>
  <c r="L30" i="5" s="1"/>
  <c r="H30" i="15"/>
  <c r="Y31" i="15"/>
  <c r="S31" i="15"/>
  <c r="J29" i="15"/>
  <c r="B34" i="10"/>
  <c r="W34" i="15"/>
  <c r="C34" i="10"/>
  <c r="L34" i="10" s="1"/>
  <c r="A32" i="13"/>
  <c r="A33" i="13"/>
  <c r="A34" i="13"/>
  <c r="B31" i="13"/>
  <c r="C31" i="13" s="1"/>
  <c r="L31" i="13" s="1"/>
  <c r="AF31" i="15"/>
  <c r="I30" i="13"/>
  <c r="I31" i="10"/>
  <c r="N34" i="15"/>
  <c r="C34" i="7"/>
  <c r="L34" i="7" s="1"/>
  <c r="B34" i="7"/>
  <c r="B33" i="7"/>
  <c r="C33" i="7"/>
  <c r="L33" i="7" s="1"/>
  <c r="N33" i="15"/>
  <c r="I31" i="7"/>
  <c r="G32" i="15"/>
  <c r="B32" i="10"/>
  <c r="C32" i="10"/>
  <c r="L32" i="10" s="1"/>
  <c r="W32" i="15"/>
  <c r="F34" i="15"/>
  <c r="J40" i="4"/>
  <c r="E38" i="15" s="1"/>
  <c r="F38" i="4"/>
  <c r="E36" i="15" s="1"/>
  <c r="C32" i="7"/>
  <c r="B32" i="7"/>
  <c r="N32" i="15"/>
  <c r="I31" i="8"/>
  <c r="C32" i="8"/>
  <c r="L32" i="8" s="1"/>
  <c r="B32" i="8"/>
  <c r="Q32" i="15"/>
  <c r="I30" i="3"/>
  <c r="B33" i="10"/>
  <c r="C33" i="10"/>
  <c r="L33" i="10" s="1"/>
  <c r="W33" i="15"/>
  <c r="B33" i="8"/>
  <c r="C33" i="8"/>
  <c r="L33" i="8" s="1"/>
  <c r="Q33" i="15"/>
  <c r="P34" i="8"/>
  <c r="B34" i="8"/>
  <c r="I34" i="8"/>
  <c r="Q34" i="15"/>
  <c r="C34" i="8"/>
  <c r="L34" i="8" s="1"/>
  <c r="D30" i="15"/>
  <c r="G34" i="15"/>
  <c r="B31" i="15"/>
  <c r="A32" i="3"/>
  <c r="A33" i="3"/>
  <c r="A34" i="3"/>
  <c r="B31" i="3"/>
  <c r="C31" i="3" s="1"/>
  <c r="L31" i="3" s="1"/>
  <c r="N32" i="6"/>
  <c r="N33" i="13"/>
  <c r="N32" i="9"/>
  <c r="N34" i="3"/>
  <c r="N32" i="13"/>
  <c r="N31" i="11"/>
  <c r="N34" i="9"/>
  <c r="N33" i="3"/>
  <c r="N32" i="3"/>
  <c r="N33" i="9"/>
  <c r="N33" i="6"/>
  <c r="N31" i="5"/>
  <c r="I30" i="11" l="1"/>
  <c r="L32" i="7"/>
  <c r="K34" i="9"/>
  <c r="U34" i="15" s="1"/>
  <c r="B34" i="9"/>
  <c r="T34" i="15"/>
  <c r="C34" i="9"/>
  <c r="I34" i="9"/>
  <c r="L31" i="9"/>
  <c r="V31" i="15"/>
  <c r="U31" i="15"/>
  <c r="C32" i="9"/>
  <c r="B32" i="9"/>
  <c r="T32" i="15"/>
  <c r="K32" i="9"/>
  <c r="K33" i="9"/>
  <c r="U33" i="15" s="1"/>
  <c r="B33" i="9"/>
  <c r="T33" i="15"/>
  <c r="C33" i="9"/>
  <c r="I33" i="9"/>
  <c r="I33" i="10"/>
  <c r="L30" i="11"/>
  <c r="AB30" i="15"/>
  <c r="K31" i="11"/>
  <c r="AA31" i="15" s="1"/>
  <c r="A34" i="11"/>
  <c r="A32" i="11"/>
  <c r="I31" i="11"/>
  <c r="B31" i="11"/>
  <c r="C31" i="11" s="1"/>
  <c r="Z31" i="15"/>
  <c r="A33" i="11"/>
  <c r="K34" i="3"/>
  <c r="I34" i="3" s="1"/>
  <c r="K32" i="13"/>
  <c r="AG32" i="15" s="1"/>
  <c r="L31" i="15"/>
  <c r="K32" i="3"/>
  <c r="I32" i="3" s="1"/>
  <c r="I33" i="7"/>
  <c r="I32" i="8"/>
  <c r="K33" i="6"/>
  <c r="L33" i="15" s="1"/>
  <c r="N34" i="6"/>
  <c r="M34" i="6"/>
  <c r="K34" i="6"/>
  <c r="I30" i="5"/>
  <c r="K33" i="3"/>
  <c r="C33" i="15" s="1"/>
  <c r="K31" i="5"/>
  <c r="I31" i="15" s="1"/>
  <c r="K32" i="6"/>
  <c r="L32" i="15" s="1"/>
  <c r="N34" i="13"/>
  <c r="K34" i="13"/>
  <c r="M34" i="13"/>
  <c r="K33" i="13"/>
  <c r="AG33" i="15" s="1"/>
  <c r="P34" i="15"/>
  <c r="S34" i="15"/>
  <c r="P32" i="15"/>
  <c r="AH31" i="15"/>
  <c r="J30" i="15"/>
  <c r="P34" i="6"/>
  <c r="B34" i="6"/>
  <c r="K34" i="15"/>
  <c r="C34" i="6"/>
  <c r="L34" i="6" s="1"/>
  <c r="I34" i="6"/>
  <c r="Y32" i="15"/>
  <c r="K32" i="15"/>
  <c r="C32" i="6"/>
  <c r="L32" i="6" s="1"/>
  <c r="B32" i="6"/>
  <c r="X34" i="15"/>
  <c r="F38" i="10"/>
  <c r="W36" i="15" s="1"/>
  <c r="J40" i="10"/>
  <c r="W38" i="15" s="1"/>
  <c r="I32" i="10"/>
  <c r="Y34" i="15"/>
  <c r="C33" i="6"/>
  <c r="L33" i="6" s="1"/>
  <c r="K33" i="15"/>
  <c r="B33" i="6"/>
  <c r="R34" i="15"/>
  <c r="F38" i="8"/>
  <c r="Q36" i="15" s="1"/>
  <c r="J40" i="8"/>
  <c r="Q38" i="15" s="1"/>
  <c r="C32" i="13"/>
  <c r="L32" i="13" s="1"/>
  <c r="B32" i="13"/>
  <c r="AF32" i="15"/>
  <c r="S32" i="15"/>
  <c r="I31" i="3"/>
  <c r="P33" i="15"/>
  <c r="S33" i="15"/>
  <c r="I33" i="8"/>
  <c r="Y33" i="15"/>
  <c r="C33" i="13"/>
  <c r="L33" i="13" s="1"/>
  <c r="B33" i="13"/>
  <c r="AF33" i="15"/>
  <c r="A34" i="5"/>
  <c r="H31" i="15"/>
  <c r="A32" i="5"/>
  <c r="A33" i="5"/>
  <c r="B31" i="5"/>
  <c r="C31" i="5" s="1"/>
  <c r="L31" i="5" s="1"/>
  <c r="D31" i="15"/>
  <c r="O34" i="15"/>
  <c r="J40" i="7"/>
  <c r="N38" i="15" s="1"/>
  <c r="F38" i="7"/>
  <c r="N36" i="15" s="1"/>
  <c r="M31" i="15"/>
  <c r="I31" i="13"/>
  <c r="B34" i="13"/>
  <c r="I34" i="13"/>
  <c r="AF34" i="15"/>
  <c r="C34" i="13"/>
  <c r="L34" i="13" s="1"/>
  <c r="P34" i="13"/>
  <c r="B34" i="3"/>
  <c r="C34" i="3"/>
  <c r="L34" i="3" s="1"/>
  <c r="B34" i="15"/>
  <c r="C33" i="3"/>
  <c r="L33" i="3" s="1"/>
  <c r="B33" i="3"/>
  <c r="B33" i="15"/>
  <c r="B32" i="15"/>
  <c r="C32" i="3"/>
  <c r="L32" i="3" s="1"/>
  <c r="B32" i="3"/>
  <c r="I32" i="7"/>
  <c r="I34" i="7"/>
  <c r="N32" i="5"/>
  <c r="N33" i="11"/>
  <c r="N33" i="5"/>
  <c r="N34" i="5"/>
  <c r="N32" i="11"/>
  <c r="L33" i="9" l="1"/>
  <c r="V33" i="15"/>
  <c r="I32" i="9"/>
  <c r="U32" i="15"/>
  <c r="L32" i="9"/>
  <c r="V32" i="15"/>
  <c r="J40" i="9"/>
  <c r="T38" i="15" s="1"/>
  <c r="F38" i="9"/>
  <c r="T36" i="15" s="1"/>
  <c r="L34" i="9"/>
  <c r="V34" i="15"/>
  <c r="C32" i="15"/>
  <c r="L31" i="11"/>
  <c r="AB31" i="15"/>
  <c r="K32" i="11"/>
  <c r="F38" i="11" s="1"/>
  <c r="Z36" i="15" s="1"/>
  <c r="C32" i="11"/>
  <c r="B32" i="11"/>
  <c r="Z32" i="15"/>
  <c r="I34" i="11"/>
  <c r="B34" i="11"/>
  <c r="Z34" i="15"/>
  <c r="C34" i="11"/>
  <c r="N34" i="11"/>
  <c r="P34" i="11"/>
  <c r="K34" i="11"/>
  <c r="AA34" i="15" s="1"/>
  <c r="M34" i="11"/>
  <c r="K33" i="11"/>
  <c r="AA33" i="15" s="1"/>
  <c r="C33" i="11"/>
  <c r="I33" i="11"/>
  <c r="B33" i="11"/>
  <c r="Z33" i="15"/>
  <c r="K34" i="5"/>
  <c r="I34" i="5" s="1"/>
  <c r="I33" i="3"/>
  <c r="K33" i="5"/>
  <c r="I33" i="15" s="1"/>
  <c r="K32" i="5"/>
  <c r="I32" i="15" s="1"/>
  <c r="C34" i="15"/>
  <c r="F38" i="3"/>
  <c r="J40" i="3"/>
  <c r="B38" i="15" s="1"/>
  <c r="D33" i="15"/>
  <c r="AH33" i="15"/>
  <c r="M34" i="15"/>
  <c r="AH34" i="15"/>
  <c r="L34" i="15"/>
  <c r="F38" i="6"/>
  <c r="K36" i="15" s="1"/>
  <c r="J40" i="6"/>
  <c r="K38" i="15" s="1"/>
  <c r="M33" i="15"/>
  <c r="I32" i="13"/>
  <c r="D34" i="15"/>
  <c r="I32" i="6"/>
  <c r="I33" i="6"/>
  <c r="M32" i="15"/>
  <c r="AG34" i="15"/>
  <c r="F38" i="13"/>
  <c r="AF36" i="15" s="1"/>
  <c r="J40" i="13"/>
  <c r="AF38" i="15" s="1"/>
  <c r="I31" i="5"/>
  <c r="B34" i="5"/>
  <c r="C34" i="5"/>
  <c r="H34" i="15"/>
  <c r="D32" i="15"/>
  <c r="J31" i="15"/>
  <c r="C33" i="5"/>
  <c r="L33" i="5" s="1"/>
  <c r="B33" i="5"/>
  <c r="H33" i="15"/>
  <c r="H32" i="15"/>
  <c r="C32" i="5"/>
  <c r="B32" i="5"/>
  <c r="AH32" i="15"/>
  <c r="I33" i="13"/>
  <c r="L34" i="5" l="1"/>
  <c r="L32" i="5"/>
  <c r="I33" i="5"/>
  <c r="L33" i="11"/>
  <c r="AB33" i="15"/>
  <c r="L34" i="11"/>
  <c r="AB34" i="15"/>
  <c r="L32" i="11"/>
  <c r="AB32" i="15"/>
  <c r="AA32" i="15"/>
  <c r="J40" i="11"/>
  <c r="Z38" i="15" s="1"/>
  <c r="I32" i="11"/>
  <c r="J34" i="15"/>
  <c r="I34" i="15"/>
  <c r="F38" i="5"/>
  <c r="H36" i="15" s="1"/>
  <c r="J40" i="5"/>
  <c r="H38" i="15" s="1"/>
  <c r="J32" i="15"/>
  <c r="B36" i="15"/>
  <c r="J33" i="15"/>
  <c r="I32" i="5"/>
  <c r="AL38" i="15" l="1"/>
  <c r="E2" i="17" s="1"/>
  <c r="E4" i="17" s="1"/>
  <c r="E15" i="17" s="1"/>
  <c r="E14" i="17" s="1"/>
  <c r="AL36" i="15"/>
  <c r="M25" i="11"/>
  <c r="M7" i="10"/>
  <c r="M8" i="5"/>
  <c r="M14" i="7"/>
  <c r="M26" i="9"/>
  <c r="M18" i="8"/>
  <c r="M13" i="7"/>
  <c r="M5" i="11"/>
  <c r="M7" i="9"/>
  <c r="M28" i="5"/>
  <c r="M13" i="12"/>
  <c r="M17" i="8"/>
  <c r="M22" i="10"/>
  <c r="M12" i="7"/>
  <c r="M31" i="5"/>
  <c r="M21" i="8"/>
  <c r="M15" i="12"/>
  <c r="M29" i="5"/>
  <c r="M20" i="13"/>
  <c r="M23" i="10"/>
  <c r="M21" i="10"/>
  <c r="M31" i="7"/>
  <c r="M11" i="7"/>
  <c r="M23" i="13"/>
  <c r="M12" i="6"/>
  <c r="M11" i="6"/>
  <c r="M30" i="6"/>
  <c r="M33" i="12"/>
  <c r="M19" i="13"/>
  <c r="M15" i="14"/>
  <c r="M6" i="5"/>
  <c r="M10" i="12"/>
  <c r="M21" i="9"/>
  <c r="M24" i="5"/>
  <c r="M20" i="10"/>
  <c r="M30" i="7"/>
  <c r="M10" i="7"/>
  <c r="M33" i="6"/>
  <c r="M26" i="10"/>
  <c r="M21" i="13"/>
  <c r="M25" i="9"/>
  <c r="M32" i="12"/>
  <c r="M18" i="13"/>
  <c r="M14" i="14"/>
  <c r="M7" i="6"/>
  <c r="M12" i="14"/>
  <c r="M20" i="9"/>
  <c r="M8" i="4"/>
  <c r="M23" i="5"/>
  <c r="M19" i="10"/>
  <c r="M29" i="7"/>
  <c r="M33" i="8"/>
  <c r="M30" i="5"/>
  <c r="M20" i="8"/>
  <c r="M13" i="4"/>
  <c r="M29" i="6"/>
  <c r="M27" i="6"/>
  <c r="M19" i="9"/>
  <c r="M27" i="4"/>
  <c r="M7" i="4"/>
  <c r="M22" i="5"/>
  <c r="M18" i="10"/>
  <c r="M28" i="7"/>
  <c r="M8" i="7"/>
  <c r="M27" i="10"/>
  <c r="M26" i="4"/>
  <c r="M7" i="7"/>
  <c r="M17" i="7"/>
  <c r="M9" i="5"/>
  <c r="M19" i="8"/>
  <c r="M16" i="14"/>
  <c r="M12" i="4"/>
  <c r="M20" i="11"/>
  <c r="M22" i="9"/>
  <c r="M26" i="6"/>
  <c r="M13" i="8"/>
  <c r="M30" i="14"/>
  <c r="M4" i="9"/>
  <c r="M29" i="14"/>
  <c r="M17" i="9"/>
  <c r="M20" i="5"/>
  <c r="M16" i="10"/>
  <c r="M26" i="7"/>
  <c r="M6" i="7"/>
  <c r="M16" i="7"/>
  <c r="M24" i="10"/>
  <c r="M32" i="7"/>
  <c r="M9" i="4"/>
  <c r="M9" i="12"/>
  <c r="M28" i="12"/>
  <c r="M24" i="6"/>
  <c r="M13" i="13"/>
  <c r="M13" i="11"/>
  <c r="M16" i="9"/>
  <c r="M15" i="10"/>
  <c r="M25" i="7"/>
  <c r="M5" i="7"/>
  <c r="M22" i="8"/>
  <c r="M19" i="14"/>
  <c r="M15" i="4"/>
  <c r="M23" i="11"/>
  <c r="M31" i="6"/>
  <c r="M14" i="12"/>
  <c r="M10" i="6"/>
  <c r="M9" i="6"/>
  <c r="M23" i="9"/>
  <c r="M29" i="4"/>
  <c r="M32" i="14"/>
  <c r="M8" i="12"/>
  <c r="M15" i="11"/>
  <c r="M33" i="13"/>
  <c r="M17" i="10"/>
  <c r="M31" i="8"/>
  <c r="M5" i="4"/>
  <c r="M28" i="14"/>
  <c r="M11" i="13"/>
  <c r="M12" i="11"/>
  <c r="M9" i="8"/>
  <c r="M30" i="13"/>
  <c r="M10" i="13"/>
  <c r="M20" i="6"/>
  <c r="M15" i="9"/>
  <c r="M23" i="4"/>
  <c r="M30" i="4"/>
  <c r="M18" i="5"/>
  <c r="M14" i="10"/>
  <c r="M24" i="7"/>
  <c r="M4" i="7"/>
  <c r="M17" i="12"/>
  <c r="M16" i="4"/>
  <c r="M27" i="9"/>
  <c r="M18" i="14"/>
  <c r="M14" i="4"/>
  <c r="M5" i="9"/>
  <c r="M11" i="4"/>
  <c r="M31" i="12"/>
  <c r="M16" i="8"/>
  <c r="M30" i="12"/>
  <c r="M15" i="8"/>
  <c r="M17" i="11"/>
  <c r="M25" i="6"/>
  <c r="M14" i="13"/>
  <c r="M12" i="8"/>
  <c r="M18" i="9"/>
  <c r="M5" i="12"/>
  <c r="M21" i="6"/>
  <c r="M11" i="11"/>
  <c r="M29" i="13"/>
  <c r="M19" i="6"/>
  <c r="M14" i="9"/>
  <c r="M22" i="4"/>
  <c r="M31" i="4"/>
  <c r="M17" i="5"/>
  <c r="M33" i="10"/>
  <c r="M13" i="10"/>
  <c r="M23" i="7"/>
  <c r="M28" i="9"/>
  <c r="M25" i="10"/>
  <c r="M33" i="7"/>
  <c r="M5" i="5"/>
  <c r="M33" i="14"/>
  <c r="M5" i="6"/>
  <c r="M11" i="14"/>
  <c r="M14" i="11"/>
  <c r="M11" i="8"/>
  <c r="M25" i="4"/>
  <c r="M33" i="11"/>
  <c r="M31" i="13"/>
  <c r="M19" i="5"/>
  <c r="M27" i="14"/>
  <c r="M30" i="11"/>
  <c r="M7" i="8"/>
  <c r="M18" i="6"/>
  <c r="M33" i="9"/>
  <c r="M13" i="9"/>
  <c r="M21" i="4"/>
  <c r="M16" i="5"/>
  <c r="M32" i="10"/>
  <c r="M12" i="10"/>
  <c r="M22" i="7"/>
  <c r="M13" i="6"/>
  <c r="M16" i="12"/>
  <c r="M32" i="6"/>
  <c r="M15" i="7"/>
  <c r="M22" i="11"/>
  <c r="M21" i="11"/>
  <c r="M7" i="5"/>
  <c r="M28" i="6"/>
  <c r="M11" i="12"/>
  <c r="M17" i="13"/>
  <c r="M16" i="13"/>
  <c r="M15" i="13"/>
  <c r="M31" i="14"/>
  <c r="M7" i="12"/>
  <c r="M6" i="4"/>
  <c r="M6" i="12"/>
  <c r="M22" i="6"/>
  <c r="M25" i="12"/>
  <c r="M10" i="8"/>
  <c r="M32" i="11"/>
  <c r="M29" i="8"/>
  <c r="M31" i="11"/>
  <c r="M6" i="14"/>
  <c r="M9" i="13"/>
  <c r="M10" i="11"/>
  <c r="M21" i="12"/>
  <c r="M24" i="14"/>
  <c r="M26" i="8"/>
  <c r="M6" i="8"/>
  <c r="M27" i="13"/>
  <c r="M7" i="13"/>
  <c r="M17" i="6"/>
  <c r="M32" i="9"/>
  <c r="M12" i="9"/>
  <c r="M20" i="4"/>
  <c r="M15" i="5"/>
  <c r="M31" i="10"/>
  <c r="M11" i="10"/>
  <c r="M21" i="7"/>
  <c r="M4" i="10"/>
  <c r="M8" i="9"/>
  <c r="M5" i="10"/>
  <c r="M17" i="14"/>
  <c r="M27" i="5"/>
  <c r="M4" i="5"/>
  <c r="M19" i="11"/>
  <c r="M10" i="4"/>
  <c r="M18" i="11"/>
  <c r="M28" i="4"/>
  <c r="M27" i="12"/>
  <c r="M21" i="5"/>
  <c r="M26" i="12"/>
  <c r="M12" i="13"/>
  <c r="M30" i="8"/>
  <c r="M24" i="12"/>
  <c r="M7" i="14"/>
  <c r="M26" i="14"/>
  <c r="M5" i="14"/>
  <c r="M8" i="13"/>
  <c r="M9" i="11"/>
  <c r="M28" i="11"/>
  <c r="M8" i="11"/>
  <c r="M23" i="14"/>
  <c r="M25" i="8"/>
  <c r="M26" i="13"/>
  <c r="M6" i="13"/>
  <c r="M16" i="6"/>
  <c r="M31" i="9"/>
  <c r="M11" i="9"/>
  <c r="M14" i="5"/>
  <c r="M30" i="10"/>
  <c r="M10" i="10"/>
  <c r="M20" i="7"/>
  <c r="M20" i="14"/>
  <c r="M24" i="11"/>
  <c r="M6" i="9"/>
  <c r="M24" i="9"/>
  <c r="M12" i="12"/>
  <c r="M8" i="6"/>
  <c r="M25" i="5"/>
  <c r="M13" i="14"/>
  <c r="M29" i="12"/>
  <c r="M14" i="8"/>
  <c r="M23" i="6"/>
  <c r="M32" i="13"/>
  <c r="M8" i="14"/>
  <c r="M4" i="12"/>
  <c r="M23" i="12"/>
  <c r="M28" i="8"/>
  <c r="M25" i="14"/>
  <c r="M28" i="13"/>
  <c r="M29" i="11"/>
  <c r="M19" i="12"/>
  <c r="M27" i="11"/>
  <c r="M7" i="11"/>
  <c r="M22" i="14"/>
  <c r="M24" i="8"/>
  <c r="M25" i="13"/>
  <c r="M5" i="13"/>
  <c r="M15" i="6"/>
  <c r="M30" i="9"/>
  <c r="M10" i="9"/>
  <c r="M18" i="4"/>
  <c r="M33" i="5"/>
  <c r="M13" i="5"/>
  <c r="M29" i="10"/>
  <c r="M9" i="10"/>
  <c r="M19" i="7"/>
  <c r="M11" i="5"/>
  <c r="M22" i="13"/>
  <c r="M26" i="5"/>
  <c r="M16" i="11"/>
  <c r="M10" i="14"/>
  <c r="M27" i="7"/>
  <c r="M9" i="14"/>
  <c r="M8" i="8"/>
  <c r="M22" i="12"/>
  <c r="M27" i="8"/>
  <c r="M4" i="14"/>
  <c r="M20" i="12"/>
  <c r="M18" i="12"/>
  <c r="M26" i="11"/>
  <c r="M21" i="14"/>
  <c r="M23" i="8"/>
  <c r="M32" i="8"/>
  <c r="M24" i="13"/>
  <c r="M14" i="6"/>
  <c r="M29" i="9"/>
  <c r="M9" i="9"/>
  <c r="M17" i="4"/>
  <c r="M32" i="5"/>
  <c r="M12" i="5"/>
  <c r="M28" i="10"/>
  <c r="M8" i="10"/>
  <c r="M18" i="7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8"/>
  <c r="M4" i="6"/>
  <c r="M4" i="4"/>
  <c r="M32" i="3"/>
  <c r="M33" i="3"/>
  <c r="M31" i="3"/>
  <c r="M30" i="3"/>
  <c r="M29" i="3"/>
  <c r="M28" i="3"/>
  <c r="M27" i="3"/>
  <c r="M26" i="3"/>
  <c r="M25" i="3"/>
  <c r="M4" i="11"/>
  <c r="E8" i="17" l="1"/>
  <c r="M24" i="4"/>
  <c r="P36" i="4"/>
  <c r="F37" i="13"/>
  <c r="AF35" i="15" s="1"/>
  <c r="AF37" i="15" s="1"/>
  <c r="F37" i="6"/>
  <c r="K35" i="15" s="1"/>
  <c r="K37" i="15" s="1"/>
  <c r="F37" i="11"/>
  <c r="Z35" i="15" s="1"/>
  <c r="Z37" i="15" s="1"/>
  <c r="F37" i="4"/>
  <c r="E35" i="15" s="1"/>
  <c r="E37" i="15" s="1"/>
  <c r="F37" i="8"/>
  <c r="Q35" i="15" s="1"/>
  <c r="Q37" i="15" s="1"/>
  <c r="M4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M6" i="10"/>
  <c r="M5" i="8"/>
  <c r="M9" i="7"/>
  <c r="M10" i="5"/>
  <c r="M6" i="11"/>
  <c r="M19" i="4"/>
  <c r="M6" i="6"/>
  <c r="M4" i="13"/>
  <c r="M34" i="7"/>
  <c r="F37" i="10"/>
  <c r="W35" i="15" s="1"/>
  <c r="W37" i="15" s="1"/>
  <c r="M34" i="5"/>
  <c r="M34" i="3"/>
  <c r="M34" i="9"/>
  <c r="F37" i="14"/>
  <c r="AI35" i="15" s="1"/>
  <c r="AI37" i="15" s="1"/>
  <c r="F37" i="12"/>
  <c r="AC35" i="15" s="1"/>
  <c r="AC37" i="15" s="1"/>
  <c r="F37" i="3" l="1"/>
  <c r="F40" i="3" s="1"/>
  <c r="F36" i="4" s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M34" i="14"/>
  <c r="M34" i="10"/>
  <c r="F37" i="7"/>
  <c r="N35" i="15" s="1"/>
  <c r="N37" i="15" s="1"/>
  <c r="F37" i="9"/>
  <c r="T35" i="15" s="1"/>
  <c r="T37" i="15" s="1"/>
  <c r="P34" i="3"/>
  <c r="F37" i="5"/>
  <c r="H35" i="15" s="1"/>
  <c r="H37" i="15" s="1"/>
  <c r="M34" i="12"/>
  <c r="F40" i="4" l="1"/>
  <c r="F36" i="5" s="1"/>
  <c r="F40" i="5" s="1"/>
  <c r="F36" i="6" s="1"/>
  <c r="B35" i="15"/>
  <c r="B37" i="15" s="1"/>
  <c r="AL37" i="15" s="1"/>
  <c r="P4" i="5" l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AL35" i="15"/>
  <c r="P4" i="6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F40" i="6"/>
  <c r="F36" i="7" s="1"/>
  <c r="F40" i="7" l="1"/>
  <c r="F36" i="8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F40" i="8" l="1"/>
  <c r="F36" i="9" s="1"/>
  <c r="P4" i="8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4" i="9" l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F40" i="9"/>
  <c r="F36" i="10" s="1"/>
  <c r="P4" i="10" l="1"/>
  <c r="P5" i="10" s="1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F40" i="10"/>
  <c r="F36" i="11" s="1"/>
  <c r="F40" i="11" l="1"/>
  <c r="F36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F40" i="12" l="1"/>
  <c r="F36" i="13" s="1"/>
  <c r="P4" i="12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P16" i="12" s="1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F40" i="13" l="1"/>
  <c r="F36" i="14" s="1"/>
  <c r="P4" i="13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F40" i="14" l="1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6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Faktor für die Berechnung von Heiligabend und Silvester
</t>
        </r>
        <r>
          <rPr>
            <sz val="8"/>
            <color indexed="8"/>
            <rFont val="Tahoma"/>
            <family val="2"/>
          </rPr>
          <t>0,0 - kein Urlaub an diesen Tagen erforderlich
0,5 - jeweils 1/2 Tag Urlaub erforderlich
1,0 - jeweils ein ganzer Tag Urlaub erforderlich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EF4AC96-4971-452B-8A32-FD505C266E4A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  <comment ref="D6" authorId="0" shapeId="0" xr:uid="{D1880A2F-F7A6-4EE0-BBE7-83032CB116C5}">
      <text>
        <r>
          <rPr>
            <sz val="8"/>
            <color indexed="8"/>
            <rFont val="Tahoma"/>
            <family val="2"/>
          </rPr>
          <t>Eingabe der aktuellen Pendlerpauschale</t>
        </r>
      </text>
    </comment>
  </commentList>
</comments>
</file>

<file path=xl/sharedStrings.xml><?xml version="1.0" encoding="utf-8"?>
<sst xmlns="http://schemas.openxmlformats.org/spreadsheetml/2006/main" count="399" uniqueCount="145">
  <si>
    <t>Benutzer-Voreinstellungen</t>
  </si>
  <si>
    <t>Jahr</t>
  </si>
  <si>
    <t>Name</t>
  </si>
  <si>
    <t>Personal-Nummer</t>
  </si>
  <si>
    <t>Übertrag von</t>
  </si>
  <si>
    <t>Pausenzeitenprüfung</t>
  </si>
  <si>
    <t>Minus-Zeit</t>
  </si>
  <si>
    <t>Plus-Zeit</t>
  </si>
  <si>
    <t>Übertrag in</t>
  </si>
  <si>
    <t>SOLL-Arbeitszeit</t>
  </si>
  <si>
    <t>Wochensumme</t>
  </si>
  <si>
    <t>Montag</t>
  </si>
  <si>
    <t>Dienstag</t>
  </si>
  <si>
    <t>Mittwoch</t>
  </si>
  <si>
    <t>Donnerstag</t>
  </si>
  <si>
    <t>Freitag</t>
  </si>
  <si>
    <t>Samstag</t>
  </si>
  <si>
    <t>Sonntag</t>
  </si>
  <si>
    <t>Arbeitszeit 1 ab</t>
  </si>
  <si>
    <t>Arbeitszeit 2 ab</t>
  </si>
  <si>
    <t>Arbeitszeit 3 ab</t>
  </si>
  <si>
    <t>Arbeitszeit 4 ab</t>
  </si>
  <si>
    <t>Arbeitszeit 5 ab</t>
  </si>
  <si>
    <t>Bezeichnung</t>
  </si>
  <si>
    <t>Code</t>
  </si>
  <si>
    <t>Faktor</t>
  </si>
  <si>
    <t>Feiertag</t>
  </si>
  <si>
    <t>F</t>
  </si>
  <si>
    <t>Gleittag</t>
  </si>
  <si>
    <t>G</t>
  </si>
  <si>
    <t>Krank</t>
  </si>
  <si>
    <t>K</t>
  </si>
  <si>
    <t>Krank Restzeit</t>
  </si>
  <si>
    <t>KR</t>
  </si>
  <si>
    <t>NONE</t>
  </si>
  <si>
    <t>Kurzarbeit</t>
  </si>
  <si>
    <t>KU</t>
  </si>
  <si>
    <t>Kurzarbeit Restzeit</t>
  </si>
  <si>
    <t>KA</t>
  </si>
  <si>
    <t>Urlaub</t>
  </si>
  <si>
    <t>U</t>
  </si>
  <si>
    <t>Urlaub ½ Tag</t>
  </si>
  <si>
    <t>UH</t>
  </si>
  <si>
    <t>Bereitschaft</t>
  </si>
  <si>
    <t>B</t>
  </si>
  <si>
    <t>XTRA</t>
  </si>
  <si>
    <t>Urlaubsanspruch</t>
  </si>
  <si>
    <t>Tage</t>
  </si>
  <si>
    <t>weitere Informationen:</t>
  </si>
  <si>
    <t>http://www.steffen-hanske.de/arbeitszeit.htm</t>
  </si>
  <si>
    <t>Datum</t>
  </si>
  <si>
    <t>Bemerkung</t>
  </si>
  <si>
    <t>Neujahr</t>
  </si>
  <si>
    <t>Heilige Drei Könige</t>
  </si>
  <si>
    <t>Karfreitag</t>
  </si>
  <si>
    <t>Ostersonntag</t>
  </si>
  <si>
    <t>Ostermontag</t>
  </si>
  <si>
    <t>Maifeiertag</t>
  </si>
  <si>
    <t>Maifeiertag (Deutschland); Staatsfeiertag (Österreich)</t>
  </si>
  <si>
    <t>Christi Himmelfahrt</t>
  </si>
  <si>
    <t>Pfingstsonntag</t>
  </si>
  <si>
    <t>Pfingstmontag</t>
  </si>
  <si>
    <t>Fronleichnam</t>
  </si>
  <si>
    <t>Friedensfest</t>
  </si>
  <si>
    <t>Mariä Himmelfahrt</t>
  </si>
  <si>
    <t>Tag der dt. Einheit</t>
  </si>
  <si>
    <t>Nationalfeiertag</t>
  </si>
  <si>
    <t>Reformationstag</t>
  </si>
  <si>
    <t>Allerheiligen</t>
  </si>
  <si>
    <t>Buß- und Bettag</t>
  </si>
  <si>
    <t>Mariä Empfängnis</t>
  </si>
  <si>
    <t>Heiliger Abend</t>
  </si>
  <si>
    <t>1.Weihnachtsfeiertag</t>
  </si>
  <si>
    <t>1. Weihnachtsfeiertag (Deutschland); Christtag (Österreich); Weihnachtstag (Schweiz)</t>
  </si>
  <si>
    <t>2.Weihnachtsfeiertag</t>
  </si>
  <si>
    <t>2. Weihnachtsfeiertag (Deutschland); Stefanitag (Österreich); Stephanstag (Schweiz)</t>
  </si>
  <si>
    <t>Silvester</t>
  </si>
  <si>
    <t>Tag</t>
  </si>
  <si>
    <t>Kommt
1</t>
  </si>
  <si>
    <t>Geht
1</t>
  </si>
  <si>
    <t>Kommt
2</t>
  </si>
  <si>
    <t>Geht
2</t>
  </si>
  <si>
    <t>Pause</t>
  </si>
  <si>
    <t>IST
Arbeits-
zeit</t>
  </si>
  <si>
    <t>SOLL
Arbeits-
zeit</t>
  </si>
  <si>
    <t xml:space="preserve"> +/-</t>
  </si>
  <si>
    <t>AZ</t>
  </si>
  <si>
    <t>Bemerkungen</t>
  </si>
  <si>
    <t>Aktuell
+/-</t>
  </si>
  <si>
    <t>abzüglich Überstunden ausgezahlt:</t>
  </si>
  <si>
    <t>Übertrag in den nächsten Monat:</t>
  </si>
  <si>
    <t>Anwesenheit</t>
  </si>
  <si>
    <t>Arbeitnehmer</t>
  </si>
  <si>
    <t>Arbeitgeber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</si>
  <si>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</si>
  <si>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</si>
  <si>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</si>
  <si>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</si>
  <si>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</si>
  <si>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</si>
  <si>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</si>
  <si>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</si>
  <si>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</si>
  <si>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</si>
  <si>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</si>
  <si>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</si>
  <si>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IST-Arbeitszeit</t>
  </si>
  <si>
    <t>+/-</t>
  </si>
  <si>
    <t>Anwesenheitstage</t>
  </si>
  <si>
    <t>Fahrten zur Arbeit</t>
  </si>
  <si>
    <t>Entfernung km (einfach)</t>
  </si>
  <si>
    <t>Summe km</t>
  </si>
  <si>
    <t>Werbungskosten</t>
  </si>
  <si>
    <t>Eigene Kosten</t>
  </si>
  <si>
    <t>KFZ-Fixkosten/Jahr</t>
  </si>
  <si>
    <t>Verbrauch je 100km</t>
  </si>
  <si>
    <t>Preis je Liter</t>
  </si>
  <si>
    <t>Fahrtkosten/Monat</t>
  </si>
  <si>
    <t>Fahrtkosten/Jahr</t>
  </si>
  <si>
    <t>Eigener Code 1</t>
  </si>
  <si>
    <t>Eigener Code 2</t>
  </si>
  <si>
    <t>Eigener Code 3</t>
  </si>
  <si>
    <t>Eigener Code 4</t>
  </si>
  <si>
    <t>Eigener Code 5</t>
  </si>
  <si>
    <t>E1</t>
  </si>
  <si>
    <t>E2</t>
  </si>
  <si>
    <t>E3</t>
  </si>
  <si>
    <t>E4</t>
  </si>
  <si>
    <t>E5</t>
  </si>
  <si>
    <t>Rosenmontag</t>
  </si>
  <si>
    <t>Fastnachtdienstag</t>
  </si>
  <si>
    <t>Register Feiertage</t>
  </si>
  <si>
    <t>Homeoffice</t>
  </si>
  <si>
    <t>H</t>
  </si>
  <si>
    <t>Int. Frauentag</t>
  </si>
  <si>
    <t>Weltkindertag</t>
  </si>
  <si>
    <t>REST</t>
  </si>
  <si>
    <t>bis</t>
  </si>
  <si>
    <t>Entfernungspauschale</t>
  </si>
  <si>
    <t>Sepin, Philipp</t>
  </si>
  <si>
    <t>11918494</t>
  </si>
  <si>
    <t>Besprechung</t>
  </si>
  <si>
    <t>Literaturrecherche</t>
  </si>
  <si>
    <t>Literaturrecherche und Coding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</si>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</sst>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164" formatCode="&quot;€&quot;#,##0.00_);[Red]\(&quot;€&quot;#,##0.00\)"/>
    <numFmt numFmtId="165" formatCode="[h]:mm"/>
    <numFmt numFmtId="166" formatCode="[Blue]\+[h]:mm;[Red]\-[h]:mm;[Green][h]:mm"/>
    <numFmt numFmtId="167" formatCode="h:mm"/>
    <numFmt numFmtId="168" formatCode="0.0"/>
    <numFmt numFmtId="169" formatCode="dddd&quot;, &quot;mmmm\ dd&quot;, &quot;yyyy"/>
    <numFmt numFmtId="170" formatCode="h:mm;@"/>
    <numFmt numFmtId="171" formatCode="mmmm\ yyyy"/>
    <numFmt numFmtId="172" formatCode="[Blue]\+[h]:mm;[Red]\-[h]:mm;[h]:mm"/>
    <numFmt numFmtId="173" formatCode="dddd"/>
    <numFmt numFmtId="174" formatCode="dd"/>
    <numFmt numFmtId="175" formatCode="[Red]\-[h]:mm;[Blue]\+[h]:mm;[h]:mm"/>
    <numFmt numFmtId="176" formatCode="[Blue][h]:mm;[Red]\-[h]:mm;[Green][h]:mm"/>
    <numFmt numFmtId="177" formatCode="#,##0.00&quot; h&quot;;[Red]\-#,##0.00&quot; h&quot;"/>
    <numFmt numFmtId="178" formatCode="ddd"/>
    <numFmt numFmtId="179" formatCode="[Red]&quot;||&quot;;&quot;&quot;"/>
    <numFmt numFmtId="180" formatCode="0&quot; km&quot;"/>
    <numFmt numFmtId="181" formatCode="#,##0.00\ [$€-407]"/>
    <numFmt numFmtId="182" formatCode="#,##0.00&quot; €&quot;"/>
    <numFmt numFmtId="183" formatCode="0&quot; l&quot;"/>
    <numFmt numFmtId="184" formatCode="[hh]:mm"/>
    <numFmt numFmtId="185" formatCode="[Blue]\+[h]:mm;[Red]\-[h]:mm;"/>
    <numFmt numFmtId="186" formatCode="[h]:mm;[Red]\-[h]:mm;[Green][h]:mm"/>
    <numFmt numFmtId="187" formatCode="[h]:mm;;"/>
    <numFmt numFmtId="188" formatCode="0.00;;"/>
    <numFmt numFmtId="189" formatCode="[h]:mm;[Red]\-[h]:mm;"/>
    <numFmt numFmtId="190" formatCode="0.00_ ;[Red]\-0.00\ "/>
  </numFmts>
  <fonts count="18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name val="Arial"/>
      <family val="2"/>
    </font>
    <font>
      <b/>
      <sz val="12"/>
      <name val="Arial"/>
      <family val="2"/>
    </font>
    <font>
      <b/>
      <i/>
      <u val="double"/>
      <sz val="14"/>
      <name val="Arial"/>
      <family val="2"/>
    </font>
    <font>
      <b/>
      <sz val="10"/>
      <name val="Arial"/>
      <family val="2"/>
    </font>
    <font>
      <b/>
      <sz val="9"/>
      <color indexed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u/>
      <sz val="10"/>
      <color theme="10"/>
      <name val="Arial"/>
      <family val="2"/>
    </font>
    <font>
      <sz val="9"/>
      <color rgb="FFFFFF0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rgb="FFFFC000"/>
        <bgColor indexed="31"/>
      </patternFill>
    </fill>
    <fill>
      <patternFill patternType="solid">
        <fgColor rgb="FF0070C0"/>
        <bgColor indexed="31"/>
      </patternFill>
    </fill>
    <fill>
      <patternFill patternType="solid">
        <fgColor theme="4" tint="0.59996337778862885"/>
        <bgColor indexed="31"/>
      </patternFill>
    </fill>
    <fill>
      <patternFill patternType="solid">
        <fgColor rgb="FFFFFF66"/>
        <bgColor indexed="31"/>
      </patternFill>
    </fill>
    <fill>
      <patternFill patternType="solid">
        <fgColor rgb="FF00B0F0"/>
        <bgColor indexed="31"/>
      </patternFill>
    </fill>
    <fill>
      <patternFill patternType="solid">
        <fgColor rgb="FFFFC000"/>
        <bgColor indexed="51"/>
      </patternFill>
    </fill>
    <fill>
      <patternFill patternType="solid">
        <fgColor rgb="FFFFFF00"/>
        <bgColor indexed="31"/>
      </patternFill>
    </fill>
    <fill>
      <patternFill patternType="solid">
        <fgColor rgb="FF92D050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39997558519241921"/>
        <bgColor indexed="26"/>
      </patternFill>
    </fill>
    <fill>
      <patternFill patternType="solid">
        <fgColor rgb="FFFFD250"/>
        <bgColor indexed="51"/>
      </patternFill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31"/>
      </patternFill>
    </fill>
  </fills>
  <borders count="2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55"/>
      </top>
      <bottom style="thin">
        <color indexed="55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/>
      <diagonal/>
    </border>
    <border>
      <left/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hair">
        <color indexed="22"/>
      </right>
      <top/>
      <bottom style="hair">
        <color indexed="22"/>
      </bottom>
      <diagonal/>
    </border>
    <border>
      <left style="hair">
        <color indexed="22"/>
      </left>
      <right style="thin">
        <color indexed="55"/>
      </right>
      <top/>
      <bottom style="hair">
        <color indexed="22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/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hair">
        <color indexed="22"/>
      </bottom>
      <diagonal/>
    </border>
    <border>
      <left/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hair">
        <color indexed="22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indexed="55"/>
      </left>
      <right style="hair">
        <color indexed="22"/>
      </right>
      <top style="hair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22"/>
      </bottom>
      <diagonal/>
    </border>
    <border>
      <left/>
      <right/>
      <top style="thin">
        <color indexed="55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55"/>
      </left>
      <right/>
      <top style="hair">
        <color indexed="22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/>
      <diagonal/>
    </border>
    <border>
      <left style="thin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thin">
        <color indexed="23"/>
      </bottom>
      <diagonal/>
    </border>
    <border>
      <left style="thin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23"/>
      </top>
      <bottom style="hair">
        <color indexed="23"/>
      </bottom>
      <diagonal/>
    </border>
    <border>
      <left/>
      <right style="hair">
        <color indexed="23"/>
      </right>
      <top style="thin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thin">
        <color indexed="23"/>
      </top>
      <bottom style="hair">
        <color indexed="23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23"/>
      </left>
      <right style="thin">
        <color indexed="23"/>
      </right>
      <top style="thin">
        <color indexed="23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thin">
        <color indexed="23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ck">
        <color indexed="23"/>
      </right>
      <top style="hair">
        <color indexed="8"/>
      </top>
      <bottom style="hair">
        <color indexed="8"/>
      </bottom>
      <diagonal/>
    </border>
    <border>
      <left style="thick">
        <color indexed="23"/>
      </left>
      <right style="thin">
        <color indexed="23"/>
      </right>
      <top style="hair">
        <color indexed="8"/>
      </top>
      <bottom/>
      <diagonal/>
    </border>
    <border>
      <left style="thin">
        <color indexed="23"/>
      </left>
      <right style="thick">
        <color indexed="23"/>
      </right>
      <top style="hair">
        <color indexed="8"/>
      </top>
      <bottom/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 style="thin">
        <color indexed="23"/>
      </right>
      <top style="thick">
        <color indexed="23"/>
      </top>
      <bottom style="hair">
        <color indexed="23"/>
      </bottom>
      <diagonal/>
    </border>
    <border>
      <left/>
      <right/>
      <top style="thick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hair">
        <color indexed="23"/>
      </bottom>
      <diagonal/>
    </border>
    <border>
      <left style="thick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hair">
        <color indexed="23"/>
      </top>
      <bottom style="thick">
        <color indexed="23"/>
      </bottom>
      <diagonal/>
    </border>
    <border>
      <left style="thick">
        <color indexed="23"/>
      </left>
      <right style="thin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ck">
        <color indexed="23"/>
      </right>
      <top style="thick">
        <color indexed="23"/>
      </top>
      <bottom style="thick">
        <color indexed="23"/>
      </bottom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hair">
        <color indexed="22"/>
      </top>
      <bottom/>
      <diagonal/>
    </border>
    <border>
      <left/>
      <right/>
      <top style="hair">
        <color indexed="22"/>
      </top>
      <bottom/>
      <diagonal/>
    </border>
    <border>
      <left style="thin">
        <color indexed="55"/>
      </left>
      <right style="thin">
        <color indexed="55"/>
      </right>
      <top style="hair">
        <color indexed="22"/>
      </top>
      <bottom/>
      <diagonal/>
    </border>
    <border>
      <left style="hair">
        <color indexed="55"/>
      </left>
      <right style="thin">
        <color indexed="55"/>
      </right>
      <top style="thin">
        <color indexed="55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22"/>
      </top>
      <bottom style="thin">
        <color indexed="55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ck">
        <color indexed="23"/>
      </top>
      <bottom style="thick">
        <color indexed="23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23"/>
      </left>
      <right style="thin">
        <color indexed="23"/>
      </right>
      <top style="thick">
        <color indexed="23"/>
      </top>
      <bottom style="hair">
        <color indexed="23"/>
      </bottom>
      <diagonal/>
    </border>
    <border>
      <left style="thin">
        <color indexed="23"/>
      </left>
      <right/>
      <top style="hair">
        <color indexed="23"/>
      </top>
      <bottom style="thick">
        <color indexed="23"/>
      </bottom>
      <diagonal/>
    </border>
    <border>
      <left style="thin">
        <color indexed="23"/>
      </left>
      <right/>
      <top style="thick">
        <color indexed="23"/>
      </top>
      <bottom style="hair">
        <color indexed="23"/>
      </bottom>
      <diagonal/>
    </border>
    <border>
      <left style="hair">
        <color indexed="23"/>
      </left>
      <right/>
      <top style="thin">
        <color indexed="23"/>
      </top>
      <bottom style="hair">
        <color indexed="23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ck">
        <color indexed="23"/>
      </bottom>
      <diagonal/>
    </border>
    <border>
      <left style="hair">
        <color indexed="23"/>
      </left>
      <right/>
      <top style="hair">
        <color indexed="23"/>
      </top>
      <bottom style="thick">
        <color indexed="23"/>
      </bottom>
      <diagonal/>
    </border>
    <border>
      <left style="hair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23"/>
      </right>
      <top style="hair">
        <color indexed="23"/>
      </top>
      <bottom style="thick">
        <color indexed="23"/>
      </bottom>
      <diagonal/>
    </border>
    <border>
      <left/>
      <right style="hair">
        <color indexed="55"/>
      </right>
      <top/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 style="thick">
        <color indexed="23"/>
      </left>
      <right/>
      <top/>
      <bottom style="thin">
        <color indexed="23"/>
      </bottom>
      <diagonal/>
    </border>
    <border>
      <left/>
      <right style="thick">
        <color indexed="23"/>
      </right>
      <top/>
      <bottom style="thin">
        <color indexed="23"/>
      </bottom>
      <diagonal/>
    </border>
    <border>
      <left/>
      <right/>
      <top style="thick">
        <color indexed="23"/>
      </top>
      <bottom/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n">
        <color indexed="23"/>
      </left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indexed="23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indexed="23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indexed="23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theme="0" tint="-0.24994659260841701"/>
      </bottom>
      <diagonal/>
    </border>
    <border>
      <left/>
      <right/>
      <top style="thin">
        <color indexed="55"/>
      </top>
      <bottom style="hair">
        <color theme="0" tint="-0.24994659260841701"/>
      </bottom>
      <diagonal/>
    </border>
    <border>
      <left/>
      <right style="thin">
        <color indexed="55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55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thin">
        <color indexed="55"/>
      </bottom>
      <diagonal/>
    </border>
    <border>
      <left/>
      <right/>
      <top style="hair">
        <color theme="0" tint="-0.24994659260841701"/>
      </top>
      <bottom style="thin">
        <color indexed="55"/>
      </bottom>
      <diagonal/>
    </border>
    <border>
      <left/>
      <right style="thin">
        <color indexed="55"/>
      </right>
      <top style="hair">
        <color theme="0" tint="-0.24994659260841701"/>
      </top>
      <bottom style="thin">
        <color indexed="55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theme="0" tint="-0.24994659260841701"/>
      </left>
      <right style="thin">
        <color indexed="23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hair">
        <color theme="0" tint="-0.24994659260841701"/>
      </bottom>
      <diagonal/>
    </border>
    <border>
      <left/>
      <right/>
      <top style="thin">
        <color indexed="23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indexed="23"/>
      </left>
      <right/>
      <top style="hair">
        <color theme="0" tint="-0.24994659260841701"/>
      </top>
      <bottom style="thin">
        <color indexed="23"/>
      </bottom>
      <diagonal/>
    </border>
    <border>
      <left/>
      <right/>
      <top style="hair">
        <color theme="0" tint="-0.24994659260841701"/>
      </top>
      <bottom style="thin">
        <color indexed="23"/>
      </bottom>
      <diagonal/>
    </border>
    <border>
      <left/>
      <right style="thin">
        <color indexed="23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499984740745262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0" tint="-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/>
      <bottom style="hair">
        <color theme="1" tint="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23"/>
      </right>
      <top style="thin">
        <color indexed="23"/>
      </top>
      <bottom style="hair">
        <color theme="0" tint="-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hair">
        <color indexed="22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hair">
        <color indexed="22"/>
      </right>
      <top style="thin">
        <color indexed="55"/>
      </top>
      <bottom style="hair">
        <color theme="0" tint="-0.24994659260841701"/>
      </bottom>
      <diagonal/>
    </border>
    <border>
      <left style="thin">
        <color indexed="55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hair">
        <color indexed="2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thin">
        <color indexed="55"/>
      </top>
      <bottom style="hair">
        <color theme="0" tint="-0.24994659260841701"/>
      </bottom>
      <diagonal/>
    </border>
    <border>
      <left style="hair">
        <color indexed="22"/>
      </left>
      <right style="thin">
        <color theme="1" tint="0.499984740745262"/>
      </right>
      <top style="hair">
        <color theme="0" tint="-0.24994659260841701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hair">
        <color indexed="22"/>
      </bottom>
      <diagonal/>
    </border>
    <border>
      <left style="hair">
        <color indexed="22"/>
      </left>
      <right style="thin">
        <color theme="1" tint="0.499984740745262"/>
      </right>
      <top style="hair">
        <color indexed="22"/>
      </top>
      <bottom style="thin">
        <color indexed="55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/>
      <top style="hair">
        <color indexed="55"/>
      </top>
      <bottom style="hair">
        <color theme="0" tint="-0.24994659260841701"/>
      </bottom>
      <diagonal/>
    </border>
    <border>
      <left style="thin">
        <color indexed="55"/>
      </left>
      <right/>
      <top style="hair">
        <color theme="0" tint="-0.24994659260841701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hair">
        <color theme="0" tint="-0.24994659260841701"/>
      </left>
      <right style="thin">
        <color theme="1" tint="0.499984740745262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hair">
        <color theme="0" tint="-0.24994659260841701"/>
      </left>
      <right/>
      <top style="thin">
        <color theme="1" tint="0.499984740745262"/>
      </top>
      <bottom style="hair">
        <color theme="0" tint="-0.24994659260841701"/>
      </bottom>
      <diagonal/>
    </border>
    <border>
      <left/>
      <right style="hair">
        <color theme="0" tint="-0.24994659260841701"/>
      </right>
      <top style="thin">
        <color theme="1" tint="0.499984740745262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thin">
        <color theme="1" tint="0.499984740745262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1" tint="0.499984740745262"/>
      </left>
      <right style="hair">
        <color theme="0" tint="-0.24994659260841701"/>
      </right>
      <top style="hair">
        <color theme="0" tint="-0.24994659260841701"/>
      </top>
      <bottom style="thin">
        <color theme="1" tint="0.499984740745262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55"/>
      </left>
      <right style="hair">
        <color theme="0" tint="-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theme="0" tint="-0.499984740745262"/>
      </right>
      <top style="hair">
        <color theme="0" tint="-0.24994659260841701"/>
      </top>
      <bottom style="thin">
        <color theme="1" tint="0.499984740745262"/>
      </bottom>
      <diagonal/>
    </border>
    <border>
      <left style="thin">
        <color indexed="23"/>
      </left>
      <right style="thin">
        <color indexed="23"/>
      </right>
      <top style="hair">
        <color indexed="23"/>
      </top>
      <bottom style="thick">
        <color indexed="23"/>
      </bottom>
      <diagonal/>
    </border>
    <border>
      <left style="thin">
        <color indexed="55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indexed="55"/>
      </right>
      <top style="thin">
        <color theme="1" tint="0.499984740745262"/>
      </top>
      <bottom/>
      <diagonal/>
    </border>
    <border>
      <left style="thin">
        <color indexed="55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55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hair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27">
    <xf numFmtId="0" fontId="0" fillId="0" borderId="0" xfId="0"/>
    <xf numFmtId="0" fontId="1" fillId="0" borderId="0" xfId="0" applyFont="1" applyAlignment="1" applyProtection="1">
      <alignment vertical="center"/>
      <protection hidden="1"/>
    </xf>
    <xf numFmtId="0" fontId="2" fillId="2" borderId="5" xfId="0" applyFont="1" applyFill="1" applyBorder="1" applyAlignment="1" applyProtection="1">
      <alignment horizontal="left" vertical="center"/>
      <protection hidden="1"/>
    </xf>
    <xf numFmtId="0" fontId="1" fillId="2" borderId="8" xfId="0" applyFont="1" applyFill="1" applyBorder="1" applyAlignment="1" applyProtection="1">
      <alignment vertical="center"/>
      <protection hidden="1"/>
    </xf>
    <xf numFmtId="0" fontId="1" fillId="2" borderId="11" xfId="0" applyFont="1" applyFill="1" applyBorder="1" applyAlignment="1" applyProtection="1">
      <alignment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15" xfId="0" applyFont="1" applyFill="1" applyBorder="1" applyAlignment="1" applyProtection="1">
      <alignment horizontal="center" vertical="center"/>
      <protection hidden="1"/>
    </xf>
    <xf numFmtId="166" fontId="4" fillId="2" borderId="16" xfId="0" applyNumberFormat="1" applyFont="1" applyFill="1" applyBorder="1" applyAlignment="1" applyProtection="1">
      <alignment horizontal="center" vertical="center"/>
      <protection hidden="1"/>
    </xf>
    <xf numFmtId="0" fontId="2" fillId="2" borderId="17" xfId="0" applyFont="1" applyFill="1" applyBorder="1" applyAlignment="1" applyProtection="1">
      <alignment horizontal="center" vertical="center"/>
      <protection hidden="1"/>
    </xf>
    <xf numFmtId="0" fontId="2" fillId="2" borderId="18" xfId="0" applyFont="1" applyFill="1" applyBorder="1" applyAlignment="1" applyProtection="1">
      <alignment horizontal="center" vertical="center"/>
      <protection hidden="1"/>
    </xf>
    <xf numFmtId="0" fontId="2" fillId="2" borderId="19" xfId="0" applyFont="1" applyFill="1" applyBorder="1" applyAlignment="1" applyProtection="1">
      <alignment horizontal="center" vertical="center"/>
      <protection hidden="1"/>
    </xf>
    <xf numFmtId="14" fontId="1" fillId="2" borderId="0" xfId="0" applyNumberFormat="1" applyFont="1" applyFill="1" applyAlignment="1" applyProtection="1">
      <alignment horizontal="center" vertical="center"/>
      <protection hidden="1"/>
    </xf>
    <xf numFmtId="165" fontId="1" fillId="2" borderId="3" xfId="0" applyNumberFormat="1" applyFont="1" applyFill="1" applyBorder="1" applyAlignment="1" applyProtection="1">
      <alignment horizontal="center" vertical="center"/>
      <protection hidden="1"/>
    </xf>
    <xf numFmtId="165" fontId="1" fillId="2" borderId="6" xfId="0" applyNumberFormat="1" applyFont="1" applyFill="1" applyBorder="1" applyAlignment="1" applyProtection="1">
      <alignment horizontal="center" vertical="center"/>
      <protection hidden="1"/>
    </xf>
    <xf numFmtId="165" fontId="1" fillId="2" borderId="9" xfId="0" applyNumberFormat="1" applyFont="1" applyFill="1" applyBorder="1" applyAlignment="1" applyProtection="1">
      <alignment horizontal="center" vertical="center"/>
      <protection hidden="1"/>
    </xf>
    <xf numFmtId="167" fontId="2" fillId="0" borderId="0" xfId="0" applyNumberFormat="1" applyFont="1" applyAlignment="1" applyProtection="1">
      <alignment horizontal="center" vertical="center"/>
      <protection hidden="1"/>
    </xf>
    <xf numFmtId="0" fontId="2" fillId="2" borderId="11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left" vertical="center"/>
      <protection hidden="1"/>
    </xf>
    <xf numFmtId="0" fontId="1" fillId="2" borderId="36" xfId="0" applyFont="1" applyFill="1" applyBorder="1" applyAlignment="1" applyProtection="1">
      <alignment vertical="center"/>
      <protection hidden="1"/>
    </xf>
    <xf numFmtId="0" fontId="1" fillId="2" borderId="38" xfId="0" applyFont="1" applyFill="1" applyBorder="1" applyAlignment="1" applyProtection="1">
      <alignment vertical="center"/>
      <protection hidden="1"/>
    </xf>
    <xf numFmtId="0" fontId="1" fillId="2" borderId="29" xfId="0" applyFont="1" applyFill="1" applyBorder="1" applyAlignment="1" applyProtection="1">
      <alignment vertical="center"/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169" fontId="2" fillId="2" borderId="32" xfId="0" applyNumberFormat="1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left" vertical="center"/>
      <protection hidden="1"/>
    </xf>
    <xf numFmtId="0" fontId="2" fillId="2" borderId="19" xfId="0" applyFont="1" applyFill="1" applyBorder="1" applyAlignment="1" applyProtection="1">
      <alignment horizontal="center"/>
      <protection hidden="1"/>
    </xf>
    <xf numFmtId="0" fontId="2" fillId="2" borderId="20" xfId="0" applyFont="1" applyFill="1" applyBorder="1" applyProtection="1">
      <protection hidden="1"/>
    </xf>
    <xf numFmtId="169" fontId="1" fillId="2" borderId="42" xfId="0" applyNumberFormat="1" applyFont="1" applyFill="1" applyBorder="1" applyAlignment="1" applyProtection="1">
      <alignment horizontal="right" vertical="center"/>
      <protection hidden="1"/>
    </xf>
    <xf numFmtId="0" fontId="1" fillId="2" borderId="43" xfId="0" applyFont="1" applyFill="1" applyBorder="1" applyAlignment="1" applyProtection="1">
      <alignment vertical="center"/>
      <protection hidden="1"/>
    </xf>
    <xf numFmtId="168" fontId="1" fillId="2" borderId="43" xfId="0" applyNumberFormat="1" applyFont="1" applyFill="1" applyBorder="1" applyAlignment="1" applyProtection="1">
      <alignment horizontal="center" vertical="center"/>
      <protection hidden="1"/>
    </xf>
    <xf numFmtId="0" fontId="1" fillId="2" borderId="44" xfId="0" applyFont="1" applyFill="1" applyBorder="1" applyAlignment="1" applyProtection="1">
      <alignment vertical="center"/>
      <protection hidden="1"/>
    </xf>
    <xf numFmtId="0" fontId="1" fillId="2" borderId="46" xfId="0" applyFont="1" applyFill="1" applyBorder="1" applyAlignment="1" applyProtection="1">
      <alignment vertical="center"/>
      <protection hidden="1"/>
    </xf>
    <xf numFmtId="168" fontId="1" fillId="2" borderId="47" xfId="0" applyNumberFormat="1" applyFont="1" applyFill="1" applyBorder="1" applyAlignment="1" applyProtection="1">
      <alignment horizontal="center" vertical="center"/>
      <protection hidden="1"/>
    </xf>
    <xf numFmtId="0" fontId="5" fillId="2" borderId="48" xfId="0" applyFont="1" applyFill="1" applyBorder="1" applyProtection="1">
      <protection hidden="1"/>
    </xf>
    <xf numFmtId="0" fontId="1" fillId="2" borderId="48" xfId="0" applyFont="1" applyFill="1" applyBorder="1" applyAlignment="1" applyProtection="1">
      <alignment vertical="center"/>
      <protection hidden="1"/>
    </xf>
    <xf numFmtId="169" fontId="1" fillId="2" borderId="50" xfId="0" applyNumberFormat="1" applyFont="1" applyFill="1" applyBorder="1" applyAlignment="1" applyProtection="1">
      <alignment horizontal="right" vertical="center"/>
      <protection hidden="1"/>
    </xf>
    <xf numFmtId="0" fontId="1" fillId="2" borderId="47" xfId="0" applyFont="1" applyFill="1" applyBorder="1" applyAlignment="1" applyProtection="1">
      <alignment vertical="center"/>
      <protection hidden="1"/>
    </xf>
    <xf numFmtId="169" fontId="1" fillId="2" borderId="51" xfId="0" applyNumberFormat="1" applyFont="1" applyFill="1" applyBorder="1" applyAlignment="1" applyProtection="1">
      <alignment horizontal="right" vertical="center"/>
      <protection hidden="1"/>
    </xf>
    <xf numFmtId="0" fontId="1" fillId="2" borderId="52" xfId="0" applyFont="1" applyFill="1" applyBorder="1" applyAlignment="1" applyProtection="1">
      <alignment vertical="center"/>
      <protection hidden="1"/>
    </xf>
    <xf numFmtId="169" fontId="1" fillId="2" borderId="4" xfId="0" applyNumberFormat="1" applyFont="1" applyFill="1" applyBorder="1" applyAlignment="1" applyProtection="1">
      <alignment horizontal="right" vertical="center"/>
      <protection hidden="1"/>
    </xf>
    <xf numFmtId="168" fontId="1" fillId="2" borderId="46" xfId="0" applyNumberFormat="1" applyFont="1" applyFill="1" applyBorder="1" applyAlignment="1" applyProtection="1">
      <alignment horizontal="center" vertical="center"/>
      <protection hidden="1"/>
    </xf>
    <xf numFmtId="0" fontId="1" fillId="2" borderId="53" xfId="0" applyFont="1" applyFill="1" applyBorder="1" applyAlignment="1" applyProtection="1">
      <alignment vertical="center"/>
      <protection hidden="1"/>
    </xf>
    <xf numFmtId="169" fontId="1" fillId="2" borderId="54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Fill="1" applyProtection="1">
      <protection hidden="1"/>
    </xf>
    <xf numFmtId="0" fontId="1" fillId="2" borderId="14" xfId="0" applyFont="1" applyFill="1" applyBorder="1" applyAlignment="1" applyProtection="1">
      <alignment vertical="center"/>
      <protection hidden="1"/>
    </xf>
    <xf numFmtId="0" fontId="1" fillId="2" borderId="5" xfId="0" applyFont="1" applyFill="1" applyBorder="1" applyAlignment="1" applyProtection="1">
      <alignment vertical="center"/>
      <protection hidden="1"/>
    </xf>
    <xf numFmtId="168" fontId="1" fillId="2" borderId="52" xfId="0" applyNumberFormat="1" applyFont="1" applyFill="1" applyBorder="1" applyAlignment="1" applyProtection="1">
      <alignment horizontal="center" vertical="center"/>
      <protection hidden="1"/>
    </xf>
    <xf numFmtId="0" fontId="1" fillId="2" borderId="56" xfId="0" applyFont="1" applyFill="1" applyBorder="1" applyAlignment="1" applyProtection="1">
      <alignment vertical="center"/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170" fontId="0" fillId="0" borderId="0" xfId="0" applyNumberFormat="1" applyProtection="1">
      <protection hidden="1"/>
    </xf>
    <xf numFmtId="170" fontId="0" fillId="2" borderId="61" xfId="0" applyNumberFormat="1" applyFill="1" applyBorder="1" applyAlignment="1" applyProtection="1">
      <alignment vertical="center"/>
      <protection hidden="1"/>
    </xf>
    <xf numFmtId="20" fontId="0" fillId="2" borderId="61" xfId="0" applyNumberFormat="1" applyFill="1" applyBorder="1" applyAlignment="1" applyProtection="1">
      <alignment horizontal="center" vertical="center"/>
      <protection hidden="1"/>
    </xf>
    <xf numFmtId="170" fontId="10" fillId="2" borderId="61" xfId="0" applyNumberFormat="1" applyFont="1" applyFill="1" applyBorder="1" applyAlignment="1" applyProtection="1">
      <alignment horizontal="left" vertical="center"/>
      <protection hidden="1"/>
    </xf>
    <xf numFmtId="0" fontId="0" fillId="2" borderId="61" xfId="0" applyFill="1" applyBorder="1" applyProtection="1">
      <protection hidden="1"/>
    </xf>
    <xf numFmtId="170" fontId="0" fillId="2" borderId="62" xfId="0" applyNumberFormat="1" applyFill="1" applyBorder="1" applyAlignment="1" applyProtection="1">
      <alignment vertical="center"/>
      <protection hidden="1"/>
    </xf>
    <xf numFmtId="20" fontId="0" fillId="2" borderId="62" xfId="0" applyNumberFormat="1" applyFill="1" applyBorder="1" applyAlignment="1" applyProtection="1">
      <alignment horizontal="center" vertical="center"/>
      <protection hidden="1"/>
    </xf>
    <xf numFmtId="170" fontId="10" fillId="2" borderId="62" xfId="0" applyNumberFormat="1" applyFont="1" applyFill="1" applyBorder="1" applyAlignment="1" applyProtection="1">
      <alignment horizontal="left" vertical="center"/>
      <protection hidden="1"/>
    </xf>
    <xf numFmtId="0" fontId="0" fillId="2" borderId="62" xfId="0" applyFill="1" applyBorder="1" applyProtection="1">
      <protection hidden="1"/>
    </xf>
    <xf numFmtId="170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2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Alignment="1" applyProtection="1">
      <alignment horizontal="center"/>
      <protection hidden="1"/>
    </xf>
    <xf numFmtId="170" fontId="1" fillId="0" borderId="0" xfId="0" applyNumberFormat="1" applyFont="1" applyProtection="1">
      <protection hidden="1"/>
    </xf>
    <xf numFmtId="0" fontId="0" fillId="0" borderId="0" xfId="0" applyAlignment="1" applyProtection="1">
      <alignment vertical="center"/>
      <protection hidden="1"/>
    </xf>
    <xf numFmtId="177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11" fillId="2" borderId="74" xfId="0" applyFont="1" applyFill="1" applyBorder="1" applyAlignment="1" applyProtection="1">
      <alignment horizontal="center" vertical="center"/>
      <protection hidden="1"/>
    </xf>
    <xf numFmtId="0" fontId="11" fillId="2" borderId="75" xfId="0" applyFont="1" applyFill="1" applyBorder="1" applyAlignment="1" applyProtection="1">
      <alignment horizontal="center" vertical="center"/>
      <protection hidden="1"/>
    </xf>
    <xf numFmtId="0" fontId="11" fillId="2" borderId="76" xfId="0" applyFont="1" applyFill="1" applyBorder="1" applyAlignment="1" applyProtection="1">
      <alignment horizontal="center" vertical="center"/>
      <protection hidden="1"/>
    </xf>
    <xf numFmtId="0" fontId="11" fillId="2" borderId="77" xfId="0" applyFont="1" applyFill="1" applyBorder="1" applyAlignment="1" applyProtection="1">
      <alignment horizontal="center" vertical="center"/>
      <protection hidden="1"/>
    </xf>
    <xf numFmtId="0" fontId="11" fillId="2" borderId="78" xfId="0" applyFont="1" applyFill="1" applyBorder="1" applyAlignment="1" applyProtection="1">
      <alignment horizontal="center" vertical="center"/>
      <protection hidden="1"/>
    </xf>
    <xf numFmtId="0" fontId="11" fillId="2" borderId="79" xfId="0" applyFont="1" applyFill="1" applyBorder="1" applyAlignment="1" applyProtection="1">
      <alignment horizontal="center" vertical="center"/>
      <protection hidden="1"/>
    </xf>
    <xf numFmtId="0" fontId="11" fillId="2" borderId="80" xfId="0" applyFont="1" applyFill="1" applyBorder="1" applyAlignment="1" applyProtection="1">
      <alignment horizontal="center" vertical="center"/>
      <protection hidden="1"/>
    </xf>
    <xf numFmtId="0" fontId="11" fillId="2" borderId="81" xfId="0" applyFont="1" applyFill="1" applyBorder="1" applyAlignment="1" applyProtection="1">
      <alignment horizontal="center" vertical="center"/>
      <protection hidden="1"/>
    </xf>
    <xf numFmtId="0" fontId="1" fillId="2" borderId="82" xfId="0" applyFont="1" applyFill="1" applyBorder="1" applyAlignment="1" applyProtection="1">
      <alignment horizontal="left" vertical="center"/>
      <protection hidden="1"/>
    </xf>
    <xf numFmtId="0" fontId="1" fillId="2" borderId="86" xfId="0" applyFont="1" applyFill="1" applyBorder="1" applyAlignment="1" applyProtection="1">
      <alignment horizontal="left" vertical="center"/>
      <protection hidden="1"/>
    </xf>
    <xf numFmtId="0" fontId="1" fillId="2" borderId="88" xfId="0" applyFont="1" applyFill="1" applyBorder="1" applyAlignment="1" applyProtection="1">
      <alignment horizontal="left" vertical="center"/>
      <protection hidden="1"/>
    </xf>
    <xf numFmtId="166" fontId="1" fillId="2" borderId="89" xfId="0" applyNumberFormat="1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center" vertical="center"/>
      <protection hidden="1"/>
    </xf>
    <xf numFmtId="166" fontId="11" fillId="2" borderId="91" xfId="0" applyNumberFormat="1" applyFont="1" applyFill="1" applyBorder="1" applyAlignment="1" applyProtection="1">
      <alignment horizontal="right" vertical="center"/>
      <protection hidden="1"/>
    </xf>
    <xf numFmtId="0" fontId="8" fillId="2" borderId="86" xfId="0" applyFont="1" applyFill="1" applyBorder="1" applyAlignment="1" applyProtection="1">
      <alignment horizontal="left" vertical="center"/>
      <protection hidden="1"/>
    </xf>
    <xf numFmtId="0" fontId="8" fillId="2" borderId="92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2" fontId="1" fillId="0" borderId="0" xfId="0" applyNumberFormat="1" applyFont="1" applyProtection="1">
      <protection hidden="1"/>
    </xf>
    <xf numFmtId="0" fontId="9" fillId="2" borderId="10" xfId="0" applyFont="1" applyFill="1" applyBorder="1" applyAlignment="1" applyProtection="1">
      <alignment horizontal="left" vertical="center"/>
      <protection hidden="1"/>
    </xf>
    <xf numFmtId="0" fontId="2" fillId="2" borderId="12" xfId="0" applyFont="1" applyFill="1" applyBorder="1" applyAlignment="1" applyProtection="1">
      <alignment horizontal="left" vertical="center"/>
      <protection hidden="1"/>
    </xf>
    <xf numFmtId="0" fontId="1" fillId="2" borderId="94" xfId="0" applyFont="1" applyFill="1" applyBorder="1" applyAlignment="1" applyProtection="1">
      <alignment vertical="center"/>
      <protection hidden="1"/>
    </xf>
    <xf numFmtId="0" fontId="1" fillId="2" borderId="0" xfId="0" applyFont="1" applyFill="1" applyAlignment="1" applyProtection="1">
      <alignment vertical="center"/>
      <protection hidden="1"/>
    </xf>
    <xf numFmtId="0" fontId="1" fillId="2" borderId="41" xfId="0" applyFont="1" applyFill="1" applyBorder="1" applyAlignment="1" applyProtection="1">
      <alignment vertical="center"/>
      <protection hidden="1"/>
    </xf>
    <xf numFmtId="180" fontId="1" fillId="2" borderId="41" xfId="0" applyNumberFormat="1" applyFont="1" applyFill="1" applyBorder="1" applyAlignment="1" applyProtection="1">
      <alignment vertical="center"/>
      <protection hidden="1"/>
    </xf>
    <xf numFmtId="0" fontId="1" fillId="2" borderId="95" xfId="0" applyFont="1" applyFill="1" applyBorder="1" applyAlignment="1" applyProtection="1">
      <alignment vertical="center"/>
      <protection hidden="1"/>
    </xf>
    <xf numFmtId="0" fontId="1" fillId="2" borderId="96" xfId="0" applyFont="1" applyFill="1" applyBorder="1" applyAlignment="1" applyProtection="1">
      <alignment vertical="center"/>
      <protection hidden="1"/>
    </xf>
    <xf numFmtId="182" fontId="1" fillId="2" borderId="40" xfId="0" applyNumberFormat="1" applyFont="1" applyFill="1" applyBorder="1" applyAlignment="1" applyProtection="1">
      <alignment vertical="center"/>
      <protection hidden="1"/>
    </xf>
    <xf numFmtId="2" fontId="1" fillId="0" borderId="0" xfId="0" applyNumberFormat="1" applyFont="1" applyAlignment="1" applyProtection="1">
      <alignment vertical="center"/>
      <protection hidden="1"/>
    </xf>
    <xf numFmtId="2" fontId="1" fillId="2" borderId="11" xfId="0" applyNumberFormat="1" applyFont="1" applyFill="1" applyBorder="1" applyAlignment="1" applyProtection="1">
      <alignment vertical="center"/>
      <protection hidden="1"/>
    </xf>
    <xf numFmtId="0" fontId="1" fillId="2" borderId="35" xfId="0" applyFont="1" applyFill="1" applyBorder="1" applyAlignment="1" applyProtection="1">
      <alignment vertical="center"/>
      <protection hidden="1"/>
    </xf>
    <xf numFmtId="0" fontId="1" fillId="2" borderId="37" xfId="0" applyFont="1" applyFill="1" applyBorder="1" applyAlignment="1" applyProtection="1">
      <alignment vertical="center"/>
      <protection hidden="1"/>
    </xf>
    <xf numFmtId="0" fontId="1" fillId="2" borderId="97" xfId="0" applyFont="1" applyFill="1" applyBorder="1" applyAlignment="1" applyProtection="1">
      <alignment vertical="center"/>
      <protection hidden="1"/>
    </xf>
    <xf numFmtId="0" fontId="1" fillId="2" borderId="98" xfId="0" applyFont="1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36" xfId="0" applyFont="1" applyFill="1" applyBorder="1" applyAlignment="1" applyProtection="1">
      <alignment vertical="center"/>
      <protection hidden="1"/>
    </xf>
    <xf numFmtId="182" fontId="2" fillId="2" borderId="100" xfId="0" applyNumberFormat="1" applyFont="1" applyFill="1" applyBorder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2" fillId="2" borderId="101" xfId="0" applyFont="1" applyFill="1" applyBorder="1" applyAlignment="1" applyProtection="1">
      <alignment vertical="center"/>
      <protection hidden="1"/>
    </xf>
    <xf numFmtId="182" fontId="2" fillId="2" borderId="102" xfId="0" applyNumberFormat="1" applyFont="1" applyFill="1" applyBorder="1" applyAlignment="1" applyProtection="1">
      <alignment vertical="center"/>
      <protection hidden="1"/>
    </xf>
    <xf numFmtId="0" fontId="2" fillId="2" borderId="103" xfId="0" applyFont="1" applyFill="1" applyBorder="1" applyAlignment="1" applyProtection="1">
      <alignment horizontal="center" vertical="center"/>
      <protection hidden="1"/>
    </xf>
    <xf numFmtId="0" fontId="2" fillId="2" borderId="104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" fillId="5" borderId="120" xfId="0" applyFont="1" applyFill="1" applyBorder="1" applyAlignment="1" applyProtection="1">
      <alignment vertical="center"/>
      <protection hidden="1"/>
    </xf>
    <xf numFmtId="0" fontId="2" fillId="5" borderId="119" xfId="0" applyFont="1" applyFill="1" applyBorder="1" applyAlignment="1" applyProtection="1">
      <alignment vertical="center"/>
      <protection hidden="1"/>
    </xf>
    <xf numFmtId="178" fontId="8" fillId="3" borderId="63" xfId="0" applyNumberFormat="1" applyFont="1" applyFill="1" applyBorder="1" applyAlignment="1" applyProtection="1">
      <alignment horizontal="left" vertical="center"/>
      <protection hidden="1"/>
    </xf>
    <xf numFmtId="0" fontId="8" fillId="3" borderId="116" xfId="0" applyFont="1" applyFill="1" applyBorder="1" applyAlignment="1" applyProtection="1">
      <alignment horizontal="center" vertical="center"/>
      <protection hidden="1"/>
    </xf>
    <xf numFmtId="0" fontId="8" fillId="3" borderId="66" xfId="0" applyFont="1" applyFill="1" applyBorder="1" applyAlignment="1" applyProtection="1">
      <alignment horizontal="center" vertical="center"/>
      <protection hidden="1"/>
    </xf>
    <xf numFmtId="178" fontId="8" fillId="3" borderId="65" xfId="0" applyNumberFormat="1" applyFont="1" applyFill="1" applyBorder="1" applyAlignment="1" applyProtection="1">
      <alignment horizontal="left" vertical="center"/>
      <protection hidden="1"/>
    </xf>
    <xf numFmtId="179" fontId="8" fillId="3" borderId="116" xfId="0" applyNumberFormat="1" applyFont="1" applyFill="1" applyBorder="1" applyAlignment="1" applyProtection="1">
      <alignment horizontal="center" vertical="center"/>
      <protection hidden="1"/>
    </xf>
    <xf numFmtId="179" fontId="8" fillId="3" borderId="66" xfId="0" applyNumberFormat="1" applyFont="1" applyFill="1" applyBorder="1" applyAlignment="1" applyProtection="1">
      <alignment horizontal="center" vertical="center"/>
      <protection hidden="1"/>
    </xf>
    <xf numFmtId="178" fontId="8" fillId="3" borderId="67" xfId="0" applyNumberFormat="1" applyFont="1" applyFill="1" applyBorder="1" applyAlignment="1" applyProtection="1">
      <alignment horizontal="left" vertical="center"/>
      <protection hidden="1"/>
    </xf>
    <xf numFmtId="0" fontId="8" fillId="3" borderId="106" xfId="0" applyFont="1" applyFill="1" applyBorder="1" applyAlignment="1" applyProtection="1">
      <alignment horizontal="center" vertical="center"/>
      <protection hidden="1"/>
    </xf>
    <xf numFmtId="0" fontId="8" fillId="3" borderId="70" xfId="0" applyFont="1" applyFill="1" applyBorder="1" applyAlignment="1" applyProtection="1">
      <alignment horizontal="center" vertical="center"/>
      <protection hidden="1"/>
    </xf>
    <xf numFmtId="178" fontId="8" fillId="3" borderId="69" xfId="0" applyNumberFormat="1" applyFont="1" applyFill="1" applyBorder="1" applyAlignment="1" applyProtection="1">
      <alignment horizontal="left" vertical="center"/>
      <protection hidden="1"/>
    </xf>
    <xf numFmtId="179" fontId="8" fillId="3" borderId="106" xfId="0" applyNumberFormat="1" applyFont="1" applyFill="1" applyBorder="1" applyAlignment="1" applyProtection="1">
      <alignment horizontal="center" vertical="center"/>
      <protection hidden="1"/>
    </xf>
    <xf numFmtId="179" fontId="8" fillId="3" borderId="70" xfId="0" applyNumberFormat="1" applyFont="1" applyFill="1" applyBorder="1" applyAlignment="1" applyProtection="1">
      <alignment horizontal="center" vertical="center"/>
      <protection hidden="1"/>
    </xf>
    <xf numFmtId="178" fontId="8" fillId="3" borderId="123" xfId="0" applyNumberFormat="1" applyFont="1" applyFill="1" applyBorder="1" applyAlignment="1" applyProtection="1">
      <alignment horizontal="left" vertical="center"/>
      <protection hidden="1"/>
    </xf>
    <xf numFmtId="0" fontId="8" fillId="3" borderId="125" xfId="0" applyFont="1" applyFill="1" applyBorder="1" applyAlignment="1" applyProtection="1">
      <alignment horizontal="center" vertical="center"/>
      <protection hidden="1"/>
    </xf>
    <xf numFmtId="0" fontId="8" fillId="3" borderId="126" xfId="0" applyFont="1" applyFill="1" applyBorder="1" applyAlignment="1" applyProtection="1">
      <alignment horizontal="center" vertical="center"/>
      <protection hidden="1"/>
    </xf>
    <xf numFmtId="178" fontId="8" fillId="3" borderId="127" xfId="0" applyNumberFormat="1" applyFont="1" applyFill="1" applyBorder="1" applyAlignment="1" applyProtection="1">
      <alignment horizontal="left" vertical="center"/>
      <protection hidden="1"/>
    </xf>
    <xf numFmtId="179" fontId="8" fillId="3" borderId="125" xfId="0" applyNumberFormat="1" applyFont="1" applyFill="1" applyBorder="1" applyAlignment="1" applyProtection="1">
      <alignment horizontal="center" vertical="center"/>
      <protection hidden="1"/>
    </xf>
    <xf numFmtId="179" fontId="8" fillId="3" borderId="126" xfId="0" applyNumberFormat="1" applyFont="1" applyFill="1" applyBorder="1" applyAlignment="1" applyProtection="1">
      <alignment horizontal="center" vertical="center"/>
      <protection hidden="1"/>
    </xf>
    <xf numFmtId="167" fontId="8" fillId="6" borderId="64" xfId="0" applyNumberFormat="1" applyFont="1" applyFill="1" applyBorder="1" applyAlignment="1" applyProtection="1">
      <alignment horizontal="center" vertical="center"/>
      <protection hidden="1"/>
    </xf>
    <xf numFmtId="167" fontId="8" fillId="6" borderId="68" xfId="0" applyNumberFormat="1" applyFont="1" applyFill="1" applyBorder="1" applyAlignment="1" applyProtection="1">
      <alignment horizontal="center" vertical="center"/>
      <protection hidden="1"/>
    </xf>
    <xf numFmtId="167" fontId="8" fillId="6" borderId="124" xfId="0" applyNumberFormat="1" applyFont="1" applyFill="1" applyBorder="1" applyAlignment="1" applyProtection="1">
      <alignment horizontal="center" vertical="center"/>
      <protection hidden="1"/>
    </xf>
    <xf numFmtId="20" fontId="2" fillId="7" borderId="1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" xfId="0" applyNumberFormat="1" applyFont="1" applyFill="1" applyBorder="1" applyAlignment="1" applyProtection="1">
      <alignment horizontal="center" vertical="center" textRotation="90"/>
      <protection hidden="1"/>
    </xf>
    <xf numFmtId="0" fontId="2" fillId="7" borderId="1" xfId="0" applyFont="1" applyFill="1" applyBorder="1" applyAlignment="1" applyProtection="1">
      <alignment horizontal="center" vertical="center"/>
      <protection hidden="1"/>
    </xf>
    <xf numFmtId="180" fontId="1" fillId="7" borderId="17" xfId="0" applyNumberFormat="1" applyFont="1" applyFill="1" applyBorder="1" applyAlignment="1" applyProtection="1">
      <alignment vertical="center"/>
      <protection locked="0" hidden="1"/>
    </xf>
    <xf numFmtId="182" fontId="1" fillId="7" borderId="3" xfId="0" applyNumberFormat="1" applyFont="1" applyFill="1" applyBorder="1" applyAlignment="1" applyProtection="1">
      <alignment vertical="center"/>
      <protection locked="0" hidden="1"/>
    </xf>
    <xf numFmtId="183" fontId="1" fillId="7" borderId="6" xfId="0" applyNumberFormat="1" applyFont="1" applyFill="1" applyBorder="1" applyAlignment="1" applyProtection="1">
      <alignment vertical="center"/>
      <protection locked="0" hidden="1"/>
    </xf>
    <xf numFmtId="182" fontId="1" fillId="7" borderId="99" xfId="0" applyNumberFormat="1" applyFont="1" applyFill="1" applyBorder="1" applyAlignment="1" applyProtection="1">
      <alignment vertical="center"/>
      <protection locked="0" hidden="1"/>
    </xf>
    <xf numFmtId="14" fontId="1" fillId="7" borderId="3" xfId="0" applyNumberFormat="1" applyFont="1" applyFill="1" applyBorder="1" applyAlignment="1" applyProtection="1">
      <alignment horizontal="center" vertical="center"/>
      <protection locked="0"/>
    </xf>
    <xf numFmtId="14" fontId="1" fillId="7" borderId="6" xfId="0" applyNumberFormat="1" applyFont="1" applyFill="1" applyBorder="1" applyAlignment="1" applyProtection="1">
      <alignment horizontal="center" vertical="center"/>
      <protection locked="0"/>
    </xf>
    <xf numFmtId="14" fontId="1" fillId="7" borderId="9" xfId="0" applyNumberFormat="1" applyFont="1" applyFill="1" applyBorder="1" applyAlignment="1" applyProtection="1">
      <alignment horizontal="center" vertical="center"/>
      <protection locked="0"/>
    </xf>
    <xf numFmtId="168" fontId="1" fillId="9" borderId="17" xfId="0" applyNumberFormat="1" applyFont="1" applyFill="1" applyBorder="1" applyAlignment="1" applyProtection="1">
      <alignment horizontal="center" vertical="center"/>
      <protection locked="0"/>
    </xf>
    <xf numFmtId="168" fontId="1" fillId="2" borderId="128" xfId="0" applyNumberFormat="1" applyFont="1" applyFill="1" applyBorder="1" applyAlignment="1" applyProtection="1">
      <alignment horizontal="center" vertical="center"/>
      <protection hidden="1"/>
    </xf>
    <xf numFmtId="0" fontId="1" fillId="2" borderId="129" xfId="0" applyFont="1" applyFill="1" applyBorder="1" applyAlignment="1" applyProtection="1">
      <alignment vertical="center"/>
      <protection hidden="1"/>
    </xf>
    <xf numFmtId="0" fontId="1" fillId="2" borderId="130" xfId="0" applyFont="1" applyFill="1" applyBorder="1" applyAlignment="1" applyProtection="1">
      <alignment vertical="center"/>
      <protection hidden="1"/>
    </xf>
    <xf numFmtId="0" fontId="1" fillId="9" borderId="45" xfId="0" applyFont="1" applyFill="1" applyBorder="1" applyAlignment="1" applyProtection="1">
      <alignment vertical="center"/>
      <protection locked="0"/>
    </xf>
    <xf numFmtId="0" fontId="1" fillId="9" borderId="49" xfId="0" applyFont="1" applyFill="1" applyBorder="1" applyAlignment="1" applyProtection="1">
      <alignment vertical="center"/>
      <protection locked="0"/>
    </xf>
    <xf numFmtId="165" fontId="1" fillId="7" borderId="22" xfId="0" applyNumberFormat="1" applyFont="1" applyFill="1" applyBorder="1" applyAlignment="1" applyProtection="1">
      <alignment horizontal="center" vertical="center"/>
      <protection locked="0"/>
    </xf>
    <xf numFmtId="165" fontId="1" fillId="7" borderId="23" xfId="0" applyNumberFormat="1" applyFont="1" applyFill="1" applyBorder="1" applyAlignment="1" applyProtection="1">
      <alignment horizontal="center" vertical="center"/>
      <protection locked="0"/>
    </xf>
    <xf numFmtId="165" fontId="1" fillId="7" borderId="24" xfId="0" applyNumberFormat="1" applyFont="1" applyFill="1" applyBorder="1" applyAlignment="1" applyProtection="1">
      <alignment horizontal="center" vertical="center"/>
      <protection locked="0"/>
    </xf>
    <xf numFmtId="165" fontId="1" fillId="7" borderId="26" xfId="0" applyNumberFormat="1" applyFont="1" applyFill="1" applyBorder="1" applyAlignment="1" applyProtection="1">
      <alignment horizontal="center" vertical="center"/>
      <protection locked="0"/>
    </xf>
    <xf numFmtId="165" fontId="1" fillId="7" borderId="27" xfId="0" applyNumberFormat="1" applyFont="1" applyFill="1" applyBorder="1" applyAlignment="1" applyProtection="1">
      <alignment horizontal="center" vertical="center"/>
      <protection locked="0"/>
    </xf>
    <xf numFmtId="165" fontId="1" fillId="7" borderId="28" xfId="0" applyNumberFormat="1" applyFont="1" applyFill="1" applyBorder="1" applyAlignment="1" applyProtection="1">
      <alignment horizontal="center" vertical="center"/>
      <protection locked="0"/>
    </xf>
    <xf numFmtId="165" fontId="1" fillId="7" borderId="29" xfId="0" applyNumberFormat="1" applyFont="1" applyFill="1" applyBorder="1" applyAlignment="1" applyProtection="1">
      <alignment horizontal="center" vertical="center"/>
      <protection locked="0"/>
    </xf>
    <xf numFmtId="165" fontId="1" fillId="7" borderId="30" xfId="0" applyNumberFormat="1" applyFont="1" applyFill="1" applyBorder="1" applyAlignment="1" applyProtection="1">
      <alignment horizontal="center" vertical="center"/>
      <protection locked="0"/>
    </xf>
    <xf numFmtId="165" fontId="1" fillId="7" borderId="31" xfId="0" applyNumberFormat="1" applyFont="1" applyFill="1" applyBorder="1" applyAlignment="1" applyProtection="1">
      <alignment horizontal="center" vertical="center"/>
      <protection locked="0"/>
    </xf>
    <xf numFmtId="174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0" borderId="139" xfId="0" applyNumberFormat="1" applyFont="1" applyBorder="1" applyAlignment="1" applyProtection="1">
      <alignment horizontal="center" vertical="center"/>
      <protection hidden="1"/>
    </xf>
    <xf numFmtId="175" fontId="1" fillId="7" borderId="139" xfId="0" applyNumberFormat="1" applyFont="1" applyFill="1" applyBorder="1" applyAlignment="1" applyProtection="1">
      <alignment horizontal="center" vertical="center"/>
      <protection locked="0"/>
    </xf>
    <xf numFmtId="185" fontId="1" fillId="0" borderId="139" xfId="0" applyNumberFormat="1" applyFont="1" applyBorder="1" applyAlignment="1" applyProtection="1">
      <alignment horizontal="right" vertical="center"/>
      <protection hidden="1"/>
    </xf>
    <xf numFmtId="0" fontId="1" fillId="7" borderId="139" xfId="0" applyFont="1" applyFill="1" applyBorder="1" applyProtection="1">
      <protection locked="0"/>
    </xf>
    <xf numFmtId="20" fontId="12" fillId="7" borderId="144" xfId="0" applyNumberFormat="1" applyFont="1" applyFill="1" applyBorder="1" applyAlignment="1" applyProtection="1">
      <alignment horizontal="center" vertical="center"/>
      <protection hidden="1"/>
    </xf>
    <xf numFmtId="0" fontId="2" fillId="2" borderId="147" xfId="0" applyFont="1" applyFill="1" applyBorder="1" applyAlignment="1" applyProtection="1">
      <alignment vertical="center"/>
      <protection hidden="1"/>
    </xf>
    <xf numFmtId="165" fontId="8" fillId="7" borderId="157" xfId="0" applyNumberFormat="1" applyFont="1" applyFill="1" applyBorder="1" applyAlignment="1" applyProtection="1">
      <alignment horizontal="right" vertical="center"/>
      <protection locked="0"/>
    </xf>
    <xf numFmtId="172" fontId="8" fillId="2" borderId="137" xfId="0" applyNumberFormat="1" applyFont="1" applyFill="1" applyBorder="1" applyAlignment="1" applyProtection="1">
      <alignment horizontal="right" vertical="center"/>
      <protection hidden="1"/>
    </xf>
    <xf numFmtId="165" fontId="8" fillId="2" borderId="140" xfId="0" applyNumberFormat="1" applyFont="1" applyFill="1" applyBorder="1" applyAlignment="1" applyProtection="1">
      <alignment horizontal="right" vertical="center"/>
      <protection hidden="1"/>
    </xf>
    <xf numFmtId="165" fontId="8" fillId="2" borderId="158" xfId="0" applyNumberFormat="1" applyFont="1" applyFill="1" applyBorder="1" applyAlignment="1" applyProtection="1">
      <alignment horizontal="right" vertical="center"/>
      <protection hidden="1"/>
    </xf>
    <xf numFmtId="172" fontId="13" fillId="2" borderId="159" xfId="0" applyNumberFormat="1" applyFont="1" applyFill="1" applyBorder="1" applyAlignment="1" applyProtection="1">
      <alignment horizontal="right" vertical="center"/>
      <protection hidden="1"/>
    </xf>
    <xf numFmtId="0" fontId="8" fillId="2" borderId="160" xfId="0" applyFont="1" applyFill="1" applyBorder="1" applyAlignment="1" applyProtection="1">
      <alignment vertical="center"/>
      <protection hidden="1"/>
    </xf>
    <xf numFmtId="0" fontId="8" fillId="2" borderId="161" xfId="0" applyFont="1" applyFill="1" applyBorder="1" applyAlignment="1" applyProtection="1">
      <alignment vertical="center"/>
      <protection hidden="1"/>
    </xf>
    <xf numFmtId="170" fontId="8" fillId="2" borderId="161" xfId="0" applyNumberFormat="1" applyFont="1" applyFill="1" applyBorder="1" applyAlignment="1" applyProtection="1">
      <alignment vertical="center"/>
      <protection hidden="1"/>
    </xf>
    <xf numFmtId="170" fontId="8" fillId="2" borderId="142" xfId="0" applyNumberFormat="1" applyFont="1" applyFill="1" applyBorder="1" applyAlignment="1" applyProtection="1">
      <alignment horizontal="right" vertical="center"/>
      <protection hidden="1"/>
    </xf>
    <xf numFmtId="20" fontId="8" fillId="2" borderId="162" xfId="0" applyNumberFormat="1" applyFont="1" applyFill="1" applyBorder="1" applyAlignment="1" applyProtection="1">
      <alignment horizontal="center" vertical="center"/>
      <protection hidden="1"/>
    </xf>
    <xf numFmtId="2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44" xfId="0" applyNumberFormat="1" applyFont="1" applyFill="1" applyBorder="1" applyAlignment="1" applyProtection="1">
      <alignment horizontal="right" vertical="center"/>
      <protection hidden="1"/>
    </xf>
    <xf numFmtId="177" fontId="8" fillId="2" borderId="162" xfId="0" applyNumberFormat="1" applyFont="1" applyFill="1" applyBorder="1" applyAlignment="1" applyProtection="1">
      <alignment horizontal="center" vertical="center"/>
      <protection hidden="1"/>
    </xf>
    <xf numFmtId="165" fontId="8" fillId="2" borderId="152" xfId="0" applyNumberFormat="1" applyFont="1" applyFill="1" applyBorder="1" applyAlignment="1" applyProtection="1">
      <alignment horizontal="center" vertical="center"/>
      <protection hidden="1"/>
    </xf>
    <xf numFmtId="170" fontId="8" fillId="2" borderId="152" xfId="0" applyNumberFormat="1" applyFont="1" applyFill="1" applyBorder="1" applyAlignment="1" applyProtection="1">
      <alignment horizontal="right" vertical="center"/>
      <protection hidden="1"/>
    </xf>
    <xf numFmtId="0" fontId="8" fillId="2" borderId="163" xfId="0" applyFont="1" applyFill="1" applyBorder="1" applyAlignment="1" applyProtection="1">
      <alignment horizontal="center" vertical="center"/>
      <protection hidden="1"/>
    </xf>
    <xf numFmtId="2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8" fillId="2" borderId="164" xfId="0" applyNumberFormat="1" applyFont="1" applyFill="1" applyBorder="1" applyAlignment="1" applyProtection="1">
      <alignment horizontal="center" vertical="center"/>
      <protection hidden="1"/>
    </xf>
    <xf numFmtId="170" fontId="13" fillId="2" borderId="145" xfId="0" applyNumberFormat="1" applyFont="1" applyFill="1" applyBorder="1" applyAlignment="1" applyProtection="1">
      <alignment horizontal="right" vertical="center"/>
      <protection hidden="1"/>
    </xf>
    <xf numFmtId="186" fontId="3" fillId="7" borderId="3" xfId="0" applyNumberFormat="1" applyFont="1" applyFill="1" applyBorder="1" applyAlignment="1" applyProtection="1">
      <alignment horizontal="center" vertical="center"/>
      <protection locked="0"/>
    </xf>
    <xf numFmtId="186" fontId="4" fillId="7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hidden="1"/>
    </xf>
    <xf numFmtId="0" fontId="1" fillId="7" borderId="27" xfId="0" applyFont="1" applyFill="1" applyBorder="1" applyAlignment="1" applyProtection="1">
      <alignment horizontal="center" vertical="center"/>
      <protection locked="0"/>
    </xf>
    <xf numFmtId="0" fontId="1" fillId="2" borderId="146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 applyProtection="1">
      <alignment vertical="center"/>
      <protection hidden="1"/>
    </xf>
    <xf numFmtId="0" fontId="1" fillId="2" borderId="4" xfId="0" applyFont="1" applyFill="1" applyBorder="1" applyAlignment="1" applyProtection="1">
      <alignment vertical="center"/>
      <protection hidden="1"/>
    </xf>
    <xf numFmtId="0" fontId="2" fillId="2" borderId="10" xfId="0" applyFont="1" applyFill="1" applyBorder="1" applyAlignment="1" applyProtection="1">
      <alignment horizontal="left" vertical="center"/>
      <protection hidden="1"/>
    </xf>
    <xf numFmtId="0" fontId="1" fillId="2" borderId="21" xfId="0" applyFont="1" applyFill="1" applyBorder="1" applyAlignment="1" applyProtection="1">
      <alignment vertical="center"/>
      <protection hidden="1"/>
    </xf>
    <xf numFmtId="0" fontId="1" fillId="2" borderId="25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0" fontId="1" fillId="7" borderId="33" xfId="0" applyFont="1" applyFill="1" applyBorder="1" applyAlignment="1" applyProtection="1">
      <alignment horizontal="left" vertical="center"/>
      <protection locked="0"/>
    </xf>
    <xf numFmtId="0" fontId="1" fillId="7" borderId="34" xfId="0" applyFont="1" applyFill="1" applyBorder="1" applyAlignment="1" applyProtection="1">
      <alignment horizontal="left" vertical="center"/>
      <protection locked="0"/>
    </xf>
    <xf numFmtId="0" fontId="1" fillId="2" borderId="35" xfId="0" applyFont="1" applyFill="1" applyBorder="1" applyAlignment="1" applyProtection="1">
      <alignment horizontal="left" vertical="center"/>
      <protection hidden="1"/>
    </xf>
    <xf numFmtId="0" fontId="1" fillId="2" borderId="37" xfId="0" applyFont="1" applyFill="1" applyBorder="1" applyAlignment="1" applyProtection="1">
      <alignment horizontal="left" vertical="center"/>
      <protection hidden="1"/>
    </xf>
    <xf numFmtId="0" fontId="1" fillId="2" borderId="39" xfId="0" applyFont="1" applyFill="1" applyBorder="1" applyAlignment="1" applyProtection="1">
      <alignment horizontal="left" vertical="center"/>
      <protection hidden="1"/>
    </xf>
    <xf numFmtId="168" fontId="8" fillId="2" borderId="136" xfId="0" applyNumberFormat="1" applyFont="1" applyFill="1" applyBorder="1" applyAlignment="1" applyProtection="1">
      <alignment horizontal="left" vertical="center"/>
      <protection hidden="1"/>
    </xf>
    <xf numFmtId="168" fontId="8" fillId="2" borderId="138" xfId="0" applyNumberFormat="1" applyFont="1" applyFill="1" applyBorder="1" applyAlignment="1" applyProtection="1">
      <alignment horizontal="left" vertical="center"/>
      <protection hidden="1"/>
    </xf>
    <xf numFmtId="168" fontId="8" fillId="4" borderId="166" xfId="0" applyNumberFormat="1" applyFont="1" applyFill="1" applyBorder="1" applyAlignment="1" applyProtection="1">
      <alignment horizontal="left"/>
      <protection hidden="1"/>
    </xf>
    <xf numFmtId="168" fontId="8" fillId="4" borderId="167" xfId="0" applyNumberFormat="1" applyFont="1" applyFill="1" applyBorder="1" applyAlignment="1" applyProtection="1">
      <alignment horizontal="left"/>
      <protection hidden="1"/>
    </xf>
    <xf numFmtId="169" fontId="1" fillId="7" borderId="57" xfId="0" applyNumberFormat="1" applyFont="1" applyFill="1" applyBorder="1" applyAlignment="1" applyProtection="1">
      <alignment horizontal="right" vertical="center"/>
      <protection locked="0"/>
    </xf>
    <xf numFmtId="0" fontId="1" fillId="7" borderId="43" xfId="0" applyFont="1" applyFill="1" applyBorder="1" applyAlignment="1" applyProtection="1">
      <alignment vertical="center"/>
      <protection locked="0"/>
    </xf>
    <xf numFmtId="168" fontId="1" fillId="7" borderId="43" xfId="0" applyNumberFormat="1" applyFont="1" applyFill="1" applyBorder="1" applyAlignment="1" applyProtection="1">
      <alignment horizontal="center" vertical="center"/>
      <protection locked="0"/>
    </xf>
    <xf numFmtId="0" fontId="1" fillId="7" borderId="44" xfId="0" applyFont="1" applyFill="1" applyBorder="1" applyAlignment="1" applyProtection="1">
      <alignment vertical="center"/>
      <protection locked="0"/>
    </xf>
    <xf numFmtId="169" fontId="1" fillId="7" borderId="50" xfId="0" applyNumberFormat="1" applyFont="1" applyFill="1" applyBorder="1" applyAlignment="1" applyProtection="1">
      <alignment horizontal="right" vertical="center"/>
      <protection locked="0"/>
    </xf>
    <xf numFmtId="0" fontId="1" fillId="7" borderId="53" xfId="0" applyFont="1" applyFill="1" applyBorder="1" applyAlignment="1" applyProtection="1">
      <alignment vertical="center"/>
      <protection locked="0"/>
    </xf>
    <xf numFmtId="168" fontId="1" fillId="7" borderId="53" xfId="0" applyNumberFormat="1" applyFont="1" applyFill="1" applyBorder="1" applyAlignment="1" applyProtection="1">
      <alignment horizontal="center" vertical="center"/>
      <protection locked="0"/>
    </xf>
    <xf numFmtId="0" fontId="1" fillId="7" borderId="58" xfId="0" applyFont="1" applyFill="1" applyBorder="1" applyAlignment="1" applyProtection="1">
      <alignment vertical="center"/>
      <protection locked="0"/>
    </xf>
    <xf numFmtId="169" fontId="1" fillId="7" borderId="51" xfId="0" applyNumberFormat="1" applyFont="1" applyFill="1" applyBorder="1" applyAlignment="1" applyProtection="1">
      <alignment horizontal="right" vertical="center"/>
      <protection locked="0"/>
    </xf>
    <xf numFmtId="0" fontId="1" fillId="7" borderId="47" xfId="0" applyFont="1" applyFill="1" applyBorder="1" applyAlignment="1" applyProtection="1">
      <alignment vertical="center"/>
      <protection locked="0"/>
    </xf>
    <xf numFmtId="168" fontId="1" fillId="7" borderId="47" xfId="0" applyNumberFormat="1" applyFont="1" applyFill="1" applyBorder="1" applyAlignment="1" applyProtection="1">
      <alignment horizontal="center" vertical="center"/>
      <protection locked="0"/>
    </xf>
    <xf numFmtId="0" fontId="1" fillId="7" borderId="48" xfId="0" applyFont="1" applyFill="1" applyBorder="1" applyAlignment="1" applyProtection="1">
      <alignment vertical="center"/>
      <protection locked="0"/>
    </xf>
    <xf numFmtId="169" fontId="1" fillId="7" borderId="59" xfId="0" applyNumberFormat="1" applyFont="1" applyFill="1" applyBorder="1" applyAlignment="1" applyProtection="1">
      <alignment horizontal="right" vertical="center"/>
      <protection locked="0"/>
    </xf>
    <xf numFmtId="0" fontId="1" fillId="7" borderId="55" xfId="0" applyFont="1" applyFill="1" applyBorder="1" applyAlignment="1" applyProtection="1">
      <alignment vertical="center"/>
      <protection locked="0"/>
    </xf>
    <xf numFmtId="168" fontId="1" fillId="7" borderId="55" xfId="0" applyNumberFormat="1" applyFont="1" applyFill="1" applyBorder="1" applyAlignment="1" applyProtection="1">
      <alignment horizontal="center" vertical="center"/>
      <protection locked="0"/>
    </xf>
    <xf numFmtId="0" fontId="1" fillId="7" borderId="60" xfId="0" applyFont="1" applyFill="1" applyBorder="1" applyAlignment="1" applyProtection="1">
      <alignment vertical="center"/>
      <protection locked="0"/>
    </xf>
    <xf numFmtId="169" fontId="1" fillId="7" borderId="45" xfId="0" applyNumberFormat="1" applyFont="1" applyFill="1" applyBorder="1" applyAlignment="1" applyProtection="1">
      <alignment horizontal="right" vertical="center"/>
      <protection locked="0"/>
    </xf>
    <xf numFmtId="169" fontId="1" fillId="7" borderId="25" xfId="0" applyNumberFormat="1" applyFont="1" applyFill="1" applyBorder="1" applyAlignment="1" applyProtection="1">
      <alignment horizontal="right" vertical="center"/>
      <protection locked="0"/>
    </xf>
    <xf numFmtId="169" fontId="1" fillId="7" borderId="49" xfId="0" applyNumberFormat="1" applyFont="1" applyFill="1" applyBorder="1" applyAlignment="1" applyProtection="1">
      <alignment horizontal="right" vertical="center"/>
      <protection locked="0"/>
    </xf>
    <xf numFmtId="187" fontId="8" fillId="2" borderId="165" xfId="0" applyNumberFormat="1" applyFont="1" applyFill="1" applyBorder="1" applyProtection="1">
      <protection hidden="1"/>
    </xf>
    <xf numFmtId="187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0" xfId="0" applyNumberFormat="1" applyFont="1" applyFill="1" applyBorder="1" applyProtection="1">
      <protection hidden="1"/>
    </xf>
    <xf numFmtId="0" fontId="8" fillId="0" borderId="0" xfId="0" applyFont="1" applyProtection="1">
      <protection locked="0"/>
    </xf>
    <xf numFmtId="0" fontId="8" fillId="0" borderId="171" xfId="0" applyFont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8" fillId="0" borderId="171" xfId="0" applyFont="1" applyBorder="1" applyAlignment="1" applyProtection="1">
      <alignment horizontal="right"/>
      <protection locked="0"/>
    </xf>
    <xf numFmtId="16" fontId="1" fillId="7" borderId="27" xfId="0" applyNumberFormat="1" applyFont="1" applyFill="1" applyBorder="1" applyAlignment="1" applyProtection="1">
      <alignment horizontal="center" vertical="center"/>
      <protection locked="0"/>
    </xf>
    <xf numFmtId="170" fontId="2" fillId="2" borderId="172" xfId="0" applyNumberFormat="1" applyFont="1" applyFill="1" applyBorder="1" applyAlignment="1" applyProtection="1">
      <alignment horizontal="center" vertical="center" wrapText="1"/>
      <protection hidden="1"/>
    </xf>
    <xf numFmtId="175" fontId="8" fillId="2" borderId="165" xfId="0" applyNumberFormat="1" applyFont="1" applyFill="1" applyBorder="1" applyAlignment="1" applyProtection="1">
      <alignment vertical="center"/>
      <protection hidden="1"/>
    </xf>
    <xf numFmtId="187" fontId="8" fillId="2" borderId="175" xfId="0" applyNumberFormat="1" applyFont="1" applyFill="1" applyBorder="1" applyAlignment="1" applyProtection="1">
      <alignment vertical="center"/>
      <protection hidden="1"/>
    </xf>
    <xf numFmtId="167" fontId="2" fillId="2" borderId="179" xfId="0" applyNumberFormat="1" applyFont="1" applyFill="1" applyBorder="1" applyAlignment="1" applyProtection="1">
      <alignment horizontal="center" vertical="center"/>
      <protection hidden="1"/>
    </xf>
    <xf numFmtId="0" fontId="1" fillId="16" borderId="27" xfId="0" applyFont="1" applyFill="1" applyBorder="1" applyAlignment="1" applyProtection="1">
      <alignment horizontal="center" vertical="center"/>
      <protection hidden="1"/>
    </xf>
    <xf numFmtId="0" fontId="1" fillId="13" borderId="27" xfId="0" applyFont="1" applyFill="1" applyBorder="1" applyAlignment="1" applyProtection="1">
      <alignment horizontal="center" vertical="center"/>
      <protection hidden="1"/>
    </xf>
    <xf numFmtId="0" fontId="1" fillId="11" borderId="27" xfId="0" applyFont="1" applyFill="1" applyBorder="1" applyAlignment="1" applyProtection="1">
      <alignment horizontal="center" vertical="center"/>
      <protection hidden="1"/>
    </xf>
    <xf numFmtId="0" fontId="1" fillId="14" borderId="27" xfId="0" applyFont="1" applyFill="1" applyBorder="1" applyAlignment="1" applyProtection="1">
      <alignment horizontal="center" vertical="center"/>
      <protection hidden="1"/>
    </xf>
    <xf numFmtId="0" fontId="2" fillId="15" borderId="20" xfId="0" applyFont="1" applyFill="1" applyBorder="1" applyAlignment="1" applyProtection="1">
      <alignment horizontal="center" vertical="center"/>
      <protection hidden="1"/>
    </xf>
    <xf numFmtId="0" fontId="1" fillId="18" borderId="27" xfId="0" applyFont="1" applyFill="1" applyBorder="1" applyAlignment="1" applyProtection="1">
      <alignment horizontal="center" vertical="center"/>
      <protection locked="0"/>
    </xf>
    <xf numFmtId="0" fontId="1" fillId="17" borderId="27" xfId="0" applyFont="1" applyFill="1" applyBorder="1" applyAlignment="1" applyProtection="1">
      <alignment horizontal="center" vertical="center"/>
      <protection locked="0"/>
    </xf>
    <xf numFmtId="0" fontId="1" fillId="2" borderId="180" xfId="0" applyFont="1" applyFill="1" applyBorder="1" applyAlignment="1" applyProtection="1">
      <alignment vertical="center"/>
      <protection hidden="1"/>
    </xf>
    <xf numFmtId="0" fontId="1" fillId="10" borderId="181" xfId="0" applyFont="1" applyFill="1" applyBorder="1" applyAlignment="1" applyProtection="1">
      <alignment horizontal="center" vertical="center"/>
      <protection hidden="1"/>
    </xf>
    <xf numFmtId="0" fontId="1" fillId="2" borderId="182" xfId="0" applyFont="1" applyFill="1" applyBorder="1" applyAlignment="1" applyProtection="1">
      <alignment horizontal="left" vertical="center"/>
      <protection hidden="1"/>
    </xf>
    <xf numFmtId="0" fontId="1" fillId="12" borderId="183" xfId="0" applyFont="1" applyFill="1" applyBorder="1" applyAlignment="1" applyProtection="1">
      <alignment horizontal="center" vertical="center"/>
      <protection hidden="1"/>
    </xf>
    <xf numFmtId="0" fontId="1" fillId="19" borderId="30" xfId="0" applyFont="1" applyFill="1" applyBorder="1" applyAlignment="1" applyProtection="1">
      <alignment horizontal="center" vertical="center"/>
      <protection locked="0"/>
    </xf>
    <xf numFmtId="188" fontId="13" fillId="2" borderId="87" xfId="0" applyNumberFormat="1" applyFont="1" applyFill="1" applyBorder="1" applyAlignment="1" applyProtection="1">
      <alignment horizontal="center" vertical="center"/>
      <protection hidden="1"/>
    </xf>
    <xf numFmtId="187" fontId="13" fillId="2" borderId="93" xfId="0" applyNumberFormat="1" applyFont="1" applyFill="1" applyBorder="1" applyAlignment="1" applyProtection="1">
      <alignment horizontal="center" vertical="center"/>
      <protection hidden="1"/>
    </xf>
    <xf numFmtId="166" fontId="1" fillId="2" borderId="89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vertical="center"/>
      <protection hidden="1"/>
    </xf>
    <xf numFmtId="189" fontId="1" fillId="2" borderId="83" xfId="0" applyNumberFormat="1" applyFont="1" applyFill="1" applyBorder="1" applyAlignment="1" applyProtection="1">
      <alignment horizontal="center" vertical="center"/>
      <protection hidden="1"/>
    </xf>
    <xf numFmtId="189" fontId="1" fillId="2" borderId="84" xfId="0" applyNumberFormat="1" applyFont="1" applyFill="1" applyBorder="1" applyAlignment="1" applyProtection="1">
      <alignment horizontal="center" vertical="center"/>
      <protection hidden="1"/>
    </xf>
    <xf numFmtId="189" fontId="11" fillId="2" borderId="85" xfId="0" applyNumberFormat="1" applyFont="1" applyFill="1" applyBorder="1" applyAlignment="1" applyProtection="1">
      <alignment horizontal="right" vertical="center"/>
      <protection hidden="1"/>
    </xf>
    <xf numFmtId="189" fontId="1" fillId="2" borderId="73" xfId="0" applyNumberFormat="1" applyFont="1" applyFill="1" applyBorder="1" applyAlignment="1" applyProtection="1">
      <alignment vertical="center"/>
      <protection hidden="1"/>
    </xf>
    <xf numFmtId="189" fontId="1" fillId="2" borderId="73" xfId="0" applyNumberFormat="1" applyFont="1" applyFill="1" applyBorder="1" applyAlignment="1" applyProtection="1">
      <alignment horizontal="center" vertical="center"/>
      <protection hidden="1"/>
    </xf>
    <xf numFmtId="189" fontId="1" fillId="2" borderId="72" xfId="0" applyNumberFormat="1" applyFont="1" applyFill="1" applyBorder="1" applyAlignment="1" applyProtection="1">
      <alignment horizontal="center" vertical="center"/>
      <protection hidden="1"/>
    </xf>
    <xf numFmtId="189" fontId="11" fillId="2" borderId="87" xfId="0" applyNumberFormat="1" applyFont="1" applyFill="1" applyBorder="1" applyAlignment="1" applyProtection="1">
      <alignment horizontal="right" vertical="center"/>
      <protection hidden="1"/>
    </xf>
    <xf numFmtId="20" fontId="12" fillId="7" borderId="188" xfId="0" applyNumberFormat="1" applyFont="1" applyFill="1" applyBorder="1" applyAlignment="1" applyProtection="1">
      <alignment horizontal="center" vertical="center"/>
      <protection hidden="1"/>
    </xf>
    <xf numFmtId="2" fontId="1" fillId="2" borderId="184" xfId="0" applyNumberFormat="1" applyFont="1" applyFill="1" applyBorder="1" applyAlignment="1" applyProtection="1">
      <alignment horizontal="center" vertical="center"/>
      <protection hidden="1"/>
    </xf>
    <xf numFmtId="2" fontId="1" fillId="2" borderId="185" xfId="0" applyNumberFormat="1" applyFont="1" applyFill="1" applyBorder="1" applyAlignment="1" applyProtection="1">
      <alignment horizontal="center" vertical="center"/>
      <protection hidden="1"/>
    </xf>
    <xf numFmtId="2" fontId="1" fillId="2" borderId="186" xfId="0" applyNumberFormat="1" applyFont="1" applyFill="1" applyBorder="1" applyAlignment="1" applyProtection="1">
      <alignment horizontal="center" vertical="center"/>
      <protection hidden="1"/>
    </xf>
    <xf numFmtId="2" fontId="1" fillId="7" borderId="186" xfId="0" applyNumberFormat="1" applyFont="1" applyFill="1" applyBorder="1" applyAlignment="1" applyProtection="1">
      <alignment horizontal="center" vertical="center"/>
      <protection locked="0"/>
    </xf>
    <xf numFmtId="2" fontId="1" fillId="7" borderId="187" xfId="0" applyNumberFormat="1" applyFont="1" applyFill="1" applyBorder="1" applyAlignment="1" applyProtection="1">
      <alignment horizontal="center" vertical="center"/>
      <protection locked="0"/>
    </xf>
    <xf numFmtId="190" fontId="1" fillId="7" borderId="3" xfId="0" applyNumberFormat="1" applyFont="1" applyFill="1" applyBorder="1" applyAlignment="1" applyProtection="1">
      <alignment horizontal="center" vertical="center"/>
      <protection locked="0"/>
    </xf>
    <xf numFmtId="190" fontId="1" fillId="7" borderId="9" xfId="0" applyNumberFormat="1" applyFont="1" applyFill="1" applyBorder="1" applyAlignment="1" applyProtection="1">
      <alignment horizontal="center" vertical="center"/>
      <protection locked="0"/>
    </xf>
    <xf numFmtId="190" fontId="1" fillId="2" borderId="40" xfId="0" applyNumberFormat="1" applyFont="1" applyFill="1" applyBorder="1" applyAlignment="1" applyProtection="1">
      <alignment horizontal="center" vertical="center"/>
      <protection hidden="1"/>
    </xf>
    <xf numFmtId="169" fontId="1" fillId="7" borderId="189" xfId="0" applyNumberFormat="1" applyFont="1" applyFill="1" applyBorder="1" applyAlignment="1" applyProtection="1">
      <alignment horizontal="right" vertical="center"/>
      <protection locked="0"/>
    </xf>
    <xf numFmtId="169" fontId="1" fillId="7" borderId="190" xfId="0" applyNumberFormat="1" applyFont="1" applyFill="1" applyBorder="1" applyAlignment="1" applyProtection="1">
      <alignment horizontal="right" vertical="center"/>
      <protection locked="0"/>
    </xf>
    <xf numFmtId="0" fontId="5" fillId="2" borderId="5" xfId="0" applyFont="1" applyFill="1" applyBorder="1" applyProtection="1">
      <protection hidden="1"/>
    </xf>
    <xf numFmtId="0" fontId="1" fillId="2" borderId="191" xfId="0" applyFont="1" applyFill="1" applyBorder="1" applyAlignment="1" applyProtection="1">
      <alignment vertical="center"/>
      <protection hidden="1"/>
    </xf>
    <xf numFmtId="0" fontId="1" fillId="2" borderId="128" xfId="0" applyFont="1" applyFill="1" applyBorder="1" applyAlignment="1" applyProtection="1">
      <alignment vertical="center"/>
      <protection hidden="1"/>
    </xf>
    <xf numFmtId="168" fontId="1" fillId="2" borderId="53" xfId="0" applyNumberFormat="1" applyFont="1" applyFill="1" applyBorder="1" applyAlignment="1" applyProtection="1">
      <alignment horizontal="center" vertical="center"/>
      <protection hidden="1"/>
    </xf>
    <xf numFmtId="0" fontId="1" fillId="9" borderId="173" xfId="0" applyFont="1" applyFill="1" applyBorder="1" applyAlignment="1" applyProtection="1">
      <alignment vertical="center"/>
      <protection locked="0"/>
    </xf>
    <xf numFmtId="168" fontId="1" fillId="9" borderId="192" xfId="0" applyNumberFormat="1" applyFont="1" applyFill="1" applyBorder="1" applyAlignment="1" applyProtection="1">
      <alignment horizontal="center" vertical="center"/>
      <protection locked="0"/>
    </xf>
    <xf numFmtId="0" fontId="1" fillId="9" borderId="174" xfId="0" applyFont="1" applyFill="1" applyBorder="1" applyAlignment="1" applyProtection="1">
      <alignment vertical="center"/>
      <protection locked="0"/>
    </xf>
    <xf numFmtId="168" fontId="1" fillId="9" borderId="193" xfId="0" applyNumberFormat="1" applyFont="1" applyFill="1" applyBorder="1" applyAlignment="1" applyProtection="1">
      <alignment horizontal="center" vertical="center"/>
      <protection locked="0"/>
    </xf>
    <xf numFmtId="0" fontId="1" fillId="2" borderId="61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 applyProtection="1">
      <alignment horizontal="center" vertical="center"/>
      <protection hidden="1"/>
    </xf>
    <xf numFmtId="0" fontId="2" fillId="2" borderId="109" xfId="0" applyFont="1" applyFill="1" applyBorder="1" applyAlignment="1" applyProtection="1">
      <alignment horizontal="center" vertical="center"/>
      <protection hidden="1"/>
    </xf>
    <xf numFmtId="0" fontId="2" fillId="2" borderId="172" xfId="0" applyFont="1" applyFill="1" applyBorder="1" applyAlignment="1" applyProtection="1">
      <alignment horizontal="center" vertical="center"/>
      <protection hidden="1"/>
    </xf>
    <xf numFmtId="20" fontId="2" fillId="7" borderId="172" xfId="0" applyNumberFormat="1" applyFont="1" applyFill="1" applyBorder="1" applyAlignment="1" applyProtection="1">
      <alignment horizontal="center" vertical="center" wrapText="1"/>
      <protection hidden="1"/>
    </xf>
    <xf numFmtId="165" fontId="2" fillId="7" borderId="172" xfId="0" applyNumberFormat="1" applyFont="1" applyFill="1" applyBorder="1" applyAlignment="1" applyProtection="1">
      <alignment horizontal="center" vertical="center" textRotation="90"/>
      <protection hidden="1"/>
    </xf>
    <xf numFmtId="172" fontId="2" fillId="2" borderId="172" xfId="0" applyNumberFormat="1" applyFont="1" applyFill="1" applyBorder="1" applyAlignment="1" applyProtection="1">
      <alignment horizontal="center" vertical="center"/>
      <protection hidden="1"/>
    </xf>
    <xf numFmtId="165" fontId="2" fillId="2" borderId="172" xfId="0" applyNumberFormat="1" applyFont="1" applyFill="1" applyBorder="1" applyAlignment="1" applyProtection="1">
      <alignment horizontal="center" vertical="center"/>
      <protection hidden="1"/>
    </xf>
    <xf numFmtId="0" fontId="2" fillId="7" borderId="172" xfId="0" applyFont="1" applyFill="1" applyBorder="1" applyAlignment="1" applyProtection="1">
      <alignment horizontal="center" vertical="center"/>
      <protection hidden="1"/>
    </xf>
    <xf numFmtId="173" fontId="1" fillId="0" borderId="194" xfId="0" applyNumberFormat="1" applyFont="1" applyBorder="1" applyAlignment="1" applyProtection="1">
      <alignment horizontal="left" vertical="center"/>
      <protection hidden="1"/>
    </xf>
    <xf numFmtId="174" fontId="1" fillId="0" borderId="173" xfId="0" applyNumberFormat="1" applyFont="1" applyBorder="1" applyAlignment="1" applyProtection="1">
      <alignment horizontal="center" vertical="center"/>
      <protection hidden="1"/>
    </xf>
    <xf numFmtId="175" fontId="1" fillId="0" borderId="173" xfId="0" applyNumberFormat="1" applyFont="1" applyBorder="1" applyAlignment="1" applyProtection="1">
      <alignment horizontal="center" vertical="center"/>
      <protection hidden="1"/>
    </xf>
    <xf numFmtId="20" fontId="12" fillId="7" borderId="196" xfId="0" applyNumberFormat="1" applyFont="1" applyFill="1" applyBorder="1" applyAlignment="1" applyProtection="1">
      <alignment horizontal="center" vertical="center"/>
      <protection hidden="1"/>
    </xf>
    <xf numFmtId="175" fontId="1" fillId="7" borderId="173" xfId="0" applyNumberFormat="1" applyFont="1" applyFill="1" applyBorder="1" applyAlignment="1" applyProtection="1">
      <alignment horizontal="center" vertical="center"/>
      <protection locked="0"/>
    </xf>
    <xf numFmtId="185" fontId="1" fillId="0" borderId="173" xfId="0" applyNumberFormat="1" applyFont="1" applyBorder="1" applyAlignment="1" applyProtection="1">
      <alignment horizontal="right" vertical="center"/>
      <protection hidden="1"/>
    </xf>
    <xf numFmtId="0" fontId="1" fillId="7" borderId="173" xfId="0" applyFont="1" applyFill="1" applyBorder="1" applyProtection="1">
      <protection locked="0"/>
    </xf>
    <xf numFmtId="176" fontId="1" fillId="0" borderId="192" xfId="0" applyNumberFormat="1" applyFont="1" applyBorder="1" applyAlignment="1" applyProtection="1">
      <alignment horizontal="right" vertical="center"/>
      <protection hidden="1"/>
    </xf>
    <xf numFmtId="173" fontId="1" fillId="0" borderId="197" xfId="0" applyNumberFormat="1" applyFont="1" applyBorder="1" applyAlignment="1" applyProtection="1">
      <alignment horizontal="left" vertical="center"/>
      <protection hidden="1"/>
    </xf>
    <xf numFmtId="176" fontId="1" fillId="0" borderId="198" xfId="0" applyNumberFormat="1" applyFont="1" applyBorder="1" applyAlignment="1" applyProtection="1">
      <alignment horizontal="right" vertical="center"/>
      <protection hidden="1"/>
    </xf>
    <xf numFmtId="173" fontId="1" fillId="0" borderId="199" xfId="0" applyNumberFormat="1" applyFont="1" applyBorder="1" applyAlignment="1" applyProtection="1">
      <alignment horizontal="left" vertical="center"/>
      <protection hidden="1"/>
    </xf>
    <xf numFmtId="174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0" borderId="174" xfId="0" applyNumberFormat="1" applyFont="1" applyBorder="1" applyAlignment="1" applyProtection="1">
      <alignment horizontal="center" vertical="center"/>
      <protection hidden="1"/>
    </xf>
    <xf numFmtId="175" fontId="1" fillId="7" borderId="174" xfId="0" applyNumberFormat="1" applyFont="1" applyFill="1" applyBorder="1" applyAlignment="1" applyProtection="1">
      <alignment horizontal="center" vertical="center"/>
      <protection locked="0"/>
    </xf>
    <xf numFmtId="185" fontId="1" fillId="0" borderId="174" xfId="0" applyNumberFormat="1" applyFont="1" applyBorder="1" applyAlignment="1" applyProtection="1">
      <alignment horizontal="right" vertical="center"/>
      <protection hidden="1"/>
    </xf>
    <xf numFmtId="0" fontId="1" fillId="7" borderId="174" xfId="0" applyFont="1" applyFill="1" applyBorder="1" applyProtection="1">
      <protection locked="0"/>
    </xf>
    <xf numFmtId="176" fontId="1" fillId="0" borderId="193" xfId="0" applyNumberFormat="1" applyFont="1" applyBorder="1" applyAlignment="1" applyProtection="1">
      <alignment horizontal="right" vertical="center"/>
      <protection hidden="1"/>
    </xf>
    <xf numFmtId="0" fontId="2" fillId="20" borderId="19" xfId="0" applyFont="1" applyFill="1" applyBorder="1" applyAlignment="1" applyProtection="1">
      <alignment horizontal="center" vertical="center"/>
      <protection hidden="1"/>
    </xf>
    <xf numFmtId="169" fontId="1" fillId="9" borderId="201" xfId="0" applyNumberFormat="1" applyFont="1" applyFill="1" applyBorder="1" applyAlignment="1" applyProtection="1">
      <alignment horizontal="right" vertical="center"/>
      <protection locked="0" hidden="1"/>
    </xf>
    <xf numFmtId="169" fontId="1" fillId="2" borderId="146" xfId="0" applyNumberFormat="1" applyFont="1" applyFill="1" applyBorder="1" applyAlignment="1" applyProtection="1">
      <alignment horizontal="right" vertical="center"/>
      <protection hidden="1"/>
    </xf>
    <xf numFmtId="0" fontId="1" fillId="7" borderId="203" xfId="0" applyFont="1" applyFill="1" applyBorder="1" applyAlignment="1" applyProtection="1">
      <alignment vertical="center"/>
      <protection locked="0" hidden="1"/>
    </xf>
    <xf numFmtId="0" fontId="1" fillId="9" borderId="202" xfId="0" applyFont="1" applyFill="1" applyBorder="1" applyAlignment="1" applyProtection="1">
      <alignment vertical="center"/>
      <protection locked="0" hidden="1"/>
    </xf>
    <xf numFmtId="187" fontId="1" fillId="0" borderId="173" xfId="0" applyNumberFormat="1" applyFont="1" applyBorder="1" applyAlignment="1" applyProtection="1">
      <alignment horizontal="center" vertical="center"/>
      <protection hidden="1"/>
    </xf>
    <xf numFmtId="187" fontId="1" fillId="3" borderId="173" xfId="0" applyNumberFormat="1" applyFont="1" applyFill="1" applyBorder="1" applyAlignment="1" applyProtection="1">
      <alignment horizontal="center" vertical="center"/>
      <protection hidden="1"/>
    </xf>
    <xf numFmtId="187" fontId="1" fillId="0" borderId="139" xfId="0" applyNumberFormat="1" applyFont="1" applyBorder="1" applyAlignment="1" applyProtection="1">
      <alignment horizontal="center" vertical="center"/>
      <protection hidden="1"/>
    </xf>
    <xf numFmtId="187" fontId="1" fillId="3" borderId="139" xfId="0" applyNumberFormat="1" applyFont="1" applyFill="1" applyBorder="1" applyAlignment="1" applyProtection="1">
      <alignment horizontal="center" vertical="center"/>
      <protection hidden="1"/>
    </xf>
    <xf numFmtId="187" fontId="1" fillId="0" borderId="174" xfId="0" applyNumberFormat="1" applyFont="1" applyBorder="1" applyAlignment="1" applyProtection="1">
      <alignment horizontal="center" vertical="center"/>
      <protection hidden="1"/>
    </xf>
    <xf numFmtId="187" fontId="1" fillId="3" borderId="174" xfId="0" applyNumberFormat="1" applyFont="1" applyFill="1" applyBorder="1" applyAlignment="1" applyProtection="1">
      <alignment horizontal="center" vertical="center"/>
      <protection hidden="1"/>
    </xf>
    <xf numFmtId="187" fontId="1" fillId="7" borderId="173" xfId="0" applyNumberFormat="1" applyFont="1" applyFill="1" applyBorder="1" applyAlignment="1" applyProtection="1">
      <alignment horizontal="center" vertical="center"/>
      <protection locked="0"/>
    </xf>
    <xf numFmtId="187" fontId="1" fillId="7" borderId="195" xfId="0" applyNumberFormat="1" applyFont="1" applyFill="1" applyBorder="1" applyAlignment="1" applyProtection="1">
      <alignment horizontal="right" vertical="center"/>
      <protection locked="0"/>
    </xf>
    <xf numFmtId="187" fontId="1" fillId="7" borderId="139" xfId="0" applyNumberFormat="1" applyFont="1" applyFill="1" applyBorder="1" applyAlignment="1" applyProtection="1">
      <alignment horizontal="center" vertical="center"/>
      <protection locked="0"/>
    </xf>
    <xf numFmtId="187" fontId="1" fillId="7" borderId="143" xfId="0" applyNumberFormat="1" applyFont="1" applyFill="1" applyBorder="1" applyAlignment="1" applyProtection="1">
      <alignment horizontal="right" vertical="center"/>
      <protection locked="0"/>
    </xf>
    <xf numFmtId="187" fontId="1" fillId="7" borderId="174" xfId="0" applyNumberFormat="1" applyFont="1" applyFill="1" applyBorder="1" applyAlignment="1" applyProtection="1">
      <alignment horizontal="center" vertical="center"/>
      <protection locked="0"/>
    </xf>
    <xf numFmtId="187" fontId="1" fillId="7" borderId="200" xfId="0" applyNumberFormat="1" applyFont="1" applyFill="1" applyBorder="1" applyAlignment="1" applyProtection="1">
      <alignment horizontal="right" vertical="center"/>
      <protection locked="0"/>
    </xf>
    <xf numFmtId="184" fontId="1" fillId="8" borderId="117" xfId="0" applyNumberFormat="1" applyFont="1" applyFill="1" applyBorder="1" applyAlignment="1" applyProtection="1">
      <alignment vertical="center"/>
      <protection locked="0"/>
    </xf>
    <xf numFmtId="184" fontId="1" fillId="8" borderId="121" xfId="0" applyNumberFormat="1" applyFont="1" applyFill="1" applyBorder="1" applyAlignment="1" applyProtection="1">
      <alignment vertical="center"/>
      <protection locked="0"/>
    </xf>
    <xf numFmtId="184" fontId="1" fillId="8" borderId="118" xfId="0" applyNumberFormat="1" applyFont="1" applyFill="1" applyBorder="1" applyAlignment="1" applyProtection="1">
      <alignment vertical="center"/>
      <protection locked="0"/>
    </xf>
    <xf numFmtId="184" fontId="1" fillId="8" borderId="122" xfId="0" applyNumberFormat="1" applyFont="1" applyFill="1" applyBorder="1" applyAlignment="1" applyProtection="1">
      <alignment vertical="center"/>
      <protection locked="0"/>
    </xf>
    <xf numFmtId="0" fontId="17" fillId="16" borderId="17" xfId="0" applyFont="1" applyFill="1" applyBorder="1" applyProtection="1">
      <protection hidden="1"/>
    </xf>
    <xf numFmtId="0" fontId="17" fillId="21" borderId="0" xfId="0" applyFont="1" applyFill="1" applyProtection="1">
      <protection hidden="1"/>
    </xf>
    <xf numFmtId="0" fontId="17" fillId="21" borderId="41" xfId="0" applyFont="1" applyFill="1" applyBorder="1" applyProtection="1">
      <protection hidden="1"/>
    </xf>
    <xf numFmtId="0" fontId="1" fillId="22" borderId="27" xfId="0" applyFont="1" applyFill="1" applyBorder="1" applyAlignment="1" applyProtection="1">
      <alignment horizontal="center" vertical="center"/>
      <protection hidden="1"/>
    </xf>
    <xf numFmtId="169" fontId="1" fillId="7" borderId="94" xfId="0" applyNumberFormat="1" applyFont="1" applyFill="1" applyBorder="1" applyAlignment="1" applyProtection="1">
      <alignment horizontal="right" vertical="center"/>
      <protection locked="0"/>
    </xf>
    <xf numFmtId="0" fontId="1" fillId="22" borderId="194" xfId="0" applyFont="1" applyFill="1" applyBorder="1" applyAlignment="1" applyProtection="1">
      <alignment vertical="center"/>
      <protection hidden="1"/>
    </xf>
    <xf numFmtId="168" fontId="1" fillId="22" borderId="173" xfId="0" applyNumberFormat="1" applyFont="1" applyFill="1" applyBorder="1" applyAlignment="1" applyProtection="1">
      <alignment horizontal="center" vertical="center"/>
      <protection hidden="1"/>
    </xf>
    <xf numFmtId="187" fontId="8" fillId="2" borderId="204" xfId="0" applyNumberFormat="1" applyFont="1" applyFill="1" applyBorder="1" applyProtection="1">
      <protection hidden="1"/>
    </xf>
    <xf numFmtId="0" fontId="8" fillId="2" borderId="165" xfId="0" applyFont="1" applyFill="1" applyBorder="1" applyAlignment="1" applyProtection="1">
      <alignment vertical="center"/>
      <protection hidden="1"/>
    </xf>
    <xf numFmtId="0" fontId="8" fillId="2" borderId="82" xfId="0" applyFont="1" applyFill="1" applyBorder="1" applyAlignment="1" applyProtection="1">
      <alignment horizontal="left" vertical="center"/>
      <protection hidden="1"/>
    </xf>
    <xf numFmtId="188" fontId="13" fillId="2" borderId="85" xfId="0" applyNumberFormat="1" applyFont="1" applyFill="1" applyBorder="1" applyAlignment="1" applyProtection="1">
      <alignment horizontal="center" vertical="center"/>
      <protection hidden="1"/>
    </xf>
    <xf numFmtId="0" fontId="8" fillId="2" borderId="88" xfId="0" applyFont="1" applyFill="1" applyBorder="1" applyAlignment="1" applyProtection="1">
      <alignment horizontal="left" vertical="center"/>
      <protection hidden="1"/>
    </xf>
    <xf numFmtId="188" fontId="13" fillId="2" borderId="91" xfId="0" applyNumberFormat="1" applyFont="1" applyFill="1" applyBorder="1" applyAlignment="1" applyProtection="1">
      <alignment horizontal="center" vertical="center"/>
      <protection hidden="1"/>
    </xf>
    <xf numFmtId="0" fontId="9" fillId="2" borderId="11" xfId="0" applyFont="1" applyFill="1" applyBorder="1" applyAlignment="1" applyProtection="1">
      <alignment horizontal="left" vertical="center"/>
      <protection hidden="1"/>
    </xf>
    <xf numFmtId="0" fontId="2" fillId="2" borderId="11" xfId="0" applyFont="1" applyFill="1" applyBorder="1" applyAlignment="1" applyProtection="1">
      <alignment vertical="center"/>
      <protection hidden="1"/>
    </xf>
    <xf numFmtId="0" fontId="1" fillId="2" borderId="206" xfId="0" applyFont="1" applyFill="1" applyBorder="1" applyAlignment="1" applyProtection="1">
      <alignment vertical="center"/>
      <protection hidden="1"/>
    </xf>
    <xf numFmtId="0" fontId="1" fillId="2" borderId="207" xfId="0" applyFont="1" applyFill="1" applyBorder="1" applyAlignment="1" applyProtection="1">
      <alignment vertical="center"/>
      <protection hidden="1"/>
    </xf>
    <xf numFmtId="0" fontId="1" fillId="2" borderId="209" xfId="0" applyFont="1" applyFill="1" applyBorder="1" applyAlignment="1" applyProtection="1">
      <alignment vertical="center"/>
      <protection hidden="1"/>
    </xf>
    <xf numFmtId="0" fontId="1" fillId="2" borderId="210" xfId="0" applyFont="1" applyFill="1" applyBorder="1" applyAlignment="1" applyProtection="1">
      <alignment vertical="center"/>
      <protection hidden="1"/>
    </xf>
    <xf numFmtId="180" fontId="1" fillId="2" borderId="210" xfId="0" applyNumberFormat="1" applyFont="1" applyFill="1" applyBorder="1" applyAlignment="1" applyProtection="1">
      <alignment horizontal="right" vertical="center"/>
      <protection hidden="1"/>
    </xf>
    <xf numFmtId="182" fontId="1" fillId="2" borderId="211" xfId="0" applyNumberFormat="1" applyFont="1" applyFill="1" applyBorder="1" applyAlignment="1" applyProtection="1">
      <alignment vertical="center"/>
      <protection hidden="1"/>
    </xf>
    <xf numFmtId="164" fontId="1" fillId="2" borderId="208" xfId="0" applyNumberFormat="1" applyFont="1" applyFill="1" applyBorder="1" applyAlignment="1" applyProtection="1">
      <alignment vertical="center"/>
      <protection hidden="1"/>
    </xf>
    <xf numFmtId="164" fontId="1" fillId="2" borderId="41" xfId="0" applyNumberFormat="1" applyFont="1" applyFill="1" applyBorder="1" applyAlignment="1" applyProtection="1">
      <alignment vertical="center"/>
      <protection hidden="1"/>
    </xf>
    <xf numFmtId="181" fontId="1" fillId="7" borderId="212" xfId="0" applyNumberFormat="1" applyFont="1" applyFill="1" applyBorder="1" applyAlignment="1" applyProtection="1">
      <alignment vertical="center"/>
      <protection locked="0"/>
    </xf>
    <xf numFmtId="181" fontId="1" fillId="7" borderId="213" xfId="0" applyNumberFormat="1" applyFont="1" applyFill="1" applyBorder="1" applyAlignment="1" applyProtection="1">
      <alignment vertical="center"/>
      <protection locked="0"/>
    </xf>
    <xf numFmtId="180" fontId="1" fillId="7" borderId="176" xfId="0" applyNumberFormat="1" applyFont="1" applyFill="1" applyBorder="1" applyAlignment="1" applyProtection="1">
      <alignment vertical="center"/>
      <protection locked="0"/>
    </xf>
    <xf numFmtId="167" fontId="1" fillId="16" borderId="173" xfId="0" applyNumberFormat="1" applyFont="1" applyFill="1" applyBorder="1" applyAlignment="1" applyProtection="1">
      <alignment horizontal="center" vertical="center"/>
      <protection hidden="1"/>
    </xf>
    <xf numFmtId="167" fontId="1" fillId="16" borderId="139" xfId="0" applyNumberFormat="1" applyFont="1" applyFill="1" applyBorder="1" applyAlignment="1" applyProtection="1">
      <alignment horizontal="center" vertical="center"/>
      <protection hidden="1"/>
    </xf>
    <xf numFmtId="167" fontId="1" fillId="16" borderId="174" xfId="0" applyNumberFormat="1" applyFont="1" applyFill="1" applyBorder="1" applyAlignment="1" applyProtection="1">
      <alignment horizontal="center" vertical="center"/>
      <protection hidden="1"/>
    </xf>
    <xf numFmtId="0" fontId="2" fillId="5" borderId="176" xfId="0" applyFont="1" applyFill="1" applyBorder="1" applyAlignment="1" applyProtection="1">
      <alignment horizontal="left" vertical="center"/>
      <protection hidden="1"/>
    </xf>
    <xf numFmtId="0" fontId="11" fillId="5" borderId="177" xfId="0" applyFont="1" applyFill="1" applyBorder="1" applyAlignment="1" applyProtection="1">
      <alignment horizontal="left" vertical="center"/>
      <protection hidden="1"/>
    </xf>
    <xf numFmtId="0" fontId="16" fillId="5" borderId="177" xfId="1" applyFont="1" applyFill="1" applyBorder="1" applyAlignment="1" applyProtection="1">
      <alignment horizontal="right" vertical="center"/>
      <protection hidden="1"/>
    </xf>
    <xf numFmtId="0" fontId="16" fillId="0" borderId="177" xfId="1" applyFont="1" applyBorder="1" applyAlignment="1" applyProtection="1">
      <alignment horizontal="right" vertical="center"/>
      <protection hidden="1"/>
    </xf>
    <xf numFmtId="0" fontId="16" fillId="0" borderId="178" xfId="1" applyFont="1" applyBorder="1" applyAlignment="1" applyProtection="1">
      <alignment horizontal="right" vertical="center"/>
      <protection hidden="1"/>
    </xf>
    <xf numFmtId="0" fontId="2" fillId="2" borderId="10" xfId="0" applyFont="1" applyFill="1" applyBorder="1" applyAlignment="1" applyProtection="1">
      <alignment vertical="center"/>
      <protection hidden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" fontId="2" fillId="7" borderId="148" xfId="0" applyNumberFormat="1" applyFont="1" applyFill="1" applyBorder="1" applyAlignment="1" applyProtection="1">
      <alignment horizontal="center" vertical="center"/>
      <protection locked="0"/>
    </xf>
    <xf numFmtId="1" fontId="0" fillId="0" borderId="149" xfId="0" applyNumberFormat="1" applyBorder="1" applyAlignment="1" applyProtection="1">
      <alignment vertical="center"/>
      <protection locked="0"/>
    </xf>
    <xf numFmtId="1" fontId="0" fillId="0" borderId="150" xfId="0" applyNumberFormat="1" applyBorder="1" applyAlignment="1" applyProtection="1">
      <alignment vertical="center"/>
      <protection locked="0"/>
    </xf>
    <xf numFmtId="49" fontId="2" fillId="7" borderId="151" xfId="0" applyNumberFormat="1" applyFont="1" applyFill="1" applyBorder="1" applyAlignment="1" applyProtection="1">
      <alignment horizontal="center" vertical="center"/>
      <protection locked="0"/>
    </xf>
    <xf numFmtId="49" fontId="0" fillId="0" borderId="152" xfId="0" applyNumberFormat="1" applyBorder="1" applyAlignment="1" applyProtection="1">
      <alignment vertical="center"/>
      <protection locked="0"/>
    </xf>
    <xf numFmtId="49" fontId="0" fillId="0" borderId="153" xfId="0" applyNumberFormat="1" applyBorder="1" applyAlignment="1" applyProtection="1">
      <alignment vertical="center"/>
      <protection locked="0"/>
    </xf>
    <xf numFmtId="49" fontId="2" fillId="7" borderId="154" xfId="0" applyNumberFormat="1" applyFont="1" applyFill="1" applyBorder="1" applyAlignment="1" applyProtection="1">
      <alignment horizontal="center" vertical="center"/>
      <protection locked="0"/>
    </xf>
    <xf numFmtId="49" fontId="0" fillId="0" borderId="155" xfId="0" applyNumberFormat="1" applyBorder="1" applyAlignment="1" applyProtection="1">
      <alignment vertical="center"/>
      <protection locked="0"/>
    </xf>
    <xf numFmtId="49" fontId="0" fillId="0" borderId="156" xfId="0" applyNumberFormat="1" applyBorder="1" applyAlignment="1" applyProtection="1">
      <alignment vertical="center"/>
      <protection locked="0"/>
    </xf>
    <xf numFmtId="0" fontId="2" fillId="2" borderId="105" xfId="0" applyFont="1" applyFill="1" applyBorder="1" applyAlignment="1" applyProtection="1">
      <alignment horizontal="left" vertical="center"/>
      <protection hidden="1"/>
    </xf>
    <xf numFmtId="0" fontId="8" fillId="2" borderId="139" xfId="0" applyFont="1" applyFill="1" applyBorder="1" applyAlignment="1" applyProtection="1">
      <alignment vertical="center"/>
      <protection hidden="1"/>
    </xf>
    <xf numFmtId="0" fontId="0" fillId="0" borderId="139" xfId="0" applyBorder="1" applyAlignment="1">
      <alignment vertical="center"/>
    </xf>
    <xf numFmtId="0" fontId="0" fillId="0" borderId="143" xfId="0" applyBorder="1" applyAlignment="1">
      <alignment vertical="center"/>
    </xf>
    <xf numFmtId="0" fontId="8" fillId="4" borderId="168" xfId="0" applyFont="1" applyFill="1" applyBorder="1" applyProtection="1">
      <protection hidden="1"/>
    </xf>
    <xf numFmtId="0" fontId="0" fillId="0" borderId="168" xfId="0" applyBorder="1" applyProtection="1">
      <protection hidden="1"/>
    </xf>
    <xf numFmtId="0" fontId="0" fillId="0" borderId="169" xfId="0" applyBorder="1" applyProtection="1">
      <protection hidden="1"/>
    </xf>
    <xf numFmtId="0" fontId="8" fillId="4" borderId="139" xfId="0" applyFont="1" applyFill="1" applyBorder="1" applyProtection="1">
      <protection hidden="1"/>
    </xf>
    <xf numFmtId="0" fontId="0" fillId="0" borderId="139" xfId="0" applyBorder="1" applyProtection="1">
      <protection hidden="1"/>
    </xf>
    <xf numFmtId="0" fontId="0" fillId="0" borderId="143" xfId="0" applyBorder="1" applyProtection="1">
      <protection hidden="1"/>
    </xf>
    <xf numFmtId="0" fontId="8" fillId="2" borderId="143" xfId="0" applyFont="1" applyFill="1" applyBorder="1" applyAlignment="1" applyProtection="1">
      <alignment vertical="center"/>
      <protection hidden="1"/>
    </xf>
    <xf numFmtId="171" fontId="9" fillId="2" borderId="107" xfId="0" applyNumberFormat="1" applyFont="1" applyFill="1" applyBorder="1" applyAlignment="1" applyProtection="1">
      <alignment horizontal="left" vertical="center"/>
      <protection hidden="1"/>
    </xf>
    <xf numFmtId="171" fontId="9" fillId="2" borderId="61" xfId="0" applyNumberFormat="1" applyFont="1" applyFill="1" applyBorder="1" applyAlignment="1" applyProtection="1">
      <alignment horizontal="left" vertical="center"/>
      <protection hidden="1"/>
    </xf>
    <xf numFmtId="171" fontId="9" fillId="2" borderId="108" xfId="0" applyNumberFormat="1" applyFont="1" applyFill="1" applyBorder="1" applyAlignment="1" applyProtection="1">
      <alignment horizontal="left" vertical="center"/>
      <protection hidden="1"/>
    </xf>
    <xf numFmtId="171" fontId="9" fillId="2" borderId="62" xfId="0" applyNumberFormat="1" applyFont="1" applyFill="1" applyBorder="1" applyAlignment="1" applyProtection="1">
      <alignment horizontal="left" vertical="center"/>
      <protection hidden="1"/>
    </xf>
    <xf numFmtId="0" fontId="11" fillId="2" borderId="61" xfId="0" applyFont="1" applyFill="1" applyBorder="1" applyAlignment="1" applyProtection="1">
      <alignment horizontal="right" vertical="center"/>
      <protection hidden="1"/>
    </xf>
    <xf numFmtId="0" fontId="11" fillId="2" borderId="109" xfId="0" applyFont="1" applyFill="1" applyBorder="1" applyAlignment="1" applyProtection="1">
      <alignment horizontal="right" vertical="center"/>
      <protection hidden="1"/>
    </xf>
    <xf numFmtId="0" fontId="1" fillId="2" borderId="62" xfId="0" applyFont="1" applyFill="1" applyBorder="1" applyAlignment="1" applyProtection="1">
      <alignment horizontal="right" vertical="center"/>
      <protection hidden="1"/>
    </xf>
    <xf numFmtId="0" fontId="1" fillId="2" borderId="110" xfId="0" applyFont="1" applyFill="1" applyBorder="1" applyAlignment="1" applyProtection="1">
      <alignment horizontal="right" vertical="center"/>
      <protection hidden="1"/>
    </xf>
    <xf numFmtId="170" fontId="2" fillId="7" borderId="107" xfId="0" applyNumberFormat="1" applyFont="1" applyFill="1" applyBorder="1" applyAlignment="1" applyProtection="1">
      <alignment horizontal="center" vertical="center"/>
      <protection hidden="1"/>
    </xf>
    <xf numFmtId="170" fontId="2" fillId="7" borderId="109" xfId="0" applyNumberFormat="1" applyFont="1" applyFill="1" applyBorder="1" applyAlignment="1" applyProtection="1">
      <alignment horizontal="center" vertical="center"/>
      <protection hidden="1"/>
    </xf>
    <xf numFmtId="0" fontId="0" fillId="0" borderId="152" xfId="0" applyBorder="1" applyAlignment="1">
      <alignment vertical="center"/>
    </xf>
    <xf numFmtId="0" fontId="8" fillId="2" borderId="141" xfId="0" applyFont="1" applyFill="1" applyBorder="1" applyAlignment="1" applyProtection="1">
      <alignment vertical="center"/>
      <protection hidden="1"/>
    </xf>
    <xf numFmtId="0" fontId="0" fillId="0" borderId="161" xfId="0" applyBorder="1" applyAlignment="1">
      <alignment vertical="center"/>
    </xf>
    <xf numFmtId="170" fontId="2" fillId="7" borderId="103" xfId="0" applyNumberFormat="1" applyFont="1" applyFill="1" applyBorder="1" applyAlignment="1" applyProtection="1">
      <alignment horizontal="center" vertical="center"/>
      <protection hidden="1"/>
    </xf>
    <xf numFmtId="170" fontId="2" fillId="7" borderId="104" xfId="0" applyNumberFormat="1" applyFont="1" applyFill="1" applyBorder="1" applyAlignment="1" applyProtection="1">
      <alignment horizontal="center" vertical="center"/>
      <protection hidden="1"/>
    </xf>
    <xf numFmtId="0" fontId="0" fillId="2" borderId="62" xfId="0" applyFill="1" applyBorder="1" applyAlignment="1" applyProtection="1">
      <alignment horizontal="right" vertical="center"/>
      <protection hidden="1"/>
    </xf>
    <xf numFmtId="0" fontId="0" fillId="0" borderId="62" xfId="0" applyBorder="1" applyAlignment="1">
      <alignment vertical="center"/>
    </xf>
    <xf numFmtId="0" fontId="0" fillId="0" borderId="132" xfId="0" applyBorder="1" applyAlignment="1">
      <alignment vertical="center"/>
    </xf>
    <xf numFmtId="0" fontId="11" fillId="2" borderId="133" xfId="0" applyFont="1" applyFill="1" applyBorder="1" applyAlignment="1" applyProtection="1">
      <alignment horizontal="right" vertical="center"/>
      <protection hidden="1"/>
    </xf>
    <xf numFmtId="0" fontId="0" fillId="0" borderId="133" xfId="0" applyBorder="1" applyAlignment="1">
      <alignment vertical="center"/>
    </xf>
    <xf numFmtId="0" fontId="0" fillId="0" borderId="135" xfId="0" applyBorder="1" applyAlignment="1">
      <alignment vertical="center"/>
    </xf>
    <xf numFmtId="0" fontId="14" fillId="2" borderId="133" xfId="0" applyFont="1" applyFill="1" applyBorder="1" applyAlignment="1" applyProtection="1">
      <alignment horizontal="center" vertical="center"/>
      <protection hidden="1"/>
    </xf>
    <xf numFmtId="0" fontId="0" fillId="0" borderId="133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14" fillId="2" borderId="134" xfId="0" applyFont="1" applyFill="1" applyBorder="1" applyAlignment="1" applyProtection="1">
      <alignment horizontal="center" vertical="center"/>
      <protection hidden="1"/>
    </xf>
    <xf numFmtId="0" fontId="0" fillId="0" borderId="131" xfId="0" applyBorder="1" applyAlignment="1">
      <alignment horizontal="center" vertical="center"/>
    </xf>
    <xf numFmtId="189" fontId="1" fillId="2" borderId="84" xfId="0" applyNumberFormat="1" applyFont="1" applyFill="1" applyBorder="1" applyAlignment="1" applyProtection="1">
      <alignment horizontal="right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166" fontId="1" fillId="2" borderId="90" xfId="0" applyNumberFormat="1" applyFont="1" applyFill="1" applyBorder="1" applyAlignment="1" applyProtection="1">
      <alignment horizontal="right" vertical="center"/>
      <protection hidden="1"/>
    </xf>
    <xf numFmtId="189" fontId="1" fillId="2" borderId="115" xfId="0" applyNumberFormat="1" applyFont="1" applyFill="1" applyBorder="1" applyAlignment="1" applyProtection="1">
      <alignment horizontal="right" vertical="center"/>
      <protection hidden="1"/>
    </xf>
    <xf numFmtId="189" fontId="1" fillId="2" borderId="71" xfId="0" applyNumberFormat="1" applyFont="1" applyFill="1" applyBorder="1" applyAlignment="1" applyProtection="1">
      <alignment horizontal="right" vertical="center"/>
      <protection hidden="1"/>
    </xf>
    <xf numFmtId="189" fontId="1" fillId="2" borderId="72" xfId="0" applyNumberFormat="1" applyFont="1" applyFill="1" applyBorder="1" applyAlignment="1" applyProtection="1">
      <alignment horizontal="right" vertical="center"/>
      <protection hidden="1"/>
    </xf>
    <xf numFmtId="188" fontId="0" fillId="2" borderId="112" xfId="0" applyNumberFormat="1" applyFill="1" applyBorder="1" applyAlignment="1" applyProtection="1">
      <alignment horizontal="center" vertical="center"/>
      <protection hidden="1"/>
    </xf>
    <xf numFmtId="166" fontId="1" fillId="2" borderId="114" xfId="0" applyNumberFormat="1" applyFont="1" applyFill="1" applyBorder="1" applyAlignment="1" applyProtection="1">
      <alignment horizontal="right" vertical="center"/>
      <protection hidden="1"/>
    </xf>
    <xf numFmtId="188" fontId="0" fillId="2" borderId="113" xfId="0" applyNumberFormat="1" applyFill="1" applyBorder="1" applyAlignment="1" applyProtection="1">
      <alignment horizontal="center" vertical="center"/>
      <protection hidden="1"/>
    </xf>
    <xf numFmtId="188" fontId="0" fillId="2" borderId="205" xfId="0" applyNumberFormat="1" applyFill="1" applyBorder="1" applyAlignment="1" applyProtection="1">
      <alignment horizontal="center" vertical="center"/>
      <protection hidden="1"/>
    </xf>
    <xf numFmtId="187" fontId="8" fillId="2" borderId="111" xfId="0" applyNumberFormat="1" applyFont="1" applyFill="1" applyBorder="1" applyAlignment="1" applyProtection="1">
      <alignment horizontal="center" vertical="center"/>
      <protection hidden="1"/>
    </xf>
  </cellXfs>
  <cellStyles count="2">
    <cellStyle name="Link" xfId="1" builtinId="8"/>
    <cellStyle name="Standard" xfId="0" builtinId="0"/>
  </cellStyles>
  <dxfs count="312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D25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D2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FF66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D250"/>
        </patternFill>
      </fill>
    </dxf>
    <dxf>
      <fill>
        <patternFill>
          <bgColor rgb="FFFFFF66"/>
        </patternFill>
      </fill>
    </dxf>
    <dxf>
      <fill>
        <patternFill>
          <bgColor theme="3" tint="0.59996337778862885"/>
        </patternFill>
      </fill>
    </dxf>
    <dxf>
      <fill>
        <patternFill>
          <bgColor rgb="FF0070C0"/>
        </patternFill>
      </fill>
    </dxf>
    <dxf>
      <fill>
        <patternFill patternType="solid">
          <fgColor indexed="34"/>
          <bgColor indexed="13"/>
        </patternFill>
      </fill>
    </dxf>
    <dxf>
      <fill>
        <patternFill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D25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30"/>
          <bgColor rgb="FF0070C0"/>
        </patternFill>
      </fill>
    </dxf>
    <dxf>
      <font>
        <b val="0"/>
        <i val="0"/>
        <strike val="0"/>
        <condense val="0"/>
        <extend val="0"/>
        <color indexed="8"/>
      </font>
      <fill>
        <patternFill patternType="solid">
          <fgColor indexed="51"/>
          <bgColor rgb="FFFFC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numFmt numFmtId="1" formatCode="0"/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ill>
        <patternFill>
          <bgColor rgb="FFFFC000"/>
        </patternFill>
      </fill>
    </dxf>
    <dxf>
      <fill>
        <patternFill>
          <bgColor rgb="FFFFD2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3" tint="0.59996337778862885"/>
        </patternFill>
      </fill>
    </dxf>
    <dxf>
      <fill>
        <patternFill>
          <bgColor rgb="FFFFFF66"/>
        </patternFill>
      </fill>
    </dxf>
    <dxf>
      <fill>
        <patternFill>
          <bgColor indexed="13"/>
        </patternFill>
      </fill>
    </dxf>
    <dxf>
      <fill>
        <patternFill>
          <bgColor theme="4" tint="0.59996337778862885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D250"/>
      <color rgb="FFFFD653"/>
      <color rgb="FFFF5050"/>
      <color rgb="FF99FF99"/>
      <color rgb="FFFFCCFF"/>
      <color rgb="FFFFCCCC"/>
      <color rgb="FFFF99CC"/>
      <color rgb="FFFFFF00"/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effen-hanske.de/arbeitszeit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00">
    <tabColor indexed="10"/>
    <pageSetUpPr fitToPage="1"/>
  </sheetPr>
  <dimension ref="A1:J40"/>
  <sheetViews>
    <sheetView showGridLines="0" workbookViewId="0">
      <selection activeCell="E14" sqref="E14"/>
    </sheetView>
  </sheetViews>
  <sheetFormatPr baseColWidth="10" defaultColWidth="11.44140625" defaultRowHeight="11.4" x14ac:dyDescent="0.25"/>
  <cols>
    <col min="1" max="1" width="18.77734375" style="1" customWidth="1"/>
    <col min="2" max="2" width="9.77734375" style="1" customWidth="1"/>
    <col min="3" max="3" width="15" style="1" customWidth="1"/>
    <col min="4" max="10" width="11.21875" style="1" customWidth="1"/>
    <col min="11" max="16384" width="11.44140625" style="1"/>
  </cols>
  <sheetData>
    <row r="1" spans="1:10" ht="13.2" x14ac:dyDescent="0.25">
      <c r="A1" s="367" t="s">
        <v>0</v>
      </c>
      <c r="B1" s="368"/>
      <c r="C1" s="368"/>
      <c r="D1" s="368"/>
      <c r="E1" s="368"/>
      <c r="F1" s="368"/>
      <c r="G1" s="368"/>
      <c r="H1" s="368"/>
      <c r="I1" s="368"/>
      <c r="J1" s="369"/>
    </row>
    <row r="2" spans="1:10" ht="13.2" x14ac:dyDescent="0.25">
      <c r="A2" s="192" t="s">
        <v>1</v>
      </c>
      <c r="B2" s="167"/>
      <c r="C2" s="370">
        <v>2025</v>
      </c>
      <c r="D2" s="371"/>
      <c r="E2" s="371"/>
      <c r="F2" s="371"/>
      <c r="G2" s="371"/>
      <c r="H2" s="371"/>
      <c r="I2" s="371"/>
      <c r="J2" s="372"/>
    </row>
    <row r="3" spans="1:10" ht="13.2" x14ac:dyDescent="0.25">
      <c r="A3" s="193" t="s">
        <v>2</v>
      </c>
      <c r="B3" s="2"/>
      <c r="C3" s="373" t="s">
        <v>139</v>
      </c>
      <c r="D3" s="374"/>
      <c r="E3" s="374"/>
      <c r="F3" s="374"/>
      <c r="G3" s="374"/>
      <c r="H3" s="374"/>
      <c r="I3" s="374"/>
      <c r="J3" s="375"/>
    </row>
    <row r="4" spans="1:10" ht="13.2" x14ac:dyDescent="0.25">
      <c r="A4" s="194" t="s">
        <v>3</v>
      </c>
      <c r="B4" s="3"/>
      <c r="C4" s="376" t="s">
        <v>140</v>
      </c>
      <c r="D4" s="377"/>
      <c r="E4" s="377"/>
      <c r="F4" s="377"/>
      <c r="G4" s="377"/>
      <c r="H4" s="377"/>
      <c r="I4" s="377"/>
      <c r="J4" s="378"/>
    </row>
    <row r="6" spans="1:10" ht="12" x14ac:dyDescent="0.25">
      <c r="A6" s="195" t="s">
        <v>4</v>
      </c>
      <c r="B6" s="4"/>
      <c r="C6" s="5"/>
      <c r="E6" s="114" t="s">
        <v>5</v>
      </c>
      <c r="F6" s="113"/>
    </row>
    <row r="7" spans="1:10" x14ac:dyDescent="0.25">
      <c r="A7" s="196" t="s">
        <v>6</v>
      </c>
      <c r="B7" s="6">
        <f>Jahr-1</f>
        <v>2024</v>
      </c>
      <c r="C7" s="188"/>
      <c r="E7" s="329">
        <v>0.5</v>
      </c>
      <c r="F7" s="330">
        <v>0</v>
      </c>
    </row>
    <row r="8" spans="1:10" x14ac:dyDescent="0.25">
      <c r="A8" s="197" t="s">
        <v>7</v>
      </c>
      <c r="B8" s="7">
        <f>Jahr-1</f>
        <v>2024</v>
      </c>
      <c r="C8" s="189"/>
      <c r="E8" s="331">
        <v>0.5</v>
      </c>
      <c r="F8" s="332">
        <v>0</v>
      </c>
    </row>
    <row r="9" spans="1:10" x14ac:dyDescent="0.25">
      <c r="A9" s="194" t="s">
        <v>8</v>
      </c>
      <c r="B9" s="8">
        <f>Jahr</f>
        <v>2025</v>
      </c>
      <c r="C9" s="9">
        <f>C8-C7</f>
        <v>0</v>
      </c>
    </row>
    <row r="11" spans="1:10" ht="12" x14ac:dyDescent="0.25">
      <c r="A11" s="198" t="s">
        <v>9</v>
      </c>
      <c r="B11" s="4"/>
      <c r="C11" s="10" t="s">
        <v>10</v>
      </c>
      <c r="D11" s="11" t="s">
        <v>11</v>
      </c>
      <c r="E11" s="12" t="s">
        <v>12</v>
      </c>
      <c r="F11" s="12" t="s">
        <v>13</v>
      </c>
      <c r="G11" s="12" t="s">
        <v>14</v>
      </c>
      <c r="H11" s="12" t="s">
        <v>15</v>
      </c>
      <c r="I11" s="312" t="s">
        <v>16</v>
      </c>
      <c r="J11" s="248" t="s">
        <v>17</v>
      </c>
    </row>
    <row r="12" spans="1:10" x14ac:dyDescent="0.25">
      <c r="A12" s="199" t="s">
        <v>18</v>
      </c>
      <c r="B12" s="13">
        <f>DATE(Jahr,1,1)</f>
        <v>44196</v>
      </c>
      <c r="C12" s="14">
        <f>SUM(D12:J12)</f>
        <v>0</v>
      </c>
      <c r="D12" s="152">
        <v>0</v>
      </c>
      <c r="E12" s="153">
        <v>0</v>
      </c>
      <c r="F12" s="153">
        <v>0</v>
      </c>
      <c r="G12" s="153">
        <v>0</v>
      </c>
      <c r="H12" s="153">
        <v>0</v>
      </c>
      <c r="I12" s="153">
        <v>0</v>
      </c>
      <c r="J12" s="154">
        <v>0</v>
      </c>
    </row>
    <row r="13" spans="1:10" x14ac:dyDescent="0.25">
      <c r="A13" s="200" t="s">
        <v>19</v>
      </c>
      <c r="B13" s="143">
        <v>44376</v>
      </c>
      <c r="C13" s="15">
        <f>IF(B13="","",SUM(D13:J13))</f>
        <v>3.125</v>
      </c>
      <c r="D13" s="155">
        <v>3.125</v>
      </c>
      <c r="E13" s="156">
        <v>0</v>
      </c>
      <c r="F13" s="156">
        <v>0</v>
      </c>
      <c r="G13" s="156">
        <v>0</v>
      </c>
      <c r="H13" s="156">
        <v>0</v>
      </c>
      <c r="I13" s="156"/>
      <c r="J13" s="157"/>
    </row>
    <row r="14" spans="1:10" x14ac:dyDescent="0.25">
      <c r="A14" s="197" t="s">
        <v>20</v>
      </c>
      <c r="B14" s="144">
        <v>44377</v>
      </c>
      <c r="C14" s="15">
        <f>IF(B14="","",SUM(D14:J14))</f>
        <v>0</v>
      </c>
      <c r="D14" s="155">
        <v>0</v>
      </c>
      <c r="E14" s="156">
        <v>0</v>
      </c>
      <c r="F14" s="156">
        <v>0</v>
      </c>
      <c r="G14" s="156">
        <v>0</v>
      </c>
      <c r="H14" s="156">
        <v>0</v>
      </c>
      <c r="I14" s="156"/>
      <c r="J14" s="157"/>
    </row>
    <row r="15" spans="1:10" x14ac:dyDescent="0.25">
      <c r="A15" s="197" t="s">
        <v>21</v>
      </c>
      <c r="B15" s="144"/>
      <c r="C15" s="15" t="str">
        <f>IF(B15="","",SUM(D15:J15))</f>
        <v/>
      </c>
      <c r="D15" s="155"/>
      <c r="E15" s="156"/>
      <c r="F15" s="156"/>
      <c r="G15" s="156"/>
      <c r="H15" s="156"/>
      <c r="I15" s="156"/>
      <c r="J15" s="157"/>
    </row>
    <row r="16" spans="1:10" x14ac:dyDescent="0.25">
      <c r="A16" s="194" t="s">
        <v>22</v>
      </c>
      <c r="B16" s="145"/>
      <c r="C16" s="16" t="str">
        <f>IF(B16="","",SUM(D16:J16))</f>
        <v/>
      </c>
      <c r="D16" s="158"/>
      <c r="E16" s="159"/>
      <c r="F16" s="159"/>
      <c r="G16" s="159"/>
      <c r="H16" s="159"/>
      <c r="I16" s="159"/>
      <c r="J16" s="160"/>
    </row>
    <row r="17" spans="1:9" ht="12" x14ac:dyDescent="0.25">
      <c r="A17" s="201"/>
    </row>
    <row r="18" spans="1:9" ht="12" x14ac:dyDescent="0.25">
      <c r="A18" s="202" t="s">
        <v>23</v>
      </c>
      <c r="B18" s="12" t="s">
        <v>24</v>
      </c>
      <c r="C18" s="243" t="s">
        <v>25</v>
      </c>
    </row>
    <row r="19" spans="1:9" ht="12" x14ac:dyDescent="0.25">
      <c r="A19" s="251" t="s">
        <v>26</v>
      </c>
      <c r="B19" s="252" t="s">
        <v>27</v>
      </c>
      <c r="C19" s="268" t="s">
        <v>131</v>
      </c>
      <c r="D19" s="17"/>
      <c r="E19" s="17"/>
      <c r="F19" s="17"/>
      <c r="G19" s="17"/>
      <c r="H19" s="17"/>
      <c r="I19" s="17"/>
    </row>
    <row r="20" spans="1:9" x14ac:dyDescent="0.25">
      <c r="A20" s="253" t="s">
        <v>28</v>
      </c>
      <c r="B20" s="254" t="s">
        <v>29</v>
      </c>
      <c r="C20" s="269">
        <v>1</v>
      </c>
    </row>
    <row r="21" spans="1:9" x14ac:dyDescent="0.25">
      <c r="A21" s="203" t="s">
        <v>30</v>
      </c>
      <c r="B21" s="244" t="s">
        <v>31</v>
      </c>
      <c r="C21" s="270">
        <v>0</v>
      </c>
    </row>
    <row r="22" spans="1:9" ht="12.75" customHeight="1" x14ac:dyDescent="0.25">
      <c r="A22" s="203" t="s">
        <v>32</v>
      </c>
      <c r="B22" s="245" t="s">
        <v>33</v>
      </c>
      <c r="C22" s="270" t="s">
        <v>34</v>
      </c>
    </row>
    <row r="23" spans="1:9" x14ac:dyDescent="0.25">
      <c r="A23" s="203" t="s">
        <v>35</v>
      </c>
      <c r="B23" s="190" t="s">
        <v>36</v>
      </c>
      <c r="C23" s="270">
        <v>0</v>
      </c>
    </row>
    <row r="24" spans="1:9" x14ac:dyDescent="0.25">
      <c r="A24" s="203" t="s">
        <v>37</v>
      </c>
      <c r="B24" s="190" t="s">
        <v>38</v>
      </c>
      <c r="C24" s="270" t="s">
        <v>34</v>
      </c>
    </row>
    <row r="25" spans="1:9" x14ac:dyDescent="0.25">
      <c r="A25" s="203" t="s">
        <v>39</v>
      </c>
      <c r="B25" s="246" t="s">
        <v>40</v>
      </c>
      <c r="C25" s="270">
        <v>0</v>
      </c>
    </row>
    <row r="26" spans="1:9" x14ac:dyDescent="0.25">
      <c r="A26" s="203" t="s">
        <v>41</v>
      </c>
      <c r="B26" s="247" t="s">
        <v>42</v>
      </c>
      <c r="C26" s="270">
        <v>0.5</v>
      </c>
    </row>
    <row r="27" spans="1:9" x14ac:dyDescent="0.25">
      <c r="A27" s="203" t="s">
        <v>132</v>
      </c>
      <c r="B27" s="336" t="s">
        <v>133</v>
      </c>
      <c r="C27" s="270">
        <v>1</v>
      </c>
    </row>
    <row r="28" spans="1:9" x14ac:dyDescent="0.25">
      <c r="A28" s="204" t="s">
        <v>43</v>
      </c>
      <c r="B28" s="191" t="s">
        <v>44</v>
      </c>
      <c r="C28" s="271" t="s">
        <v>45</v>
      </c>
    </row>
    <row r="29" spans="1:9" x14ac:dyDescent="0.25">
      <c r="A29" s="204" t="s">
        <v>119</v>
      </c>
      <c r="B29" s="239" t="s">
        <v>124</v>
      </c>
      <c r="C29" s="271" t="s">
        <v>136</v>
      </c>
    </row>
    <row r="30" spans="1:9" x14ac:dyDescent="0.25">
      <c r="A30" s="204" t="s">
        <v>120</v>
      </c>
      <c r="B30" s="191" t="s">
        <v>125</v>
      </c>
      <c r="C30" s="271">
        <v>1</v>
      </c>
    </row>
    <row r="31" spans="1:9" x14ac:dyDescent="0.25">
      <c r="A31" s="204" t="s">
        <v>121</v>
      </c>
      <c r="B31" s="249" t="s">
        <v>126</v>
      </c>
      <c r="C31" s="271">
        <v>1</v>
      </c>
    </row>
    <row r="32" spans="1:9" x14ac:dyDescent="0.25">
      <c r="A32" s="204" t="s">
        <v>122</v>
      </c>
      <c r="B32" s="250" t="s">
        <v>127</v>
      </c>
      <c r="C32" s="271">
        <v>1</v>
      </c>
    </row>
    <row r="33" spans="1:10" x14ac:dyDescent="0.25">
      <c r="A33" s="205" t="s">
        <v>123</v>
      </c>
      <c r="B33" s="255" t="s">
        <v>128</v>
      </c>
      <c r="C33" s="272">
        <v>1</v>
      </c>
    </row>
    <row r="35" spans="1:10" ht="12" x14ac:dyDescent="0.25">
      <c r="A35" s="198" t="s">
        <v>46</v>
      </c>
      <c r="B35" s="18"/>
      <c r="C35" s="19" t="s">
        <v>47</v>
      </c>
      <c r="D35" s="20"/>
    </row>
    <row r="36" spans="1:10" x14ac:dyDescent="0.25">
      <c r="A36" s="206" t="str">
        <f>"für ("&amp;Jahr&amp;")"</f>
        <v>für (2025)</v>
      </c>
      <c r="B36" s="21"/>
      <c r="C36" s="273">
        <v>0</v>
      </c>
    </row>
    <row r="37" spans="1:10" x14ac:dyDescent="0.25">
      <c r="A37" s="207" t="str">
        <f>"Übertrag aus ("&amp;Jahr-1&amp;")"</f>
        <v>Übertrag aus (2024)</v>
      </c>
      <c r="B37" s="22"/>
      <c r="C37" s="274"/>
    </row>
    <row r="38" spans="1:10" x14ac:dyDescent="0.25">
      <c r="A38" s="208" t="str">
        <f>"Resturlaub ("&amp;Jahr&amp;")"</f>
        <v>Resturlaub (2025)</v>
      </c>
      <c r="B38" s="23"/>
      <c r="C38" s="275">
        <f>SUM(C36:C37)-Jahresübersicht!AL43</f>
        <v>0</v>
      </c>
    </row>
    <row r="40" spans="1:10" ht="13.2" x14ac:dyDescent="0.25">
      <c r="A40" s="362" t="s">
        <v>48</v>
      </c>
      <c r="B40" s="363"/>
      <c r="C40" s="363"/>
      <c r="D40" s="363"/>
      <c r="E40" s="363"/>
      <c r="F40" s="364" t="s">
        <v>49</v>
      </c>
      <c r="G40" s="365"/>
      <c r="H40" s="365"/>
      <c r="I40" s="365"/>
      <c r="J40" s="366"/>
    </row>
  </sheetData>
  <sheetProtection algorithmName="SHA-512" hashValue="TLshq2vwbL71EaeMqeVW8TkT9Iy7KoDmE7Vi4ea04pgYLzH8Ndk+xgG/K82ovf4CIEH+dFOsMcII2lSCy8KWYQ==" saltValue="JkWlWeLpf9ta7UL5UhbFxQ==" spinCount="100000" sheet="1" objects="1" scenarios="1" selectLockedCells="1"/>
  <mergeCells count="6">
    <mergeCell ref="A40:E40"/>
    <mergeCell ref="F40:J40"/>
    <mergeCell ref="A1:J1"/>
    <mergeCell ref="C2:J2"/>
    <mergeCell ref="C3:J3"/>
    <mergeCell ref="C4:J4"/>
  </mergeCells>
  <hyperlinks>
    <hyperlink ref="F40:J40" r:id="rId1" display="http://www.steffen-hanske.de/arbeitszeit.htm" xr:uid="{23094273-407B-4112-B3BF-13020142F424}"/>
  </hyperlink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09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DATE(Jahr,8,1)</f>
        <v>44408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44408</v>
      </c>
      <c r="B4" s="296">
        <f t="shared" ref="B4:B34" si="0">A4</f>
        <v>44408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44409</v>
      </c>
      <c r="B5" s="161">
        <f t="shared" si="0"/>
        <v>44409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44410</v>
      </c>
      <c r="B6" s="161">
        <f t="shared" si="0"/>
        <v>44410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44411</v>
      </c>
      <c r="B7" s="161">
        <f t="shared" si="0"/>
        <v>44411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44412</v>
      </c>
      <c r="B8" s="161">
        <f t="shared" si="0"/>
        <v>44412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44413</v>
      </c>
      <c r="B9" s="161">
        <f t="shared" si="0"/>
        <v>44413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44414</v>
      </c>
      <c r="B10" s="161">
        <f t="shared" si="0"/>
        <v>44414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44415</v>
      </c>
      <c r="B11" s="161">
        <f t="shared" si="0"/>
        <v>44415</v>
      </c>
      <c r="C11" s="162" t="str">
        <f t="shared" si="1"/>
        <v>Friedensfest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44416</v>
      </c>
      <c r="B12" s="161">
        <f t="shared" si="0"/>
        <v>44416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44417</v>
      </c>
      <c r="B13" s="161">
        <f t="shared" si="0"/>
        <v>44417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44418</v>
      </c>
      <c r="B14" s="161">
        <f t="shared" si="0"/>
        <v>44418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44419</v>
      </c>
      <c r="B15" s="161">
        <f t="shared" si="0"/>
        <v>44419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44420</v>
      </c>
      <c r="B16" s="161">
        <f t="shared" si="0"/>
        <v>44420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44421</v>
      </c>
      <c r="B17" s="161">
        <f t="shared" si="0"/>
        <v>44421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44422</v>
      </c>
      <c r="B18" s="161">
        <f t="shared" si="0"/>
        <v>44422</v>
      </c>
      <c r="C18" s="162" t="str">
        <f t="shared" si="1"/>
        <v>Mariä Himmelfahrt</v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44423</v>
      </c>
      <c r="B19" s="161">
        <f t="shared" si="0"/>
        <v>44423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44424</v>
      </c>
      <c r="B20" s="161">
        <f t="shared" si="0"/>
        <v>44424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44425</v>
      </c>
      <c r="B21" s="161">
        <f t="shared" si="0"/>
        <v>44425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44426</v>
      </c>
      <c r="B22" s="161">
        <f t="shared" si="0"/>
        <v>44426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44427</v>
      </c>
      <c r="B23" s="161">
        <f t="shared" si="0"/>
        <v>44427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44428</v>
      </c>
      <c r="B24" s="161">
        <f t="shared" si="0"/>
        <v>44428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44429</v>
      </c>
      <c r="B25" s="161">
        <f t="shared" si="0"/>
        <v>44429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44430</v>
      </c>
      <c r="B26" s="161">
        <f t="shared" si="0"/>
        <v>44430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44431</v>
      </c>
      <c r="B27" s="161">
        <f t="shared" si="0"/>
        <v>44431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44432</v>
      </c>
      <c r="B28" s="161">
        <f t="shared" si="0"/>
        <v>44432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44433</v>
      </c>
      <c r="B29" s="161">
        <f t="shared" si="0"/>
        <v>44433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44434</v>
      </c>
      <c r="B30" s="161">
        <f t="shared" si="0"/>
        <v>44434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44435</v>
      </c>
      <c r="B31" s="161">
        <f t="shared" si="0"/>
        <v>44435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44436</v>
      </c>
      <c r="B32" s="161">
        <f t="shared" si="0"/>
        <v>44436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44437</v>
      </c>
      <c r="B33" s="161">
        <f t="shared" si="0"/>
        <v>44437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>
        <f>IF(MONTH(A31+3)&gt;MONTH(A31),"",A31+3)</f>
        <v>44438</v>
      </c>
      <c r="B34" s="306">
        <f t="shared" si="0"/>
        <v>44438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Juli 2025:</v>
      </c>
      <c r="F36" s="169">
        <f ca="1">Juli!F40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(August):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(August):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u9sw9Wp4FxWrrZw2gOfkGI7WDfwQ2wzVzpXiQtTY4/flADuSruZDhtkNpKsXPRieyhxYdM1K4kVDyBMMhvPWXQ==" saltValue="ahMBA+MAYyJY9Z70TI5l7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91" priority="9">
      <formula>WEEKDAY($A4,2)=6</formula>
    </cfRule>
    <cfRule type="expression" dxfId="190" priority="10">
      <formula>OR(WEEKDAY($A4,2)=7,$C4&lt;&gt;"")</formula>
    </cfRule>
  </conditionalFormatting>
  <conditionalFormatting sqref="D4:D34">
    <cfRule type="expression" dxfId="189" priority="15">
      <formula>ISTEXT($D4)</formula>
    </cfRule>
  </conditionalFormatting>
  <conditionalFormatting sqref="E4:E34">
    <cfRule type="expression" dxfId="188" priority="14">
      <formula>ISTEXT($E4)</formula>
    </cfRule>
  </conditionalFormatting>
  <conditionalFormatting sqref="F4:F34">
    <cfRule type="expression" dxfId="187" priority="13">
      <formula>ISTEXT($F4)</formula>
    </cfRule>
  </conditionalFormatting>
  <conditionalFormatting sqref="G4:G34">
    <cfRule type="expression" dxfId="186" priority="12">
      <formula>ISTEXT($G4)</formula>
    </cfRule>
  </conditionalFormatting>
  <conditionalFormatting sqref="H4:H34">
    <cfRule type="expression" dxfId="185" priority="11">
      <formula>ISTEXT($H4)</formula>
    </cfRule>
  </conditionalFormatting>
  <conditionalFormatting sqref="J36:J47">
    <cfRule type="expression" dxfId="184" priority="130">
      <formula>MOD(J36,1)=0</formula>
    </cfRule>
  </conditionalFormatting>
  <dataValidations count="1">
    <dataValidation type="list" showErrorMessage="1" sqref="J4:J34" xr:uid="{00000000-0002-0000-09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651CA27-9ADD-4233-AEFB-694D2338A16D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BA563AD-5DCE-425E-A87D-6D3C5D0068A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B4F2240-45DC-429A-BB5A-037706D0945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7AAE9B5B-E7B0-4171-8AE1-53AF036C934A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16BCC60-E671-432F-B3FC-A288F246420F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5DE9C86-595C-43B4-B09D-4B8133971A1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ED7B71C-9FDD-4771-8524-943983E3FD33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6420D2EC-FEED-481C-8605-DC73027CEAFD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0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DATE(Jahr,9,1)</f>
        <v>44439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22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44439</v>
      </c>
      <c r="B4" s="296">
        <f t="shared" ref="B4:B34" si="0">A4</f>
        <v>44439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44440</v>
      </c>
      <c r="B5" s="161">
        <f t="shared" si="0"/>
        <v>44440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44441</v>
      </c>
      <c r="B6" s="161">
        <f t="shared" si="0"/>
        <v>44441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44442</v>
      </c>
      <c r="B7" s="161">
        <f t="shared" si="0"/>
        <v>44442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44443</v>
      </c>
      <c r="B8" s="161">
        <f t="shared" si="0"/>
        <v>44443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44444</v>
      </c>
      <c r="B9" s="161">
        <f t="shared" si="0"/>
        <v>44444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44445</v>
      </c>
      <c r="B10" s="161">
        <f t="shared" si="0"/>
        <v>44445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44446</v>
      </c>
      <c r="B11" s="161">
        <f t="shared" si="0"/>
        <v>44446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44447</v>
      </c>
      <c r="B12" s="161">
        <f t="shared" si="0"/>
        <v>44447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44448</v>
      </c>
      <c r="B13" s="161">
        <f t="shared" si="0"/>
        <v>44448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44449</v>
      </c>
      <c r="B14" s="161">
        <f t="shared" si="0"/>
        <v>44449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44450</v>
      </c>
      <c r="B15" s="161">
        <f t="shared" si="0"/>
        <v>44450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44451</v>
      </c>
      <c r="B16" s="161">
        <f t="shared" si="0"/>
        <v>44451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44452</v>
      </c>
      <c r="B17" s="161">
        <f t="shared" si="0"/>
        <v>44452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44453</v>
      </c>
      <c r="B18" s="161">
        <f t="shared" si="0"/>
        <v>44453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44454</v>
      </c>
      <c r="B19" s="161">
        <f t="shared" si="0"/>
        <v>44454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44455</v>
      </c>
      <c r="B20" s="161">
        <f t="shared" si="0"/>
        <v>44455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44456</v>
      </c>
      <c r="B21" s="161">
        <f t="shared" si="0"/>
        <v>44456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44457</v>
      </c>
      <c r="B22" s="161">
        <f t="shared" si="0"/>
        <v>44457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44458</v>
      </c>
      <c r="B23" s="161">
        <f t="shared" si="0"/>
        <v>44458</v>
      </c>
      <c r="C23" s="162" t="str">
        <f t="shared" si="1"/>
        <v>Weltkindertag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44459</v>
      </c>
      <c r="B24" s="161">
        <f t="shared" si="0"/>
        <v>44459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44460</v>
      </c>
      <c r="B25" s="161">
        <f t="shared" si="0"/>
        <v>44460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44461</v>
      </c>
      <c r="B26" s="161">
        <f t="shared" si="0"/>
        <v>44461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44462</v>
      </c>
      <c r="B27" s="161">
        <f t="shared" si="0"/>
        <v>44462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44463</v>
      </c>
      <c r="B28" s="161">
        <f t="shared" si="0"/>
        <v>44463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44464</v>
      </c>
      <c r="B29" s="161">
        <f t="shared" si="0"/>
        <v>44464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44465</v>
      </c>
      <c r="B30" s="161">
        <f t="shared" si="0"/>
        <v>44465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44466</v>
      </c>
      <c r="B31" s="161">
        <f t="shared" si="0"/>
        <v>44466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44467</v>
      </c>
      <c r="B32" s="161">
        <f t="shared" si="0"/>
        <v>44467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44468</v>
      </c>
      <c r="B33" s="161">
        <f t="shared" si="0"/>
        <v>44468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August 2025:</v>
      </c>
      <c r="F36" s="169">
        <f ca="1">August!F40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(September):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(September):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ZwadLNizQthu+TvLNfXLzHOxARw83BIKNXnXY+M0ilE4dNWC9Xi45W9RUbnFnWYY/YjuB/TQHV534uE6uxgXzA==" saltValue="AZ6xCuoaQ+vRzuHj27R1+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75" priority="9">
      <formula>WEEKDAY($A4,2)=6</formula>
    </cfRule>
    <cfRule type="expression" dxfId="174" priority="10">
      <formula>OR(WEEKDAY($A4,2)=7,$C4&lt;&gt;"")</formula>
    </cfRule>
  </conditionalFormatting>
  <conditionalFormatting sqref="D4:D34">
    <cfRule type="expression" dxfId="173" priority="15">
      <formula>ISTEXT($D4)</formula>
    </cfRule>
  </conditionalFormatting>
  <conditionalFormatting sqref="E4:E34">
    <cfRule type="expression" dxfId="172" priority="14">
      <formula>ISTEXT($E4)</formula>
    </cfRule>
  </conditionalFormatting>
  <conditionalFormatting sqref="F4:F34">
    <cfRule type="expression" dxfId="171" priority="13">
      <formula>ISTEXT($F4)</formula>
    </cfRule>
  </conditionalFormatting>
  <conditionalFormatting sqref="G4:G34">
    <cfRule type="expression" dxfId="170" priority="12">
      <formula>ISTEXT($G4)</formula>
    </cfRule>
  </conditionalFormatting>
  <conditionalFormatting sqref="H4:H34">
    <cfRule type="expression" dxfId="169" priority="11">
      <formula>ISTEXT($H4)</formula>
    </cfRule>
  </conditionalFormatting>
  <conditionalFormatting sqref="J36:J47">
    <cfRule type="expression" dxfId="168" priority="130">
      <formula>MOD(J36,1)=0</formula>
    </cfRule>
  </conditionalFormatting>
  <dataValidations count="1">
    <dataValidation type="list" showErrorMessage="1" sqref="J4:J34" xr:uid="{00000000-0002-0000-0A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94454C1-1A91-4EB8-9C4D-CEABB8235A79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2302A065-F20B-464E-9FB5-7F773B9CB302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28240DE8-80E7-41FF-830D-E753D854EF88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4763E4E8-4865-4522-A54A-E1FC96C45793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394E18-1808-48E9-8C68-94FB4F894CB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A2AAF6D5-A5DE-44B1-A9A7-1CEFA779EB7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1548F8CB-855D-44FC-9816-8DE142AAE98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005E6D4-3D86-4305-8BF8-FB4448B3FD95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1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DATE(Jahr,10,1)</f>
        <v>44469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44469</v>
      </c>
      <c r="B4" s="296">
        <f t="shared" ref="B4:B34" si="0">A4</f>
        <v>44469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44470</v>
      </c>
      <c r="B5" s="161">
        <f t="shared" si="0"/>
        <v>44470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44471</v>
      </c>
      <c r="B6" s="161">
        <f t="shared" si="0"/>
        <v>44471</v>
      </c>
      <c r="C6" s="162" t="str">
        <f t="shared" si="1"/>
        <v>Tag der dt. Einheit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44472</v>
      </c>
      <c r="B7" s="161">
        <f t="shared" si="0"/>
        <v>44472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44473</v>
      </c>
      <c r="B8" s="161">
        <f t="shared" si="0"/>
        <v>44473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44474</v>
      </c>
      <c r="B9" s="161">
        <f t="shared" si="0"/>
        <v>44474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44475</v>
      </c>
      <c r="B10" s="161">
        <f t="shared" si="0"/>
        <v>44475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44476</v>
      </c>
      <c r="B11" s="161">
        <f t="shared" si="0"/>
        <v>44476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44477</v>
      </c>
      <c r="B12" s="161">
        <f t="shared" si="0"/>
        <v>44477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44478</v>
      </c>
      <c r="B13" s="161">
        <f t="shared" si="0"/>
        <v>44478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44479</v>
      </c>
      <c r="B14" s="161">
        <f t="shared" si="0"/>
        <v>44479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44480</v>
      </c>
      <c r="B15" s="161">
        <f t="shared" si="0"/>
        <v>44480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44481</v>
      </c>
      <c r="B16" s="161">
        <f t="shared" si="0"/>
        <v>44481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44482</v>
      </c>
      <c r="B17" s="161">
        <f t="shared" si="0"/>
        <v>44482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44483</v>
      </c>
      <c r="B18" s="161">
        <f t="shared" si="0"/>
        <v>44483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44484</v>
      </c>
      <c r="B19" s="161">
        <f t="shared" si="0"/>
        <v>44484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44485</v>
      </c>
      <c r="B20" s="161">
        <f t="shared" si="0"/>
        <v>44485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44486</v>
      </c>
      <c r="B21" s="161">
        <f t="shared" si="0"/>
        <v>44486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44487</v>
      </c>
      <c r="B22" s="161">
        <f t="shared" si="0"/>
        <v>44487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44488</v>
      </c>
      <c r="B23" s="161">
        <f t="shared" si="0"/>
        <v>44488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44489</v>
      </c>
      <c r="B24" s="161">
        <f t="shared" si="0"/>
        <v>44489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44490</v>
      </c>
      <c r="B25" s="161">
        <f t="shared" si="0"/>
        <v>44490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44491</v>
      </c>
      <c r="B26" s="161">
        <f t="shared" si="0"/>
        <v>44491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44492</v>
      </c>
      <c r="B27" s="161">
        <f t="shared" si="0"/>
        <v>44492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44493</v>
      </c>
      <c r="B28" s="161">
        <f t="shared" si="0"/>
        <v>44493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44494</v>
      </c>
      <c r="B29" s="161">
        <f t="shared" si="0"/>
        <v>44494</v>
      </c>
      <c r="C29" s="162" t="str">
        <f t="shared" si="1"/>
        <v>Nationalfeiertag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44495</v>
      </c>
      <c r="B30" s="161">
        <f t="shared" si="0"/>
        <v>44495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44496</v>
      </c>
      <c r="B31" s="161">
        <f t="shared" si="0"/>
        <v>44496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44497</v>
      </c>
      <c r="B32" s="161">
        <f t="shared" si="0"/>
        <v>44497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44498</v>
      </c>
      <c r="B33" s="161">
        <f t="shared" si="0"/>
        <v>44498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>
        <f>IF(MONTH(A31+3)&gt;MONTH(A31),"",A31+3)</f>
        <v>44499</v>
      </c>
      <c r="B34" s="306">
        <f t="shared" si="0"/>
        <v>44499</v>
      </c>
      <c r="C34" s="307" t="str">
        <f>IF(ISERROR(VLOOKUP(A34,Feiertage,2,FALSE)),"",(VLOOKUP(A34,Feiertage,2,FALSE)))</f>
        <v>Reformationstag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September 2025:</v>
      </c>
      <c r="F36" s="169">
        <f ca="1">September!F40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(Oktober):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(Oktober):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ckjAp3M0inqzooLEfZdc4f/HjPsEfDCTdLAnZaayrnftQ4dctyoJ+NgDJqJCYUgWfqTF5VR9ZwUyJG5krlCuzg==" saltValue="ZTo5PKb7eGW+1GxNqRU9v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59" priority="9">
      <formula>WEEKDAY($A4,2)=6</formula>
    </cfRule>
    <cfRule type="expression" dxfId="158" priority="10">
      <formula>OR(WEEKDAY($A4,2)=7,$C4&lt;&gt;"")</formula>
    </cfRule>
  </conditionalFormatting>
  <conditionalFormatting sqref="D4:D34">
    <cfRule type="expression" dxfId="157" priority="15">
      <formula>ISTEXT($D4)</formula>
    </cfRule>
  </conditionalFormatting>
  <conditionalFormatting sqref="E4:E34">
    <cfRule type="expression" dxfId="156" priority="14">
      <formula>ISTEXT($E4)</formula>
    </cfRule>
  </conditionalFormatting>
  <conditionalFormatting sqref="F4:F34">
    <cfRule type="expression" dxfId="155" priority="13">
      <formula>ISTEXT($F4)</formula>
    </cfRule>
  </conditionalFormatting>
  <conditionalFormatting sqref="G4:G34">
    <cfRule type="expression" dxfId="154" priority="12">
      <formula>ISTEXT($G4)</formula>
    </cfRule>
  </conditionalFormatting>
  <conditionalFormatting sqref="H4:H34">
    <cfRule type="expression" dxfId="153" priority="11">
      <formula>ISTEXT($H4)</formula>
    </cfRule>
  </conditionalFormatting>
  <conditionalFormatting sqref="J36:J47">
    <cfRule type="expression" dxfId="152" priority="130">
      <formula>MOD(J36,1)=0</formula>
    </cfRule>
  </conditionalFormatting>
  <dataValidations count="1">
    <dataValidation type="list" showErrorMessage="1" sqref="J4:J34" xr:uid="{00000000-0002-0000-0B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454394-E6A5-43AB-B60F-6C9D5E66F00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6E665796-C985-4865-9E40-69403CA797C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A9BF3CD5-E228-44C7-9F0D-5B3178041E75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F3F7362D-D87A-43D9-A27D-EF276CA780EC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529BBC69-9087-4743-A760-F356DFBDE8A7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6A1C495F-8ABA-44D7-85CA-10272C428D94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DA797E00-6891-405F-B653-A9648E596A52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6CE1EF1-04F4-4163-AA5B-71FA8D538B34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2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DATE(Jahr,11,1)</f>
        <v>44500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44500</v>
      </c>
      <c r="B4" s="296">
        <f t="shared" ref="B4:B34" si="0">A4</f>
        <v>44500</v>
      </c>
      <c r="C4" s="297" t="str">
        <f t="shared" ref="C4:C31" si="1">IF(ISERROR(VLOOKUP(B4,Feiertage,2,FALSE)),"",(VLOOKUP(B4,Feiertage,2,FALSE)))</f>
        <v>Allerheiligen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44501</v>
      </c>
      <c r="B5" s="161">
        <f t="shared" si="0"/>
        <v>44501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44502</v>
      </c>
      <c r="B6" s="161">
        <f t="shared" si="0"/>
        <v>44502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44503</v>
      </c>
      <c r="B7" s="161">
        <f t="shared" si="0"/>
        <v>44503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44504</v>
      </c>
      <c r="B8" s="161">
        <f t="shared" si="0"/>
        <v>44504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44505</v>
      </c>
      <c r="B9" s="161">
        <f t="shared" si="0"/>
        <v>44505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44506</v>
      </c>
      <c r="B10" s="161">
        <f t="shared" si="0"/>
        <v>44506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44507</v>
      </c>
      <c r="B11" s="161">
        <f t="shared" si="0"/>
        <v>44507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44508</v>
      </c>
      <c r="B12" s="161">
        <f t="shared" si="0"/>
        <v>44508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44509</v>
      </c>
      <c r="B13" s="161">
        <f t="shared" si="0"/>
        <v>44509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44510</v>
      </c>
      <c r="B14" s="161">
        <f t="shared" si="0"/>
        <v>44510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44511</v>
      </c>
      <c r="B15" s="161">
        <f t="shared" si="0"/>
        <v>44511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44512</v>
      </c>
      <c r="B16" s="161">
        <f t="shared" si="0"/>
        <v>44512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44513</v>
      </c>
      <c r="B17" s="161">
        <f t="shared" si="0"/>
        <v>44513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44514</v>
      </c>
      <c r="B18" s="161">
        <f t="shared" si="0"/>
        <v>44514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44515</v>
      </c>
      <c r="B19" s="161">
        <f t="shared" si="0"/>
        <v>44515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44516</v>
      </c>
      <c r="B20" s="161">
        <f t="shared" si="0"/>
        <v>44516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44517</v>
      </c>
      <c r="B21" s="161">
        <f t="shared" si="0"/>
        <v>44517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44518</v>
      </c>
      <c r="B22" s="161">
        <f t="shared" si="0"/>
        <v>44518</v>
      </c>
      <c r="C22" s="162" t="str">
        <f t="shared" si="1"/>
        <v>Buß- und Bettag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44519</v>
      </c>
      <c r="B23" s="161">
        <f t="shared" si="0"/>
        <v>44519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44520</v>
      </c>
      <c r="B24" s="161">
        <f t="shared" si="0"/>
        <v>44520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44521</v>
      </c>
      <c r="B25" s="161">
        <f t="shared" si="0"/>
        <v>44521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44522</v>
      </c>
      <c r="B26" s="161">
        <f t="shared" si="0"/>
        <v>44522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44523</v>
      </c>
      <c r="B27" s="161">
        <f t="shared" si="0"/>
        <v>44523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44524</v>
      </c>
      <c r="B28" s="161">
        <f t="shared" si="0"/>
        <v>44524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44525</v>
      </c>
      <c r="B29" s="161">
        <f t="shared" si="0"/>
        <v>44525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44526</v>
      </c>
      <c r="B30" s="161">
        <f t="shared" si="0"/>
        <v>44526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44527</v>
      </c>
      <c r="B31" s="161">
        <f t="shared" si="0"/>
        <v>44527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44528</v>
      </c>
      <c r="B32" s="161">
        <f t="shared" si="0"/>
        <v>44528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44529</v>
      </c>
      <c r="B33" s="161">
        <f t="shared" si="0"/>
        <v>44529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Oktober 2025:</v>
      </c>
      <c r="F36" s="169">
        <f ca="1">Oktober!F40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(November):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(November):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UnueG6AI0b+TwSq9iNG4Cwzf8Hchd7cijzybRrJpWYCHjIcsKNjecErnlKgA/wi+14DH+HiWNKblmoAUs2xWw==" saltValue="QFUx+Ct/5TiVBTgg+aZ9A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43" priority="9">
      <formula>WEEKDAY($A4,2)=6</formula>
    </cfRule>
    <cfRule type="expression" dxfId="142" priority="10">
      <formula>OR(WEEKDAY($A4,2)=7,$C4&lt;&gt;"")</formula>
    </cfRule>
  </conditionalFormatting>
  <conditionalFormatting sqref="D4:D34">
    <cfRule type="expression" dxfId="141" priority="15">
      <formula>ISTEXT($D4)</formula>
    </cfRule>
  </conditionalFormatting>
  <conditionalFormatting sqref="E4:E34">
    <cfRule type="expression" dxfId="140" priority="14">
      <formula>ISTEXT($E4)</formula>
    </cfRule>
  </conditionalFormatting>
  <conditionalFormatting sqref="F4:F34">
    <cfRule type="expression" dxfId="139" priority="13">
      <formula>ISTEXT($F4)</formula>
    </cfRule>
  </conditionalFormatting>
  <conditionalFormatting sqref="G4:G34">
    <cfRule type="expression" dxfId="138" priority="12">
      <formula>ISTEXT($G4)</formula>
    </cfRule>
  </conditionalFormatting>
  <conditionalFormatting sqref="H4:H34">
    <cfRule type="expression" dxfId="137" priority="11">
      <formula>ISTEXT($H4)</formula>
    </cfRule>
  </conditionalFormatting>
  <conditionalFormatting sqref="J36:J47">
    <cfRule type="expression" dxfId="136" priority="130">
      <formula>MOD(J36,1)=0</formula>
    </cfRule>
  </conditionalFormatting>
  <dataValidations count="1">
    <dataValidation type="list" showErrorMessage="1" sqref="J4:J34" xr:uid="{00000000-0002-0000-0C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4BAFB96-CF0A-445E-AE61-7C6FAFE6C43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0893039E-1EC3-47E9-B055-D869C730CA0A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0CBA762-D05A-44B3-AD83-CAD103E4F91D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6BF35AA2-7CCA-461B-AB35-F4960DD02E55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E34F027-712E-466D-897D-2CFA8B95F4A9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05A500AB-F1FA-4AFA-ADD0-1BDB70195A89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AD2A616F-83A7-4256-8639-B959599B90DD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70E370B-57D5-453C-B60A-1EC06641A36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DATE(Jahr,12,1)</f>
        <v>44530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18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44530</v>
      </c>
      <c r="B4" s="296">
        <f t="shared" ref="B4:B34" si="0">A4</f>
        <v>44530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44531</v>
      </c>
      <c r="B5" s="161">
        <f t="shared" si="0"/>
        <v>44531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44532</v>
      </c>
      <c r="B6" s="161">
        <f t="shared" si="0"/>
        <v>44532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44533</v>
      </c>
      <c r="B7" s="161">
        <f t="shared" si="0"/>
        <v>44533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44534</v>
      </c>
      <c r="B8" s="161">
        <f t="shared" si="0"/>
        <v>44534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44535</v>
      </c>
      <c r="B9" s="161">
        <f t="shared" si="0"/>
        <v>44535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44536</v>
      </c>
      <c r="B10" s="161">
        <f t="shared" si="0"/>
        <v>44536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44537</v>
      </c>
      <c r="B11" s="161">
        <f t="shared" si="0"/>
        <v>44537</v>
      </c>
      <c r="C11" s="162" t="str">
        <f t="shared" si="1"/>
        <v>Mariä Empfängnis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44538</v>
      </c>
      <c r="B12" s="161">
        <f t="shared" si="0"/>
        <v>44538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44539</v>
      </c>
      <c r="B13" s="161">
        <f t="shared" si="0"/>
        <v>44539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44540</v>
      </c>
      <c r="B14" s="161">
        <f t="shared" si="0"/>
        <v>44540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44541</v>
      </c>
      <c r="B15" s="161">
        <f t="shared" si="0"/>
        <v>44541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44542</v>
      </c>
      <c r="B16" s="161">
        <f t="shared" si="0"/>
        <v>44542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44543</v>
      </c>
      <c r="B17" s="161">
        <f t="shared" si="0"/>
        <v>44543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44544</v>
      </c>
      <c r="B18" s="161">
        <f t="shared" si="0"/>
        <v>44544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44545</v>
      </c>
      <c r="B19" s="161">
        <f t="shared" si="0"/>
        <v>44545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44546</v>
      </c>
      <c r="B20" s="161">
        <f t="shared" si="0"/>
        <v>44546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44547</v>
      </c>
      <c r="B21" s="161">
        <f t="shared" si="0"/>
        <v>44547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44548</v>
      </c>
      <c r="B22" s="161">
        <f t="shared" si="0"/>
        <v>44548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44549</v>
      </c>
      <c r="B23" s="161">
        <f t="shared" si="0"/>
        <v>44549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44550</v>
      </c>
      <c r="B24" s="161">
        <f t="shared" si="0"/>
        <v>44550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44551</v>
      </c>
      <c r="B25" s="161">
        <f t="shared" si="0"/>
        <v>44551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44552</v>
      </c>
      <c r="B26" s="161">
        <f t="shared" si="0"/>
        <v>44552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44553</v>
      </c>
      <c r="B27" s="161">
        <f t="shared" si="0"/>
        <v>44553</v>
      </c>
      <c r="C27" s="162" t="str">
        <f t="shared" si="1"/>
        <v>Heiliger Abend</v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44554</v>
      </c>
      <c r="B28" s="161">
        <f t="shared" si="0"/>
        <v>44554</v>
      </c>
      <c r="C28" s="162" t="str">
        <f t="shared" si="1"/>
        <v>1.Weihnachtsfeiertag</v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44555</v>
      </c>
      <c r="B29" s="161">
        <f t="shared" si="0"/>
        <v>44555</v>
      </c>
      <c r="C29" s="162" t="str">
        <f t="shared" si="1"/>
        <v>2.Weihnachtsfeiertag</v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44556</v>
      </c>
      <c r="B30" s="161">
        <f t="shared" si="0"/>
        <v>44556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44557</v>
      </c>
      <c r="B31" s="161">
        <f t="shared" si="0"/>
        <v>44557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44558</v>
      </c>
      <c r="B32" s="161">
        <f t="shared" si="0"/>
        <v>44558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44559</v>
      </c>
      <c r="B33" s="161">
        <f t="shared" si="0"/>
        <v>44559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>
        <f>IF(MONTH(A31+3)&gt;MONTH(A31),"",A31+3)</f>
        <v>44560</v>
      </c>
      <c r="B34" s="306">
        <f t="shared" si="0"/>
        <v>44560</v>
      </c>
      <c r="C34" s="307" t="str">
        <f>IF(ISERROR(VLOOKUP(A34,Feiertage,2,FALSE)),"",(VLOOKUP(A34,Feiertage,2,FALSE)))</f>
        <v>Silvester</v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November 2025:</v>
      </c>
      <c r="F36" s="169">
        <f ca="1">November!F40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(Dezember):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(Dezember):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syEdLlnr28ns1fephgrXktWpnwhQWCu/FJXIwINCXvVXUg9m9LaQ/XmkW0xsT7j209xW7Ddhk6QbBT/eb2/MOw==" saltValue="twEufrt+yH545MWin4OFf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127" priority="9">
      <formula>WEEKDAY($A4,2)=6</formula>
    </cfRule>
    <cfRule type="expression" dxfId="126" priority="10">
      <formula>OR(WEEKDAY($A4,2)=7,$C4&lt;&gt;"")</formula>
    </cfRule>
  </conditionalFormatting>
  <conditionalFormatting sqref="D4:D34">
    <cfRule type="expression" dxfId="125" priority="15">
      <formula>ISTEXT($D4)</formula>
    </cfRule>
  </conditionalFormatting>
  <conditionalFormatting sqref="E4:E34">
    <cfRule type="expression" dxfId="124" priority="14">
      <formula>ISTEXT($E4)</formula>
    </cfRule>
  </conditionalFormatting>
  <conditionalFormatting sqref="F4:F34">
    <cfRule type="expression" dxfId="123" priority="13">
      <formula>ISTEXT($F4)</formula>
    </cfRule>
  </conditionalFormatting>
  <conditionalFormatting sqref="G4:G34">
    <cfRule type="expression" dxfId="122" priority="12">
      <formula>ISTEXT($G4)</formula>
    </cfRule>
  </conditionalFormatting>
  <conditionalFormatting sqref="H4:H34">
    <cfRule type="expression" dxfId="121" priority="11">
      <formula>ISTEXT($H4)</formula>
    </cfRule>
  </conditionalFormatting>
  <conditionalFormatting sqref="J36:J47">
    <cfRule type="expression" dxfId="120" priority="118">
      <formula>MOD(J36,1)=0</formula>
    </cfRule>
  </conditionalFormatting>
  <dataValidations count="1">
    <dataValidation type="list" showErrorMessage="1" sqref="J4:J34" xr:uid="{00000000-0002-0000-0D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707F158-B482-4B7F-88B3-917AC7F18C55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22F1912-FDE9-4E5B-84BB-19E5C093C22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EBF7B8E-31C5-431E-8E8F-78844E869D3B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5039A2E-B703-4D21-A5F0-4CDA393C14BD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117297A2-7A3A-403B-9A37-8A19BF631261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4CA5A64-0C1A-4A0C-99A5-8511E8E35300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FB213857-9D4C-4015-B874-AC4735F9B81A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1E17A8C-7986-43C0-90A5-BC400A774C9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4">
    <tabColor indexed="17"/>
    <pageSetUpPr fitToPage="1"/>
  </sheetPr>
  <dimension ref="A1:AL50"/>
  <sheetViews>
    <sheetView showGridLines="0" zoomScale="87" zoomScaleNormal="87" workbookViewId="0">
      <selection activeCell="E1" sqref="E1:AH2"/>
    </sheetView>
  </sheetViews>
  <sheetFormatPr baseColWidth="10" defaultColWidth="11.44140625" defaultRowHeight="13.2" x14ac:dyDescent="0.25"/>
  <cols>
    <col min="1" max="1" width="14.21875" style="68" customWidth="1"/>
    <col min="2" max="2" width="3.77734375" style="68" customWidth="1"/>
    <col min="3" max="3" width="5.77734375" style="68" customWidth="1"/>
    <col min="4" max="5" width="3.77734375" style="68" customWidth="1"/>
    <col min="6" max="6" width="5.77734375" style="68" customWidth="1"/>
    <col min="7" max="8" width="3.77734375" style="68" customWidth="1"/>
    <col min="9" max="9" width="5.77734375" style="68" customWidth="1"/>
    <col min="10" max="11" width="3.77734375" style="68" customWidth="1"/>
    <col min="12" max="12" width="5.77734375" style="68" customWidth="1"/>
    <col min="13" max="14" width="3.77734375" style="68" customWidth="1"/>
    <col min="15" max="15" width="5.77734375" style="68" customWidth="1"/>
    <col min="16" max="17" width="3.77734375" style="68" customWidth="1"/>
    <col min="18" max="18" width="5.77734375" style="68" customWidth="1"/>
    <col min="19" max="20" width="3.77734375" style="68" customWidth="1"/>
    <col min="21" max="21" width="5.77734375" style="68" customWidth="1"/>
    <col min="22" max="23" width="3.77734375" style="68" customWidth="1"/>
    <col min="24" max="24" width="5.77734375" style="68" customWidth="1"/>
    <col min="25" max="26" width="3.77734375" style="68" customWidth="1"/>
    <col min="27" max="27" width="5.77734375" style="68" customWidth="1"/>
    <col min="28" max="29" width="3.77734375" style="68" customWidth="1"/>
    <col min="30" max="30" width="5.77734375" style="68" customWidth="1"/>
    <col min="31" max="32" width="3.77734375" style="68" customWidth="1"/>
    <col min="33" max="33" width="5.77734375" style="68" customWidth="1"/>
    <col min="34" max="35" width="3.77734375" style="68" customWidth="1"/>
    <col min="36" max="36" width="5.77734375" style="68" customWidth="1"/>
    <col min="37" max="37" width="3.77734375" style="68" customWidth="1"/>
    <col min="38" max="38" width="14.21875" style="68" customWidth="1"/>
    <col min="39" max="16384" width="11.44140625" style="68"/>
  </cols>
  <sheetData>
    <row r="1" spans="1:38" ht="13.8" thickTop="1" x14ac:dyDescent="0.25">
      <c r="A1" s="414"/>
      <c r="B1" s="412"/>
      <c r="C1" s="412"/>
      <c r="D1" s="412"/>
      <c r="E1" s="411" t="str">
        <f>"Jahresübersicht "&amp;Jahr</f>
        <v>Jahresübersicht 2025</v>
      </c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  <c r="T1" s="412"/>
      <c r="U1" s="412"/>
      <c r="V1" s="412"/>
      <c r="W1" s="412"/>
      <c r="X1" s="412"/>
      <c r="Y1" s="412"/>
      <c r="Z1" s="412"/>
      <c r="AA1" s="412"/>
      <c r="AB1" s="412"/>
      <c r="AC1" s="412"/>
      <c r="AD1" s="412"/>
      <c r="AE1" s="412"/>
      <c r="AF1" s="412"/>
      <c r="AG1" s="412"/>
      <c r="AH1" s="412"/>
      <c r="AI1" s="408" t="str">
        <f>Voreinstellungen!C3</f>
        <v>Sepin, Philipp</v>
      </c>
      <c r="AJ1" s="409"/>
      <c r="AK1" s="409"/>
      <c r="AL1" s="410"/>
    </row>
    <row r="2" spans="1:38" x14ac:dyDescent="0.25">
      <c r="A2" s="415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3"/>
      <c r="AF2" s="413"/>
      <c r="AG2" s="413"/>
      <c r="AH2" s="413"/>
      <c r="AI2" s="405" t="str">
        <f>IF(ISBLANK(Voreinstellungen!C4),"","Personal-Nr.: "&amp;Voreinstellungen!C4)</f>
        <v>Personal-Nr.: 11918494</v>
      </c>
      <c r="AJ2" s="406"/>
      <c r="AK2" s="406"/>
      <c r="AL2" s="407"/>
    </row>
    <row r="3" spans="1:38" ht="18" customHeight="1" x14ac:dyDescent="0.25">
      <c r="A3" s="71" t="s">
        <v>77</v>
      </c>
      <c r="B3" s="417" t="s">
        <v>94</v>
      </c>
      <c r="C3" s="417"/>
      <c r="D3" s="417"/>
      <c r="E3" s="417" t="s">
        <v>95</v>
      </c>
      <c r="F3" s="417"/>
      <c r="G3" s="417"/>
      <c r="H3" s="417" t="s">
        <v>96</v>
      </c>
      <c r="I3" s="417"/>
      <c r="J3" s="417"/>
      <c r="K3" s="417" t="s">
        <v>97</v>
      </c>
      <c r="L3" s="417"/>
      <c r="M3" s="417"/>
      <c r="N3" s="417" t="s">
        <v>98</v>
      </c>
      <c r="O3" s="417"/>
      <c r="P3" s="417"/>
      <c r="Q3" s="417" t="s">
        <v>99</v>
      </c>
      <c r="R3" s="417"/>
      <c r="S3" s="417"/>
      <c r="T3" s="417" t="s">
        <v>100</v>
      </c>
      <c r="U3" s="417"/>
      <c r="V3" s="417"/>
      <c r="W3" s="417" t="s">
        <v>101</v>
      </c>
      <c r="X3" s="417"/>
      <c r="Y3" s="417"/>
      <c r="Z3" s="417" t="s">
        <v>102</v>
      </c>
      <c r="AA3" s="417"/>
      <c r="AB3" s="417"/>
      <c r="AC3" s="417" t="s">
        <v>103</v>
      </c>
      <c r="AD3" s="417"/>
      <c r="AE3" s="417"/>
      <c r="AF3" s="417" t="s">
        <v>104</v>
      </c>
      <c r="AG3" s="417"/>
      <c r="AH3" s="417"/>
      <c r="AI3" s="417" t="s">
        <v>105</v>
      </c>
      <c r="AJ3" s="417"/>
      <c r="AK3" s="417"/>
      <c r="AL3" s="72" t="s">
        <v>77</v>
      </c>
    </row>
    <row r="4" spans="1:38" x14ac:dyDescent="0.25">
      <c r="A4" s="73">
        <v>1</v>
      </c>
      <c r="B4" s="115">
        <f>Januar!A4</f>
        <v>44196</v>
      </c>
      <c r="C4" s="133" t="str">
        <f>IF(Januar!K4&gt;0,Januar!K4,"")</f>
        <v/>
      </c>
      <c r="D4" s="116" t="str">
        <f>IF(OR(Januar!C4="",Januar!J4&lt;&gt;""),UPPER(Januar!J4),"F")</f>
        <v>F</v>
      </c>
      <c r="E4" s="115">
        <f>Februar!A4</f>
        <v>44227</v>
      </c>
      <c r="F4" s="133" t="str">
        <f>IF(Februar!K4&gt;0,Februar!K4,"")</f>
        <v/>
      </c>
      <c r="G4" s="117" t="str">
        <f>IF(OR(Februar!C4="",Februar!J4&lt;&gt;""),UPPER(Februar!J4),"F")</f>
        <v/>
      </c>
      <c r="H4" s="118">
        <f>März!A4</f>
        <v>44255</v>
      </c>
      <c r="I4" s="133" t="str">
        <f>IF(März!K4&gt;0,März!K4,"")</f>
        <v/>
      </c>
      <c r="J4" s="119" t="str">
        <f>IF(OR(März!C4="",März!J4&lt;&gt;""),UPPER(März!J4),"F")</f>
        <v/>
      </c>
      <c r="K4" s="115">
        <f>April!A4</f>
        <v>44286</v>
      </c>
      <c r="L4" s="133">
        <f>IF(April!K4&gt;0,April!K4,"")</f>
        <v>0.20833333333333337</v>
      </c>
      <c r="M4" s="120" t="str">
        <f>IF(OR(April!C4="",April!J4&lt;&gt;""),UPPER(April!J4),"F")</f>
        <v/>
      </c>
      <c r="N4" s="118">
        <f>Mai!A4</f>
        <v>44316</v>
      </c>
      <c r="O4" s="133" t="str">
        <f>IF(Mai!K4&gt;0,Mai!K4,"")</f>
        <v/>
      </c>
      <c r="P4" s="116" t="str">
        <f>IF(OR(Mai!C4="",Mai!J4&lt;&gt;""),UPPER(Mai!J4),"F")</f>
        <v>F</v>
      </c>
      <c r="Q4" s="115">
        <f>Juni!A4</f>
        <v>44347</v>
      </c>
      <c r="R4" s="133" t="str">
        <f>IF(Juni!K4&gt;0,Juni!K4,"")</f>
        <v/>
      </c>
      <c r="S4" s="120" t="str">
        <f>IF(OR(Juni!C4="",Juni!J4&lt;&gt;""),UPPER(Juni!J4),"F")</f>
        <v/>
      </c>
      <c r="T4" s="118">
        <f>Juli!A4</f>
        <v>44377</v>
      </c>
      <c r="U4" s="133" t="str">
        <f>IF(Juli!K4&gt;0,Juli!K4,"")</f>
        <v/>
      </c>
      <c r="V4" s="119" t="str">
        <f>IF(OR(Juli!C4="",Juli!J4&lt;&gt;""),UPPER(Juli!J4),"F")</f>
        <v/>
      </c>
      <c r="W4" s="115">
        <f>August!A4</f>
        <v>44408</v>
      </c>
      <c r="X4" s="133" t="str">
        <f>IF(August!K4&gt;0,August!K4,"")</f>
        <v/>
      </c>
      <c r="Y4" s="120" t="str">
        <f>IF(OR(August!C4="",August!J4&lt;&gt;""),UPPER(August!J4),"F")</f>
        <v/>
      </c>
      <c r="Z4" s="118">
        <f>September!A4</f>
        <v>44439</v>
      </c>
      <c r="AA4" s="133" t="str">
        <f>IF(September!K4&gt;0,September!K4,"")</f>
        <v/>
      </c>
      <c r="AB4" s="119" t="str">
        <f>IF(OR(September!C4="",September!J4&lt;&gt;""),UPPER(September!J4),"F")</f>
        <v/>
      </c>
      <c r="AC4" s="115">
        <f>Oktober!A4</f>
        <v>44469</v>
      </c>
      <c r="AD4" s="133" t="str">
        <f>IF(Oktober!K4&gt;0,Oktober!K4,"")</f>
        <v/>
      </c>
      <c r="AE4" s="120" t="str">
        <f>IF(OR(Oktober!C4="",Oktober!J4&lt;&gt;""),UPPER(Oktober!J4),"F")</f>
        <v/>
      </c>
      <c r="AF4" s="118">
        <f>November!A4</f>
        <v>44500</v>
      </c>
      <c r="AG4" s="133" t="str">
        <f>IF(November!K4&gt;0,November!K4,"")</f>
        <v/>
      </c>
      <c r="AH4" s="119" t="str">
        <f>IF(OR(November!C4="",November!J4&lt;&gt;""),UPPER(November!J4),"F")</f>
        <v>F</v>
      </c>
      <c r="AI4" s="115">
        <f>Dezember!A4</f>
        <v>44530</v>
      </c>
      <c r="AJ4" s="133" t="str">
        <f>IF(Dezember!K4&gt;0,Dezember!K4,"")</f>
        <v/>
      </c>
      <c r="AK4" s="120" t="str">
        <f>IF(OR(Dezember!C4="",Dezember!J4&lt;&gt;""),UPPER(Dezember!J4),"F")</f>
        <v/>
      </c>
      <c r="AL4" s="74">
        <v>1</v>
      </c>
    </row>
    <row r="5" spans="1:38" x14ac:dyDescent="0.25">
      <c r="A5" s="75">
        <v>2</v>
      </c>
      <c r="B5" s="121">
        <f>Januar!A5</f>
        <v>44197</v>
      </c>
      <c r="C5" s="134" t="str">
        <f>IF(Januar!K5&gt;0,Januar!K5,"")</f>
        <v/>
      </c>
      <c r="D5" s="122" t="str">
        <f>IF(OR(Januar!C5="",Januar!J5&lt;&gt;""),UPPER(Januar!J5),"F")</f>
        <v/>
      </c>
      <c r="E5" s="121">
        <f>Februar!A5</f>
        <v>44228</v>
      </c>
      <c r="F5" s="134" t="str">
        <f>IF(Februar!K5&gt;0,Februar!K5,"")</f>
        <v/>
      </c>
      <c r="G5" s="123" t="str">
        <f>IF(OR(Februar!C5="",Februar!J5&lt;&gt;""),UPPER(Februar!J5),"F")</f>
        <v/>
      </c>
      <c r="H5" s="124">
        <f>März!A5</f>
        <v>44256</v>
      </c>
      <c r="I5" s="134" t="str">
        <f>IF(März!K5&gt;0,März!K5,"")</f>
        <v/>
      </c>
      <c r="J5" s="125" t="str">
        <f>IF(OR(März!C5="",März!J5&lt;&gt;""),UPPER(März!J5),"F")</f>
        <v/>
      </c>
      <c r="K5" s="121">
        <f>April!A5</f>
        <v>44287</v>
      </c>
      <c r="L5" s="134" t="str">
        <f>IF(April!K5&gt;0,April!K5,"")</f>
        <v/>
      </c>
      <c r="M5" s="126" t="str">
        <f>IF(OR(April!C5="",April!J5&lt;&gt;""),UPPER(April!J5),"F")</f>
        <v/>
      </c>
      <c r="N5" s="124">
        <f>Mai!A5</f>
        <v>44317</v>
      </c>
      <c r="O5" s="134" t="str">
        <f>IF(Mai!K5&gt;0,Mai!K5,"")</f>
        <v/>
      </c>
      <c r="P5" s="122" t="str">
        <f>IF(OR(Mai!C5="",Mai!J5&lt;&gt;""),UPPER(Mai!J5),"F")</f>
        <v/>
      </c>
      <c r="Q5" s="121">
        <f>Juni!A5</f>
        <v>44348</v>
      </c>
      <c r="R5" s="134" t="str">
        <f>IF(Juni!K5&gt;0,Juni!K5,"")</f>
        <v/>
      </c>
      <c r="S5" s="126" t="str">
        <f>IF(OR(Juni!C5="",Juni!J5&lt;&gt;""),UPPER(Juni!J5),"F")</f>
        <v/>
      </c>
      <c r="T5" s="124">
        <f>Juli!A5</f>
        <v>44378</v>
      </c>
      <c r="U5" s="134" t="str">
        <f>IF(Juli!K5&gt;0,Juli!K5,"")</f>
        <v/>
      </c>
      <c r="V5" s="125" t="str">
        <f>IF(OR(Juli!C5="",Juli!J5&lt;&gt;""),UPPER(Juli!J5),"F")</f>
        <v/>
      </c>
      <c r="W5" s="121">
        <f>August!A5</f>
        <v>44409</v>
      </c>
      <c r="X5" s="134" t="str">
        <f>IF(August!K5&gt;0,August!K5,"")</f>
        <v/>
      </c>
      <c r="Y5" s="126" t="str">
        <f>IF(OR(August!C5="",August!J5&lt;&gt;""),UPPER(August!J5),"F")</f>
        <v/>
      </c>
      <c r="Z5" s="124">
        <f>September!A5</f>
        <v>44440</v>
      </c>
      <c r="AA5" s="134" t="str">
        <f>IF(September!K5&gt;0,September!K5,"")</f>
        <v/>
      </c>
      <c r="AB5" s="125" t="str">
        <f>IF(OR(September!C5="",September!J5&lt;&gt;""),UPPER(September!J5),"F")</f>
        <v/>
      </c>
      <c r="AC5" s="121">
        <f>Oktober!A5</f>
        <v>44470</v>
      </c>
      <c r="AD5" s="134" t="str">
        <f>IF(Oktober!K5&gt;0,Oktober!K5,"")</f>
        <v/>
      </c>
      <c r="AE5" s="126" t="str">
        <f>IF(OR(Oktober!C5="",Oktober!J5&lt;&gt;""),UPPER(Oktober!J5),"F")</f>
        <v/>
      </c>
      <c r="AF5" s="124">
        <f>November!A5</f>
        <v>44501</v>
      </c>
      <c r="AG5" s="134" t="str">
        <f>IF(November!K5&gt;0,November!K5,"")</f>
        <v/>
      </c>
      <c r="AH5" s="125" t="str">
        <f>IF(OR(November!C5="",November!J5&lt;&gt;""),UPPER(November!J5),"F")</f>
        <v/>
      </c>
      <c r="AI5" s="121">
        <f>Dezember!A5</f>
        <v>44531</v>
      </c>
      <c r="AJ5" s="134" t="str">
        <f>IF(Dezember!K5&gt;0,Dezember!K5,"")</f>
        <v/>
      </c>
      <c r="AK5" s="126" t="str">
        <f>IF(OR(Dezember!C5="",Dezember!J5&lt;&gt;""),UPPER(Dezember!J5),"F")</f>
        <v/>
      </c>
      <c r="AL5" s="76">
        <v>2</v>
      </c>
    </row>
    <row r="6" spans="1:38" x14ac:dyDescent="0.25">
      <c r="A6" s="75">
        <v>3</v>
      </c>
      <c r="B6" s="121">
        <f>Januar!A6</f>
        <v>44198</v>
      </c>
      <c r="C6" s="134" t="str">
        <f>IF(Januar!K6&gt;0,Januar!K6,"")</f>
        <v/>
      </c>
      <c r="D6" s="122" t="str">
        <f>IF(OR(Januar!C6="",Januar!J6&lt;&gt;""),UPPER(Januar!J6),"F")</f>
        <v/>
      </c>
      <c r="E6" s="121">
        <f>Februar!A6</f>
        <v>44229</v>
      </c>
      <c r="F6" s="134" t="str">
        <f>IF(Februar!K6&gt;0,Februar!K6,"")</f>
        <v/>
      </c>
      <c r="G6" s="123" t="str">
        <f>IF(OR(Februar!C6="",Februar!J6&lt;&gt;""),UPPER(Februar!J6),"F")</f>
        <v/>
      </c>
      <c r="H6" s="124">
        <f>März!A6</f>
        <v>44257</v>
      </c>
      <c r="I6" s="134" t="str">
        <f>IF(März!K6&gt;0,März!K6,"")</f>
        <v/>
      </c>
      <c r="J6" s="125" t="str">
        <f>IF(OR(März!C6="",März!J6&lt;&gt;""),UPPER(März!J6),"F")</f>
        <v>F</v>
      </c>
      <c r="K6" s="121">
        <f>April!A6</f>
        <v>44288</v>
      </c>
      <c r="L6" s="134" t="str">
        <f>IF(April!K6&gt;0,April!K6,"")</f>
        <v/>
      </c>
      <c r="M6" s="126" t="str">
        <f>IF(OR(April!C6="",April!J6&lt;&gt;""),UPPER(April!J6),"F")</f>
        <v/>
      </c>
      <c r="N6" s="124">
        <f>Mai!A6</f>
        <v>44318</v>
      </c>
      <c r="O6" s="134" t="str">
        <f>IF(Mai!K6&gt;0,Mai!K6,"")</f>
        <v/>
      </c>
      <c r="P6" s="122" t="str">
        <f>IF(OR(Mai!C6="",Mai!J6&lt;&gt;""),UPPER(Mai!J6),"F")</f>
        <v/>
      </c>
      <c r="Q6" s="121">
        <f>Juni!A6</f>
        <v>44349</v>
      </c>
      <c r="R6" s="134" t="str">
        <f>IF(Juni!K6&gt;0,Juni!K6,"")</f>
        <v/>
      </c>
      <c r="S6" s="126" t="str">
        <f>IF(OR(Juni!C6="",Juni!J6&lt;&gt;""),UPPER(Juni!J6),"F")</f>
        <v/>
      </c>
      <c r="T6" s="124">
        <f>Juli!A6</f>
        <v>44379</v>
      </c>
      <c r="U6" s="134" t="str">
        <f>IF(Juli!K6&gt;0,Juli!K6,"")</f>
        <v/>
      </c>
      <c r="V6" s="125" t="str">
        <f>IF(OR(Juli!C6="",Juli!J6&lt;&gt;""),UPPER(Juli!J6),"F")</f>
        <v/>
      </c>
      <c r="W6" s="121">
        <f>August!A6</f>
        <v>44410</v>
      </c>
      <c r="X6" s="134" t="str">
        <f>IF(August!K6&gt;0,August!K6,"")</f>
        <v/>
      </c>
      <c r="Y6" s="126" t="str">
        <f>IF(OR(August!C6="",August!J6&lt;&gt;""),UPPER(August!J6),"F")</f>
        <v/>
      </c>
      <c r="Z6" s="124">
        <f>September!A6</f>
        <v>44441</v>
      </c>
      <c r="AA6" s="134" t="str">
        <f>IF(September!K6&gt;0,September!K6,"")</f>
        <v/>
      </c>
      <c r="AB6" s="125" t="str">
        <f>IF(OR(September!C6="",September!J6&lt;&gt;""),UPPER(September!J6),"F")</f>
        <v/>
      </c>
      <c r="AC6" s="121">
        <f>Oktober!A6</f>
        <v>44471</v>
      </c>
      <c r="AD6" s="134" t="str">
        <f>IF(Oktober!K6&gt;0,Oktober!K6,"")</f>
        <v/>
      </c>
      <c r="AE6" s="126" t="str">
        <f>IF(OR(Oktober!C6="",Oktober!J6&lt;&gt;""),UPPER(Oktober!J6),"F")</f>
        <v>F</v>
      </c>
      <c r="AF6" s="124">
        <f>November!A6</f>
        <v>44502</v>
      </c>
      <c r="AG6" s="134" t="str">
        <f>IF(November!K6&gt;0,November!K6,"")</f>
        <v/>
      </c>
      <c r="AH6" s="125" t="str">
        <f>IF(OR(November!C6="",November!J6&lt;&gt;""),UPPER(November!J6),"F")</f>
        <v/>
      </c>
      <c r="AI6" s="121">
        <f>Dezember!A6</f>
        <v>44532</v>
      </c>
      <c r="AJ6" s="134" t="str">
        <f>IF(Dezember!K6&gt;0,Dezember!K6,"")</f>
        <v/>
      </c>
      <c r="AK6" s="126" t="str">
        <f>IF(OR(Dezember!C6="",Dezember!J6&lt;&gt;""),UPPER(Dezember!J6),"F")</f>
        <v/>
      </c>
      <c r="AL6" s="76">
        <v>3</v>
      </c>
    </row>
    <row r="7" spans="1:38" x14ac:dyDescent="0.25">
      <c r="A7" s="75">
        <v>4</v>
      </c>
      <c r="B7" s="121">
        <f>Januar!A7</f>
        <v>44199</v>
      </c>
      <c r="C7" s="134" t="str">
        <f>IF(Januar!K7&gt;0,Januar!K7,"")</f>
        <v/>
      </c>
      <c r="D7" s="122" t="str">
        <f>IF(OR(Januar!C7="",Januar!J7&lt;&gt;""),UPPER(Januar!J7),"F")</f>
        <v/>
      </c>
      <c r="E7" s="121">
        <f>Februar!A7</f>
        <v>44230</v>
      </c>
      <c r="F7" s="134" t="str">
        <f>IF(Februar!K7&gt;0,Februar!K7,"")</f>
        <v/>
      </c>
      <c r="G7" s="123" t="str">
        <f>IF(OR(Februar!C7="",Februar!J7&lt;&gt;""),UPPER(Februar!J7),"F")</f>
        <v/>
      </c>
      <c r="H7" s="124">
        <f>März!A7</f>
        <v>44258</v>
      </c>
      <c r="I7" s="134" t="str">
        <f>IF(März!K7&gt;0,März!K7,"")</f>
        <v/>
      </c>
      <c r="J7" s="125" t="str">
        <f>IF(OR(März!C7="",März!J7&lt;&gt;""),UPPER(März!J7),"F")</f>
        <v>F</v>
      </c>
      <c r="K7" s="121">
        <f>April!A7</f>
        <v>44289</v>
      </c>
      <c r="L7" s="134" t="str">
        <f>IF(April!K7&gt;0,April!K7,"")</f>
        <v/>
      </c>
      <c r="M7" s="126" t="str">
        <f>IF(OR(April!C7="",April!J7&lt;&gt;""),UPPER(April!J7),"F")</f>
        <v/>
      </c>
      <c r="N7" s="124">
        <f>Mai!A7</f>
        <v>44319</v>
      </c>
      <c r="O7" s="134" t="str">
        <f>IF(Mai!K7&gt;0,Mai!K7,"")</f>
        <v/>
      </c>
      <c r="P7" s="122" t="str">
        <f>IF(OR(Mai!C7="",Mai!J7&lt;&gt;""),UPPER(Mai!J7),"F")</f>
        <v/>
      </c>
      <c r="Q7" s="121">
        <f>Juni!A7</f>
        <v>44350</v>
      </c>
      <c r="R7" s="134" t="str">
        <f>IF(Juni!K7&gt;0,Juni!K7,"")</f>
        <v/>
      </c>
      <c r="S7" s="126" t="str">
        <f>IF(OR(Juni!C7="",Juni!J7&lt;&gt;""),UPPER(Juni!J7),"F")</f>
        <v/>
      </c>
      <c r="T7" s="124">
        <f>Juli!A7</f>
        <v>44380</v>
      </c>
      <c r="U7" s="134" t="str">
        <f>IF(Juli!K7&gt;0,Juli!K7,"")</f>
        <v/>
      </c>
      <c r="V7" s="125" t="str">
        <f>IF(OR(Juli!C7="",Juli!J7&lt;&gt;""),UPPER(Juli!J7),"F")</f>
        <v/>
      </c>
      <c r="W7" s="121">
        <f>August!A7</f>
        <v>44411</v>
      </c>
      <c r="X7" s="134" t="str">
        <f>IF(August!K7&gt;0,August!K7,"")</f>
        <v/>
      </c>
      <c r="Y7" s="126" t="str">
        <f>IF(OR(August!C7="",August!J7&lt;&gt;""),UPPER(August!J7),"F")</f>
        <v/>
      </c>
      <c r="Z7" s="124">
        <f>September!A7</f>
        <v>44442</v>
      </c>
      <c r="AA7" s="134" t="str">
        <f>IF(September!K7&gt;0,September!K7,"")</f>
        <v/>
      </c>
      <c r="AB7" s="125" t="str">
        <f>IF(OR(September!C7="",September!J7&lt;&gt;""),UPPER(September!J7),"F")</f>
        <v/>
      </c>
      <c r="AC7" s="121">
        <f>Oktober!A7</f>
        <v>44472</v>
      </c>
      <c r="AD7" s="134" t="str">
        <f>IF(Oktober!K7&gt;0,Oktober!K7,"")</f>
        <v/>
      </c>
      <c r="AE7" s="126" t="str">
        <f>IF(OR(Oktober!C7="",Oktober!J7&lt;&gt;""),UPPER(Oktober!J7),"F")</f>
        <v/>
      </c>
      <c r="AF7" s="124">
        <f>November!A7</f>
        <v>44503</v>
      </c>
      <c r="AG7" s="134" t="str">
        <f>IF(November!K7&gt;0,November!K7,"")</f>
        <v/>
      </c>
      <c r="AH7" s="125" t="str">
        <f>IF(OR(November!C7="",November!J7&lt;&gt;""),UPPER(November!J7),"F")</f>
        <v/>
      </c>
      <c r="AI7" s="121">
        <f>Dezember!A7</f>
        <v>44533</v>
      </c>
      <c r="AJ7" s="134" t="str">
        <f>IF(Dezember!K7&gt;0,Dezember!K7,"")</f>
        <v/>
      </c>
      <c r="AK7" s="126" t="str">
        <f>IF(OR(Dezember!C7="",Dezember!J7&lt;&gt;""),UPPER(Dezember!J7),"F")</f>
        <v/>
      </c>
      <c r="AL7" s="76">
        <v>4</v>
      </c>
    </row>
    <row r="8" spans="1:38" x14ac:dyDescent="0.25">
      <c r="A8" s="75">
        <v>5</v>
      </c>
      <c r="B8" s="121">
        <f>Januar!A8</f>
        <v>44200</v>
      </c>
      <c r="C8" s="134" t="str">
        <f>IF(Januar!K8&gt;0,Januar!K8,"")</f>
        <v/>
      </c>
      <c r="D8" s="122" t="str">
        <f>IF(OR(Januar!C8="",Januar!J8&lt;&gt;""),UPPER(Januar!J8),"F")</f>
        <v/>
      </c>
      <c r="E8" s="121">
        <f>Februar!A8</f>
        <v>44231</v>
      </c>
      <c r="F8" s="134" t="str">
        <f>IF(Februar!K8&gt;0,Februar!K8,"")</f>
        <v/>
      </c>
      <c r="G8" s="123" t="str">
        <f>IF(OR(Februar!C8="",Februar!J8&lt;&gt;""),UPPER(Februar!J8),"F")</f>
        <v/>
      </c>
      <c r="H8" s="124">
        <f>März!A8</f>
        <v>44259</v>
      </c>
      <c r="I8" s="134" t="str">
        <f>IF(März!K8&gt;0,März!K8,"")</f>
        <v/>
      </c>
      <c r="J8" s="125" t="str">
        <f>IF(OR(März!C8="",März!J8&lt;&gt;""),UPPER(März!J8),"F")</f>
        <v/>
      </c>
      <c r="K8" s="121">
        <f>April!A8</f>
        <v>44290</v>
      </c>
      <c r="L8" s="134" t="str">
        <f>IF(April!K8&gt;0,April!K8,"")</f>
        <v/>
      </c>
      <c r="M8" s="126" t="str">
        <f>IF(OR(April!C8="",April!J8&lt;&gt;""),UPPER(April!J8),"F")</f>
        <v/>
      </c>
      <c r="N8" s="124">
        <f>Mai!A8</f>
        <v>44320</v>
      </c>
      <c r="O8" s="134" t="str">
        <f>IF(Mai!K8&gt;0,Mai!K8,"")</f>
        <v/>
      </c>
      <c r="P8" s="122" t="str">
        <f>IF(OR(Mai!C8="",Mai!J8&lt;&gt;""),UPPER(Mai!J8),"F")</f>
        <v/>
      </c>
      <c r="Q8" s="121">
        <f>Juni!A8</f>
        <v>44351</v>
      </c>
      <c r="R8" s="134" t="str">
        <f>IF(Juni!K8&gt;0,Juni!K8,"")</f>
        <v/>
      </c>
      <c r="S8" s="126" t="str">
        <f>IF(OR(Juni!C8="",Juni!J8&lt;&gt;""),UPPER(Juni!J8),"F")</f>
        <v/>
      </c>
      <c r="T8" s="124">
        <f>Juli!A8</f>
        <v>44381</v>
      </c>
      <c r="U8" s="134" t="str">
        <f>IF(Juli!K8&gt;0,Juli!K8,"")</f>
        <v/>
      </c>
      <c r="V8" s="125" t="str">
        <f>IF(OR(Juli!C8="",Juli!J8&lt;&gt;""),UPPER(Juli!J8),"F")</f>
        <v/>
      </c>
      <c r="W8" s="121">
        <f>August!A8</f>
        <v>44412</v>
      </c>
      <c r="X8" s="134" t="str">
        <f>IF(August!K8&gt;0,August!K8,"")</f>
        <v/>
      </c>
      <c r="Y8" s="126" t="str">
        <f>IF(OR(August!C8="",August!J8&lt;&gt;""),UPPER(August!J8),"F")</f>
        <v/>
      </c>
      <c r="Z8" s="124">
        <f>September!A8</f>
        <v>44443</v>
      </c>
      <c r="AA8" s="134" t="str">
        <f>IF(September!K8&gt;0,September!K8,"")</f>
        <v/>
      </c>
      <c r="AB8" s="125" t="str">
        <f>IF(OR(September!C8="",September!J8&lt;&gt;""),UPPER(September!J8),"F")</f>
        <v/>
      </c>
      <c r="AC8" s="121">
        <f>Oktober!A8</f>
        <v>44473</v>
      </c>
      <c r="AD8" s="134" t="str">
        <f>IF(Oktober!K8&gt;0,Oktober!K8,"")</f>
        <v/>
      </c>
      <c r="AE8" s="126" t="str">
        <f>IF(OR(Oktober!C8="",Oktober!J8&lt;&gt;""),UPPER(Oktober!J8),"F")</f>
        <v/>
      </c>
      <c r="AF8" s="124">
        <f>November!A8</f>
        <v>44504</v>
      </c>
      <c r="AG8" s="134" t="str">
        <f>IF(November!K8&gt;0,November!K8,"")</f>
        <v/>
      </c>
      <c r="AH8" s="125" t="str">
        <f>IF(OR(November!C8="",November!J8&lt;&gt;""),UPPER(November!J8),"F")</f>
        <v/>
      </c>
      <c r="AI8" s="121">
        <f>Dezember!A8</f>
        <v>44534</v>
      </c>
      <c r="AJ8" s="134" t="str">
        <f>IF(Dezember!K8&gt;0,Dezember!K8,"")</f>
        <v/>
      </c>
      <c r="AK8" s="126" t="str">
        <f>IF(OR(Dezember!C8="",Dezember!J8&lt;&gt;""),UPPER(Dezember!J8),"F")</f>
        <v/>
      </c>
      <c r="AL8" s="76">
        <v>5</v>
      </c>
    </row>
    <row r="9" spans="1:38" x14ac:dyDescent="0.25">
      <c r="A9" s="75">
        <v>6</v>
      </c>
      <c r="B9" s="121">
        <f>Januar!A9</f>
        <v>44201</v>
      </c>
      <c r="C9" s="134" t="str">
        <f>IF(Januar!K9&gt;0,Januar!K9,"")</f>
        <v/>
      </c>
      <c r="D9" s="122" t="str">
        <f>IF(OR(Januar!C9="",Januar!J9&lt;&gt;""),UPPER(Januar!J9),"F")</f>
        <v>F</v>
      </c>
      <c r="E9" s="121">
        <f>Februar!A9</f>
        <v>44232</v>
      </c>
      <c r="F9" s="134" t="str">
        <f>IF(Februar!K9&gt;0,Februar!K9,"")</f>
        <v/>
      </c>
      <c r="G9" s="123" t="str">
        <f>IF(OR(Februar!C9="",Februar!J9&lt;&gt;""),UPPER(Februar!J9),"F")</f>
        <v/>
      </c>
      <c r="H9" s="124">
        <f>März!A9</f>
        <v>44260</v>
      </c>
      <c r="I9" s="134" t="str">
        <f>IF(März!K9&gt;0,März!K9,"")</f>
        <v/>
      </c>
      <c r="J9" s="125" t="str">
        <f>IF(OR(März!C9="",März!J9&lt;&gt;""),UPPER(März!J9),"F")</f>
        <v/>
      </c>
      <c r="K9" s="121">
        <f>April!A9</f>
        <v>44291</v>
      </c>
      <c r="L9" s="134" t="str">
        <f>IF(April!K9&gt;0,April!K9,"")</f>
        <v/>
      </c>
      <c r="M9" s="126" t="str">
        <f>IF(OR(April!C9="",April!J9&lt;&gt;""),UPPER(April!J9),"F")</f>
        <v/>
      </c>
      <c r="N9" s="124">
        <f>Mai!A9</f>
        <v>44321</v>
      </c>
      <c r="O9" s="134" t="str">
        <f>IF(Mai!K9&gt;0,Mai!K9,"")</f>
        <v/>
      </c>
      <c r="P9" s="122" t="str">
        <f>IF(OR(Mai!C9="",Mai!J9&lt;&gt;""),UPPER(Mai!J9),"F")</f>
        <v/>
      </c>
      <c r="Q9" s="121">
        <f>Juni!A9</f>
        <v>44352</v>
      </c>
      <c r="R9" s="134" t="str">
        <f>IF(Juni!K9&gt;0,Juni!K9,"")</f>
        <v/>
      </c>
      <c r="S9" s="126" t="str">
        <f>IF(OR(Juni!C9="",Juni!J9&lt;&gt;""),UPPER(Juni!J9),"F")</f>
        <v/>
      </c>
      <c r="T9" s="124">
        <f>Juli!A9</f>
        <v>44382</v>
      </c>
      <c r="U9" s="134" t="str">
        <f>IF(Juli!K9&gt;0,Juli!K9,"")</f>
        <v/>
      </c>
      <c r="V9" s="125" t="str">
        <f>IF(OR(Juli!C9="",Juli!J9&lt;&gt;""),UPPER(Juli!J9),"F")</f>
        <v/>
      </c>
      <c r="W9" s="121">
        <f>August!A9</f>
        <v>44413</v>
      </c>
      <c r="X9" s="134" t="str">
        <f>IF(August!K9&gt;0,August!K9,"")</f>
        <v/>
      </c>
      <c r="Y9" s="126" t="str">
        <f>IF(OR(August!C9="",August!J9&lt;&gt;""),UPPER(August!J9),"F")</f>
        <v/>
      </c>
      <c r="Z9" s="124">
        <f>September!A9</f>
        <v>44444</v>
      </c>
      <c r="AA9" s="134" t="str">
        <f>IF(September!K9&gt;0,September!K9,"")</f>
        <v/>
      </c>
      <c r="AB9" s="125" t="str">
        <f>IF(OR(September!C9="",September!J9&lt;&gt;""),UPPER(September!J9),"F")</f>
        <v/>
      </c>
      <c r="AC9" s="121">
        <f>Oktober!A9</f>
        <v>44474</v>
      </c>
      <c r="AD9" s="134" t="str">
        <f>IF(Oktober!K9&gt;0,Oktober!K9,"")</f>
        <v/>
      </c>
      <c r="AE9" s="126" t="str">
        <f>IF(OR(Oktober!C9="",Oktober!J9&lt;&gt;""),UPPER(Oktober!J9),"F")</f>
        <v/>
      </c>
      <c r="AF9" s="124">
        <f>November!A9</f>
        <v>44505</v>
      </c>
      <c r="AG9" s="134" t="str">
        <f>IF(November!K9&gt;0,November!K9,"")</f>
        <v/>
      </c>
      <c r="AH9" s="125" t="str">
        <f>IF(OR(November!C9="",November!J9&lt;&gt;""),UPPER(November!J9),"F")</f>
        <v/>
      </c>
      <c r="AI9" s="121">
        <f>Dezember!A9</f>
        <v>44535</v>
      </c>
      <c r="AJ9" s="134" t="str">
        <f>IF(Dezember!K9&gt;0,Dezember!K9,"")</f>
        <v/>
      </c>
      <c r="AK9" s="126" t="str">
        <f>IF(OR(Dezember!C9="",Dezember!J9&lt;&gt;""),UPPER(Dezember!J9),"F")</f>
        <v/>
      </c>
      <c r="AL9" s="76">
        <v>6</v>
      </c>
    </row>
    <row r="10" spans="1:38" x14ac:dyDescent="0.25">
      <c r="A10" s="75">
        <v>7</v>
      </c>
      <c r="B10" s="121">
        <f>Januar!A10</f>
        <v>44202</v>
      </c>
      <c r="C10" s="134" t="str">
        <f>IF(Januar!K10&gt;0,Januar!K10,"")</f>
        <v/>
      </c>
      <c r="D10" s="122" t="str">
        <f>IF(OR(Januar!C10="",Januar!J10&lt;&gt;""),UPPER(Januar!J10),"F")</f>
        <v/>
      </c>
      <c r="E10" s="121">
        <f>Februar!A10</f>
        <v>44233</v>
      </c>
      <c r="F10" s="134" t="str">
        <f>IF(Februar!K10&gt;0,Februar!K10,"")</f>
        <v/>
      </c>
      <c r="G10" s="123" t="str">
        <f>IF(OR(Februar!C10="",Februar!J10&lt;&gt;""),UPPER(Februar!J10),"F")</f>
        <v/>
      </c>
      <c r="H10" s="124">
        <f>März!A10</f>
        <v>44261</v>
      </c>
      <c r="I10" s="134" t="str">
        <f>IF(März!K10&gt;0,März!K10,"")</f>
        <v/>
      </c>
      <c r="J10" s="125" t="str">
        <f>IF(OR(März!C10="",März!J10&lt;&gt;""),UPPER(März!J10),"F")</f>
        <v/>
      </c>
      <c r="K10" s="121">
        <f>April!A10</f>
        <v>44292</v>
      </c>
      <c r="L10" s="134" t="str">
        <f>IF(April!K10&gt;0,April!K10,"")</f>
        <v/>
      </c>
      <c r="M10" s="126" t="str">
        <f>IF(OR(April!C10="",April!J10&lt;&gt;""),UPPER(April!J10),"F")</f>
        <v/>
      </c>
      <c r="N10" s="124">
        <f>Mai!A10</f>
        <v>44322</v>
      </c>
      <c r="O10" s="134" t="str">
        <f>IF(Mai!K10&gt;0,Mai!K10,"")</f>
        <v/>
      </c>
      <c r="P10" s="122" t="str">
        <f>IF(OR(Mai!C10="",Mai!J10&lt;&gt;""),UPPER(Mai!J10),"F")</f>
        <v/>
      </c>
      <c r="Q10" s="121">
        <f>Juni!A10</f>
        <v>44353</v>
      </c>
      <c r="R10" s="134" t="str">
        <f>IF(Juni!K10&gt;0,Juni!K10,"")</f>
        <v/>
      </c>
      <c r="S10" s="126" t="str">
        <f>IF(OR(Juni!C10="",Juni!J10&lt;&gt;""),UPPER(Juni!J10),"F")</f>
        <v/>
      </c>
      <c r="T10" s="124">
        <f>Juli!A10</f>
        <v>44383</v>
      </c>
      <c r="U10" s="134" t="str">
        <f>IF(Juli!K10&gt;0,Juli!K10,"")</f>
        <v/>
      </c>
      <c r="V10" s="125" t="str">
        <f>IF(OR(Juli!C10="",Juli!J10&lt;&gt;""),UPPER(Juli!J10),"F")</f>
        <v/>
      </c>
      <c r="W10" s="121">
        <f>August!A10</f>
        <v>44414</v>
      </c>
      <c r="X10" s="134" t="str">
        <f>IF(August!K10&gt;0,August!K10,"")</f>
        <v/>
      </c>
      <c r="Y10" s="126" t="str">
        <f>IF(OR(August!C10="",August!J10&lt;&gt;""),UPPER(August!J10),"F")</f>
        <v/>
      </c>
      <c r="Z10" s="124">
        <f>September!A10</f>
        <v>44445</v>
      </c>
      <c r="AA10" s="134" t="str">
        <f>IF(September!K10&gt;0,September!K10,"")</f>
        <v/>
      </c>
      <c r="AB10" s="125" t="str">
        <f>IF(OR(September!C10="",September!J10&lt;&gt;""),UPPER(September!J10),"F")</f>
        <v/>
      </c>
      <c r="AC10" s="121">
        <f>Oktober!A10</f>
        <v>44475</v>
      </c>
      <c r="AD10" s="134" t="str">
        <f>IF(Oktober!K10&gt;0,Oktober!K10,"")</f>
        <v/>
      </c>
      <c r="AE10" s="126" t="str">
        <f>IF(OR(Oktober!C10="",Oktober!J10&lt;&gt;""),UPPER(Oktober!J10),"F")</f>
        <v/>
      </c>
      <c r="AF10" s="124">
        <f>November!A10</f>
        <v>44506</v>
      </c>
      <c r="AG10" s="134" t="str">
        <f>IF(November!K10&gt;0,November!K10,"")</f>
        <v/>
      </c>
      <c r="AH10" s="125" t="str">
        <f>IF(OR(November!C10="",November!J10&lt;&gt;""),UPPER(November!J10),"F")</f>
        <v/>
      </c>
      <c r="AI10" s="121">
        <f>Dezember!A10</f>
        <v>44536</v>
      </c>
      <c r="AJ10" s="134" t="str">
        <f>IF(Dezember!K10&gt;0,Dezember!K10,"")</f>
        <v/>
      </c>
      <c r="AK10" s="126" t="str">
        <f>IF(OR(Dezember!C10="",Dezember!J10&lt;&gt;""),UPPER(Dezember!J10),"F")</f>
        <v/>
      </c>
      <c r="AL10" s="76">
        <v>7</v>
      </c>
    </row>
    <row r="11" spans="1:38" x14ac:dyDescent="0.25">
      <c r="A11" s="75">
        <v>8</v>
      </c>
      <c r="B11" s="121">
        <f>Januar!A11</f>
        <v>44203</v>
      </c>
      <c r="C11" s="134" t="str">
        <f>IF(Januar!K11&gt;0,Januar!K11,"")</f>
        <v/>
      </c>
      <c r="D11" s="122" t="str">
        <f>IF(OR(Januar!C11="",Januar!J11&lt;&gt;""),UPPER(Januar!J11),"F")</f>
        <v/>
      </c>
      <c r="E11" s="121">
        <f>Februar!A11</f>
        <v>44234</v>
      </c>
      <c r="F11" s="134" t="str">
        <f>IF(Februar!K11&gt;0,Februar!K11,"")</f>
        <v/>
      </c>
      <c r="G11" s="123" t="str">
        <f>IF(OR(Februar!C11="",Februar!J11&lt;&gt;""),UPPER(Februar!J11),"F")</f>
        <v/>
      </c>
      <c r="H11" s="124">
        <f>März!A11</f>
        <v>44262</v>
      </c>
      <c r="I11" s="134" t="str">
        <f>IF(März!K11&gt;0,März!K11,"")</f>
        <v/>
      </c>
      <c r="J11" s="125" t="str">
        <f>IF(OR(März!C11="",März!J11&lt;&gt;""),UPPER(März!J11),"F")</f>
        <v>F</v>
      </c>
      <c r="K11" s="121">
        <f>April!A11</f>
        <v>44293</v>
      </c>
      <c r="L11" s="134" t="str">
        <f>IF(April!K11&gt;0,April!K11,"")</f>
        <v/>
      </c>
      <c r="M11" s="126" t="str">
        <f>IF(OR(April!C11="",April!J11&lt;&gt;""),UPPER(April!J11),"F")</f>
        <v/>
      </c>
      <c r="N11" s="124">
        <f>Mai!A11</f>
        <v>44323</v>
      </c>
      <c r="O11" s="134" t="str">
        <f>IF(Mai!K11&gt;0,Mai!K11,"")</f>
        <v/>
      </c>
      <c r="P11" s="122" t="str">
        <f>IF(OR(Mai!C11="",Mai!J11&lt;&gt;""),UPPER(Mai!J11),"F")</f>
        <v/>
      </c>
      <c r="Q11" s="121">
        <f>Juni!A11</f>
        <v>44354</v>
      </c>
      <c r="R11" s="134" t="str">
        <f>IF(Juni!K11&gt;0,Juni!K11,"")</f>
        <v/>
      </c>
      <c r="S11" s="126" t="str">
        <f>IF(OR(Juni!C11="",Juni!J11&lt;&gt;""),UPPER(Juni!J11),"F")</f>
        <v>F</v>
      </c>
      <c r="T11" s="124">
        <f>Juli!A11</f>
        <v>44384</v>
      </c>
      <c r="U11" s="134" t="str">
        <f>IF(Juli!K11&gt;0,Juli!K11,"")</f>
        <v/>
      </c>
      <c r="V11" s="125" t="str">
        <f>IF(OR(Juli!C11="",Juli!J11&lt;&gt;""),UPPER(Juli!J11),"F")</f>
        <v/>
      </c>
      <c r="W11" s="121">
        <f>August!A11</f>
        <v>44415</v>
      </c>
      <c r="X11" s="134" t="str">
        <f>IF(August!K11&gt;0,August!K11,"")</f>
        <v/>
      </c>
      <c r="Y11" s="126" t="str">
        <f>IF(OR(August!C11="",August!J11&lt;&gt;""),UPPER(August!J11),"F")</f>
        <v>F</v>
      </c>
      <c r="Z11" s="124">
        <f>September!A11</f>
        <v>44446</v>
      </c>
      <c r="AA11" s="134" t="str">
        <f>IF(September!K11&gt;0,September!K11,"")</f>
        <v/>
      </c>
      <c r="AB11" s="125" t="str">
        <f>IF(OR(September!C11="",September!J11&lt;&gt;""),UPPER(September!J11),"F")</f>
        <v/>
      </c>
      <c r="AC11" s="121">
        <f>Oktober!A11</f>
        <v>44476</v>
      </c>
      <c r="AD11" s="134" t="str">
        <f>IF(Oktober!K11&gt;0,Oktober!K11,"")</f>
        <v/>
      </c>
      <c r="AE11" s="126" t="str">
        <f>IF(OR(Oktober!C11="",Oktober!J11&lt;&gt;""),UPPER(Oktober!J11),"F")</f>
        <v/>
      </c>
      <c r="AF11" s="124">
        <f>November!A11</f>
        <v>44507</v>
      </c>
      <c r="AG11" s="134" t="str">
        <f>IF(November!K11&gt;0,November!K11,"")</f>
        <v/>
      </c>
      <c r="AH11" s="125" t="str">
        <f>IF(OR(November!C11="",November!J11&lt;&gt;""),UPPER(November!J11),"F")</f>
        <v/>
      </c>
      <c r="AI11" s="121">
        <f>Dezember!A11</f>
        <v>44537</v>
      </c>
      <c r="AJ11" s="134" t="str">
        <f>IF(Dezember!K11&gt;0,Dezember!K11,"")</f>
        <v/>
      </c>
      <c r="AK11" s="126" t="str">
        <f>IF(OR(Dezember!C11="",Dezember!J11&lt;&gt;""),UPPER(Dezember!J11),"F")</f>
        <v>F</v>
      </c>
      <c r="AL11" s="76">
        <v>8</v>
      </c>
    </row>
    <row r="12" spans="1:38" x14ac:dyDescent="0.25">
      <c r="A12" s="75">
        <v>9</v>
      </c>
      <c r="B12" s="121">
        <f>Januar!A12</f>
        <v>44204</v>
      </c>
      <c r="C12" s="134" t="str">
        <f>IF(Januar!K12&gt;0,Januar!K12,"")</f>
        <v/>
      </c>
      <c r="D12" s="122" t="str">
        <f>IF(OR(Januar!C12="",Januar!J12&lt;&gt;""),UPPER(Januar!J12),"F")</f>
        <v/>
      </c>
      <c r="E12" s="121">
        <f>Februar!A12</f>
        <v>44235</v>
      </c>
      <c r="F12" s="134" t="str">
        <f>IF(Februar!K12&gt;0,Februar!K12,"")</f>
        <v/>
      </c>
      <c r="G12" s="123" t="str">
        <f>IF(OR(Februar!C12="",Februar!J12&lt;&gt;""),UPPER(Februar!J12),"F")</f>
        <v/>
      </c>
      <c r="H12" s="124">
        <f>März!A12</f>
        <v>44263</v>
      </c>
      <c r="I12" s="134" t="str">
        <f>IF(März!K12&gt;0,März!K12,"")</f>
        <v/>
      </c>
      <c r="J12" s="125" t="str">
        <f>IF(OR(März!C12="",März!J12&lt;&gt;""),UPPER(März!J12),"F")</f>
        <v/>
      </c>
      <c r="K12" s="121">
        <f>April!A12</f>
        <v>44294</v>
      </c>
      <c r="L12" s="134">
        <f>IF(April!K12&gt;0,April!K12,"")</f>
        <v>7.2916666666666741E-2</v>
      </c>
      <c r="M12" s="126" t="str">
        <f>IF(OR(April!C12="",April!J12&lt;&gt;""),UPPER(April!J12),"F")</f>
        <v/>
      </c>
      <c r="N12" s="124">
        <f>Mai!A12</f>
        <v>44324</v>
      </c>
      <c r="O12" s="134" t="str">
        <f>IF(Mai!K12&gt;0,Mai!K12,"")</f>
        <v/>
      </c>
      <c r="P12" s="122" t="str">
        <f>IF(OR(Mai!C12="",Mai!J12&lt;&gt;""),UPPER(Mai!J12),"F")</f>
        <v/>
      </c>
      <c r="Q12" s="121">
        <f>Juni!A12</f>
        <v>44355</v>
      </c>
      <c r="R12" s="134" t="str">
        <f>IF(Juni!K12&gt;0,Juni!K12,"")</f>
        <v/>
      </c>
      <c r="S12" s="126" t="str">
        <f>IF(OR(Juni!C12="",Juni!J12&lt;&gt;""),UPPER(Juni!J12),"F")</f>
        <v>F</v>
      </c>
      <c r="T12" s="124">
        <f>Juli!A12</f>
        <v>44385</v>
      </c>
      <c r="U12" s="134" t="str">
        <f>IF(Juli!K12&gt;0,Juli!K12,"")</f>
        <v/>
      </c>
      <c r="V12" s="125" t="str">
        <f>IF(OR(Juli!C12="",Juli!J12&lt;&gt;""),UPPER(Juli!J12),"F")</f>
        <v/>
      </c>
      <c r="W12" s="121">
        <f>August!A12</f>
        <v>44416</v>
      </c>
      <c r="X12" s="134" t="str">
        <f>IF(August!K12&gt;0,August!K12,"")</f>
        <v/>
      </c>
      <c r="Y12" s="126" t="str">
        <f>IF(OR(August!C12="",August!J12&lt;&gt;""),UPPER(August!J12),"F")</f>
        <v/>
      </c>
      <c r="Z12" s="124">
        <f>September!A12</f>
        <v>44447</v>
      </c>
      <c r="AA12" s="134" t="str">
        <f>IF(September!K12&gt;0,September!K12,"")</f>
        <v/>
      </c>
      <c r="AB12" s="125" t="str">
        <f>IF(OR(September!C12="",September!J12&lt;&gt;""),UPPER(September!J12),"F")</f>
        <v/>
      </c>
      <c r="AC12" s="121">
        <f>Oktober!A12</f>
        <v>44477</v>
      </c>
      <c r="AD12" s="134" t="str">
        <f>IF(Oktober!K12&gt;0,Oktober!K12,"")</f>
        <v/>
      </c>
      <c r="AE12" s="126" t="str">
        <f>IF(OR(Oktober!C12="",Oktober!J12&lt;&gt;""),UPPER(Oktober!J12),"F")</f>
        <v/>
      </c>
      <c r="AF12" s="124">
        <f>November!A12</f>
        <v>44508</v>
      </c>
      <c r="AG12" s="134" t="str">
        <f>IF(November!K12&gt;0,November!K12,"")</f>
        <v/>
      </c>
      <c r="AH12" s="125" t="str">
        <f>IF(OR(November!C12="",November!J12&lt;&gt;""),UPPER(November!J12),"F")</f>
        <v/>
      </c>
      <c r="AI12" s="121">
        <f>Dezember!A12</f>
        <v>44538</v>
      </c>
      <c r="AJ12" s="134" t="str">
        <f>IF(Dezember!K12&gt;0,Dezember!K12,"")</f>
        <v/>
      </c>
      <c r="AK12" s="126" t="str">
        <f>IF(OR(Dezember!C12="",Dezember!J12&lt;&gt;""),UPPER(Dezember!J12),"F")</f>
        <v/>
      </c>
      <c r="AL12" s="76">
        <v>9</v>
      </c>
    </row>
    <row r="13" spans="1:38" x14ac:dyDescent="0.25">
      <c r="A13" s="75">
        <v>10</v>
      </c>
      <c r="B13" s="121">
        <f>Januar!A13</f>
        <v>44205</v>
      </c>
      <c r="C13" s="134" t="str">
        <f>IF(Januar!K13&gt;0,Januar!K13,"")</f>
        <v/>
      </c>
      <c r="D13" s="122" t="str">
        <f>IF(OR(Januar!C13="",Januar!J13&lt;&gt;""),UPPER(Januar!J13),"F")</f>
        <v/>
      </c>
      <c r="E13" s="121">
        <f>Februar!A13</f>
        <v>44236</v>
      </c>
      <c r="F13" s="134" t="str">
        <f>IF(Februar!K13&gt;0,Februar!K13,"")</f>
        <v/>
      </c>
      <c r="G13" s="123" t="str">
        <f>IF(OR(Februar!C13="",Februar!J13&lt;&gt;""),UPPER(Februar!J13),"F")</f>
        <v/>
      </c>
      <c r="H13" s="124">
        <f>März!A13</f>
        <v>44264</v>
      </c>
      <c r="I13" s="134" t="str">
        <f>IF(März!K13&gt;0,März!K13,"")</f>
        <v/>
      </c>
      <c r="J13" s="125" t="str">
        <f>IF(OR(März!C13="",März!J13&lt;&gt;""),UPPER(März!J13),"F")</f>
        <v/>
      </c>
      <c r="K13" s="121">
        <f>April!A13</f>
        <v>44295</v>
      </c>
      <c r="L13" s="134" t="str">
        <f>IF(April!K13&gt;0,April!K13,"")</f>
        <v/>
      </c>
      <c r="M13" s="126" t="str">
        <f>IF(OR(April!C13="",April!J13&lt;&gt;""),UPPER(April!J13),"F")</f>
        <v/>
      </c>
      <c r="N13" s="124">
        <f>Mai!A13</f>
        <v>44325</v>
      </c>
      <c r="O13" s="134" t="str">
        <f>IF(Mai!K13&gt;0,Mai!K13,"")</f>
        <v/>
      </c>
      <c r="P13" s="122" t="str">
        <f>IF(OR(Mai!C13="",Mai!J13&lt;&gt;""),UPPER(Mai!J13),"F")</f>
        <v/>
      </c>
      <c r="Q13" s="121">
        <f>Juni!A13</f>
        <v>44356</v>
      </c>
      <c r="R13" s="134" t="str">
        <f>IF(Juni!K13&gt;0,Juni!K13,"")</f>
        <v/>
      </c>
      <c r="S13" s="126" t="str">
        <f>IF(OR(Juni!C13="",Juni!J13&lt;&gt;""),UPPER(Juni!J13),"F")</f>
        <v/>
      </c>
      <c r="T13" s="124">
        <f>Juli!A13</f>
        <v>44386</v>
      </c>
      <c r="U13" s="134" t="str">
        <f>IF(Juli!K13&gt;0,Juli!K13,"")</f>
        <v/>
      </c>
      <c r="V13" s="125" t="str">
        <f>IF(OR(Juli!C13="",Juli!J13&lt;&gt;""),UPPER(Juli!J13),"F")</f>
        <v/>
      </c>
      <c r="W13" s="121">
        <f>August!A13</f>
        <v>44417</v>
      </c>
      <c r="X13" s="134" t="str">
        <f>IF(August!K13&gt;0,August!K13,"")</f>
        <v/>
      </c>
      <c r="Y13" s="126" t="str">
        <f>IF(OR(August!C13="",August!J13&lt;&gt;""),UPPER(August!J13),"F")</f>
        <v/>
      </c>
      <c r="Z13" s="124">
        <f>September!A13</f>
        <v>44448</v>
      </c>
      <c r="AA13" s="134" t="str">
        <f>IF(September!K13&gt;0,September!K13,"")</f>
        <v/>
      </c>
      <c r="AB13" s="125" t="str">
        <f>IF(OR(September!C13="",September!J13&lt;&gt;""),UPPER(September!J13),"F")</f>
        <v/>
      </c>
      <c r="AC13" s="121">
        <f>Oktober!A13</f>
        <v>44478</v>
      </c>
      <c r="AD13" s="134" t="str">
        <f>IF(Oktober!K13&gt;0,Oktober!K13,"")</f>
        <v/>
      </c>
      <c r="AE13" s="126" t="str">
        <f>IF(OR(Oktober!C13="",Oktober!J13&lt;&gt;""),UPPER(Oktober!J13),"F")</f>
        <v/>
      </c>
      <c r="AF13" s="124">
        <f>November!A13</f>
        <v>44509</v>
      </c>
      <c r="AG13" s="134" t="str">
        <f>IF(November!K13&gt;0,November!K13,"")</f>
        <v/>
      </c>
      <c r="AH13" s="125" t="str">
        <f>IF(OR(November!C13="",November!J13&lt;&gt;""),UPPER(November!J13),"F")</f>
        <v/>
      </c>
      <c r="AI13" s="121">
        <f>Dezember!A13</f>
        <v>44539</v>
      </c>
      <c r="AJ13" s="134" t="str">
        <f>IF(Dezember!K13&gt;0,Dezember!K13,"")</f>
        <v/>
      </c>
      <c r="AK13" s="126" t="str">
        <f>IF(OR(Dezember!C13="",Dezember!J13&lt;&gt;""),UPPER(Dezember!J13),"F")</f>
        <v/>
      </c>
      <c r="AL13" s="76">
        <v>10</v>
      </c>
    </row>
    <row r="14" spans="1:38" x14ac:dyDescent="0.25">
      <c r="A14" s="75">
        <v>11</v>
      </c>
      <c r="B14" s="121">
        <f>Januar!A14</f>
        <v>44206</v>
      </c>
      <c r="C14" s="134" t="str">
        <f>IF(Januar!K14&gt;0,Januar!K14,"")</f>
        <v/>
      </c>
      <c r="D14" s="122" t="str">
        <f>IF(OR(Januar!C14="",Januar!J14&lt;&gt;""),UPPER(Januar!J14),"F")</f>
        <v/>
      </c>
      <c r="E14" s="121">
        <f>Februar!A14</f>
        <v>44237</v>
      </c>
      <c r="F14" s="134" t="str">
        <f>IF(Februar!K14&gt;0,Februar!K14,"")</f>
        <v/>
      </c>
      <c r="G14" s="123" t="str">
        <f>IF(OR(Februar!C14="",Februar!J14&lt;&gt;""),UPPER(Februar!J14),"F")</f>
        <v/>
      </c>
      <c r="H14" s="124">
        <f>März!A14</f>
        <v>44265</v>
      </c>
      <c r="I14" s="134" t="str">
        <f>IF(März!K14&gt;0,März!K14,"")</f>
        <v/>
      </c>
      <c r="J14" s="125" t="str">
        <f>IF(OR(März!C14="",März!J14&lt;&gt;""),UPPER(März!J14),"F")</f>
        <v/>
      </c>
      <c r="K14" s="121">
        <f>April!A14</f>
        <v>44296</v>
      </c>
      <c r="L14" s="134" t="str">
        <f>IF(April!K14&gt;0,April!K14,"")</f>
        <v/>
      </c>
      <c r="M14" s="126" t="str">
        <f>IF(OR(April!C14="",April!J14&lt;&gt;""),UPPER(April!J14),"F")</f>
        <v/>
      </c>
      <c r="N14" s="124">
        <f>Mai!A14</f>
        <v>44326</v>
      </c>
      <c r="O14" s="134" t="str">
        <f>IF(Mai!K14&gt;0,Mai!K14,"")</f>
        <v/>
      </c>
      <c r="P14" s="122" t="str">
        <f>IF(OR(Mai!C14="",Mai!J14&lt;&gt;""),UPPER(Mai!J14),"F")</f>
        <v/>
      </c>
      <c r="Q14" s="121">
        <f>Juni!A14</f>
        <v>44357</v>
      </c>
      <c r="R14" s="134" t="str">
        <f>IF(Juni!K14&gt;0,Juni!K14,"")</f>
        <v/>
      </c>
      <c r="S14" s="126" t="str">
        <f>IF(OR(Juni!C14="",Juni!J14&lt;&gt;""),UPPER(Juni!J14),"F")</f>
        <v/>
      </c>
      <c r="T14" s="124">
        <f>Juli!A14</f>
        <v>44387</v>
      </c>
      <c r="U14" s="134" t="str">
        <f>IF(Juli!K14&gt;0,Juli!K14,"")</f>
        <v/>
      </c>
      <c r="V14" s="125" t="str">
        <f>IF(OR(Juli!C14="",Juli!J14&lt;&gt;""),UPPER(Juli!J14),"F")</f>
        <v/>
      </c>
      <c r="W14" s="121">
        <f>August!A14</f>
        <v>44418</v>
      </c>
      <c r="X14" s="134" t="str">
        <f>IF(August!K14&gt;0,August!K14,"")</f>
        <v/>
      </c>
      <c r="Y14" s="126" t="str">
        <f>IF(OR(August!C14="",August!J14&lt;&gt;""),UPPER(August!J14),"F")</f>
        <v/>
      </c>
      <c r="Z14" s="124">
        <f>September!A14</f>
        <v>44449</v>
      </c>
      <c r="AA14" s="134" t="str">
        <f>IF(September!K14&gt;0,September!K14,"")</f>
        <v/>
      </c>
      <c r="AB14" s="125" t="str">
        <f>IF(OR(September!C14="",September!J14&lt;&gt;""),UPPER(September!J14),"F")</f>
        <v/>
      </c>
      <c r="AC14" s="121">
        <f>Oktober!A14</f>
        <v>44479</v>
      </c>
      <c r="AD14" s="134" t="str">
        <f>IF(Oktober!K14&gt;0,Oktober!K14,"")</f>
        <v/>
      </c>
      <c r="AE14" s="126" t="str">
        <f>IF(OR(Oktober!C14="",Oktober!J14&lt;&gt;""),UPPER(Oktober!J14),"F")</f>
        <v/>
      </c>
      <c r="AF14" s="124">
        <f>November!A14</f>
        <v>44510</v>
      </c>
      <c r="AG14" s="134" t="str">
        <f>IF(November!K14&gt;0,November!K14,"")</f>
        <v/>
      </c>
      <c r="AH14" s="125" t="str">
        <f>IF(OR(November!C14="",November!J14&lt;&gt;""),UPPER(November!J14),"F")</f>
        <v/>
      </c>
      <c r="AI14" s="121">
        <f>Dezember!A14</f>
        <v>44540</v>
      </c>
      <c r="AJ14" s="134" t="str">
        <f>IF(Dezember!K14&gt;0,Dezember!K14,"")</f>
        <v/>
      </c>
      <c r="AK14" s="126" t="str">
        <f>IF(OR(Dezember!C14="",Dezember!J14&lt;&gt;""),UPPER(Dezember!J14),"F")</f>
        <v/>
      </c>
      <c r="AL14" s="76">
        <v>11</v>
      </c>
    </row>
    <row r="15" spans="1:38" x14ac:dyDescent="0.25">
      <c r="A15" s="75">
        <v>12</v>
      </c>
      <c r="B15" s="121">
        <f>Januar!A15</f>
        <v>44207</v>
      </c>
      <c r="C15" s="134" t="str">
        <f>IF(Januar!K15&gt;0,Januar!K15,"")</f>
        <v/>
      </c>
      <c r="D15" s="122" t="str">
        <f>IF(OR(Januar!C15="",Januar!J15&lt;&gt;""),UPPER(Januar!J15),"F")</f>
        <v/>
      </c>
      <c r="E15" s="121">
        <f>Februar!A15</f>
        <v>44238</v>
      </c>
      <c r="F15" s="134" t="str">
        <f>IF(Februar!K15&gt;0,Februar!K15,"")</f>
        <v/>
      </c>
      <c r="G15" s="123" t="str">
        <f>IF(OR(Februar!C15="",Februar!J15&lt;&gt;""),UPPER(Februar!J15),"F")</f>
        <v/>
      </c>
      <c r="H15" s="124">
        <f>März!A15</f>
        <v>44266</v>
      </c>
      <c r="I15" s="134" t="str">
        <f>IF(März!K15&gt;0,März!K15,"")</f>
        <v/>
      </c>
      <c r="J15" s="125" t="str">
        <f>IF(OR(März!C15="",März!J15&lt;&gt;""),UPPER(März!J15),"F")</f>
        <v/>
      </c>
      <c r="K15" s="121">
        <f>April!A15</f>
        <v>44297</v>
      </c>
      <c r="L15" s="134" t="str">
        <f>IF(April!K15&gt;0,April!K15,"")</f>
        <v/>
      </c>
      <c r="M15" s="126" t="str">
        <f>IF(OR(April!C15="",April!J15&lt;&gt;""),UPPER(April!J15),"F")</f>
        <v/>
      </c>
      <c r="N15" s="124">
        <f>Mai!A15</f>
        <v>44327</v>
      </c>
      <c r="O15" s="134" t="str">
        <f>IF(Mai!K15&gt;0,Mai!K15,"")</f>
        <v/>
      </c>
      <c r="P15" s="122" t="str">
        <f>IF(OR(Mai!C15="",Mai!J15&lt;&gt;""),UPPER(Mai!J15),"F")</f>
        <v/>
      </c>
      <c r="Q15" s="121">
        <f>Juni!A15</f>
        <v>44358</v>
      </c>
      <c r="R15" s="134" t="str">
        <f>IF(Juni!K15&gt;0,Juni!K15,"")</f>
        <v/>
      </c>
      <c r="S15" s="126" t="str">
        <f>IF(OR(Juni!C15="",Juni!J15&lt;&gt;""),UPPER(Juni!J15),"F")</f>
        <v/>
      </c>
      <c r="T15" s="124">
        <f>Juli!A15</f>
        <v>44388</v>
      </c>
      <c r="U15" s="134" t="str">
        <f>IF(Juli!K15&gt;0,Juli!K15,"")</f>
        <v/>
      </c>
      <c r="V15" s="125" t="str">
        <f>IF(OR(Juli!C15="",Juli!J15&lt;&gt;""),UPPER(Juli!J15),"F")</f>
        <v/>
      </c>
      <c r="W15" s="121">
        <f>August!A15</f>
        <v>44419</v>
      </c>
      <c r="X15" s="134" t="str">
        <f>IF(August!K15&gt;0,August!K15,"")</f>
        <v/>
      </c>
      <c r="Y15" s="126" t="str">
        <f>IF(OR(August!C15="",August!J15&lt;&gt;""),UPPER(August!J15),"F")</f>
        <v/>
      </c>
      <c r="Z15" s="124">
        <f>September!A15</f>
        <v>44450</v>
      </c>
      <c r="AA15" s="134" t="str">
        <f>IF(September!K15&gt;0,September!K15,"")</f>
        <v/>
      </c>
      <c r="AB15" s="125" t="str">
        <f>IF(OR(September!C15="",September!J15&lt;&gt;""),UPPER(September!J15),"F")</f>
        <v/>
      </c>
      <c r="AC15" s="121">
        <f>Oktober!A15</f>
        <v>44480</v>
      </c>
      <c r="AD15" s="134" t="str">
        <f>IF(Oktober!K15&gt;0,Oktober!K15,"")</f>
        <v/>
      </c>
      <c r="AE15" s="126" t="str">
        <f>IF(OR(Oktober!C15="",Oktober!J15&lt;&gt;""),UPPER(Oktober!J15),"F")</f>
        <v/>
      </c>
      <c r="AF15" s="124">
        <f>November!A15</f>
        <v>44511</v>
      </c>
      <c r="AG15" s="134" t="str">
        <f>IF(November!K15&gt;0,November!K15,"")</f>
        <v/>
      </c>
      <c r="AH15" s="125" t="str">
        <f>IF(OR(November!C15="",November!J15&lt;&gt;""),UPPER(November!J15),"F")</f>
        <v/>
      </c>
      <c r="AI15" s="121">
        <f>Dezember!A15</f>
        <v>44541</v>
      </c>
      <c r="AJ15" s="134" t="str">
        <f>IF(Dezember!K15&gt;0,Dezember!K15,"")</f>
        <v/>
      </c>
      <c r="AK15" s="126" t="str">
        <f>IF(OR(Dezember!C15="",Dezember!J15&lt;&gt;""),UPPER(Dezember!J15),"F")</f>
        <v/>
      </c>
      <c r="AL15" s="76">
        <v>12</v>
      </c>
    </row>
    <row r="16" spans="1:38" x14ac:dyDescent="0.25">
      <c r="A16" s="75">
        <v>13</v>
      </c>
      <c r="B16" s="121">
        <f>Januar!A16</f>
        <v>44208</v>
      </c>
      <c r="C16" s="134" t="str">
        <f>IF(Januar!K16&gt;0,Januar!K16,"")</f>
        <v/>
      </c>
      <c r="D16" s="122" t="str">
        <f>IF(OR(Januar!C16="",Januar!J16&lt;&gt;""),UPPER(Januar!J16),"F")</f>
        <v/>
      </c>
      <c r="E16" s="121">
        <f>Februar!A16</f>
        <v>44239</v>
      </c>
      <c r="F16" s="134" t="str">
        <f>IF(Februar!K16&gt;0,Februar!K16,"")</f>
        <v/>
      </c>
      <c r="G16" s="123" t="str">
        <f>IF(OR(Februar!C16="",Februar!J16&lt;&gt;""),UPPER(Februar!J16),"F")</f>
        <v/>
      </c>
      <c r="H16" s="124">
        <f>März!A16</f>
        <v>44267</v>
      </c>
      <c r="I16" s="134" t="str">
        <f>IF(März!K16&gt;0,März!K16,"")</f>
        <v/>
      </c>
      <c r="J16" s="125" t="str">
        <f>IF(OR(März!C16="",März!J16&lt;&gt;""),UPPER(März!J16),"F")</f>
        <v/>
      </c>
      <c r="K16" s="121">
        <f>April!A16</f>
        <v>44298</v>
      </c>
      <c r="L16" s="134" t="str">
        <f>IF(April!K16&gt;0,April!K16,"")</f>
        <v/>
      </c>
      <c r="M16" s="126" t="str">
        <f>IF(OR(April!C16="",April!J16&lt;&gt;""),UPPER(April!J16),"F")</f>
        <v/>
      </c>
      <c r="N16" s="124">
        <f>Mai!A16</f>
        <v>44328</v>
      </c>
      <c r="O16" s="134" t="str">
        <f>IF(Mai!K16&gt;0,Mai!K16,"")</f>
        <v/>
      </c>
      <c r="P16" s="122" t="str">
        <f>IF(OR(Mai!C16="",Mai!J16&lt;&gt;""),UPPER(Mai!J16),"F")</f>
        <v/>
      </c>
      <c r="Q16" s="121">
        <f>Juni!A16</f>
        <v>44359</v>
      </c>
      <c r="R16" s="134" t="str">
        <f>IF(Juni!K16&gt;0,Juni!K16,"")</f>
        <v/>
      </c>
      <c r="S16" s="126" t="str">
        <f>IF(OR(Juni!C16="",Juni!J16&lt;&gt;""),UPPER(Juni!J16),"F")</f>
        <v/>
      </c>
      <c r="T16" s="124">
        <f>Juli!A16</f>
        <v>44389</v>
      </c>
      <c r="U16" s="134" t="str">
        <f>IF(Juli!K16&gt;0,Juli!K16,"")</f>
        <v/>
      </c>
      <c r="V16" s="125" t="str">
        <f>IF(OR(Juli!C16="",Juli!J16&lt;&gt;""),UPPER(Juli!J16),"F")</f>
        <v/>
      </c>
      <c r="W16" s="121">
        <f>August!A16</f>
        <v>44420</v>
      </c>
      <c r="X16" s="134" t="str">
        <f>IF(August!K16&gt;0,August!K16,"")</f>
        <v/>
      </c>
      <c r="Y16" s="126" t="str">
        <f>IF(OR(August!C16="",August!J16&lt;&gt;""),UPPER(August!J16),"F")</f>
        <v/>
      </c>
      <c r="Z16" s="124">
        <f>September!A16</f>
        <v>44451</v>
      </c>
      <c r="AA16" s="134" t="str">
        <f>IF(September!K16&gt;0,September!K16,"")</f>
        <v/>
      </c>
      <c r="AB16" s="125" t="str">
        <f>IF(OR(September!C16="",September!J16&lt;&gt;""),UPPER(September!J16),"F")</f>
        <v/>
      </c>
      <c r="AC16" s="121">
        <f>Oktober!A16</f>
        <v>44481</v>
      </c>
      <c r="AD16" s="134" t="str">
        <f>IF(Oktober!K16&gt;0,Oktober!K16,"")</f>
        <v/>
      </c>
      <c r="AE16" s="126" t="str">
        <f>IF(OR(Oktober!C16="",Oktober!J16&lt;&gt;""),UPPER(Oktober!J16),"F")</f>
        <v/>
      </c>
      <c r="AF16" s="124">
        <f>November!A16</f>
        <v>44512</v>
      </c>
      <c r="AG16" s="134" t="str">
        <f>IF(November!K16&gt;0,November!K16,"")</f>
        <v/>
      </c>
      <c r="AH16" s="125" t="str">
        <f>IF(OR(November!C16="",November!J16&lt;&gt;""),UPPER(November!J16),"F")</f>
        <v/>
      </c>
      <c r="AI16" s="121">
        <f>Dezember!A16</f>
        <v>44542</v>
      </c>
      <c r="AJ16" s="134" t="str">
        <f>IF(Dezember!K16&gt;0,Dezember!K16,"")</f>
        <v/>
      </c>
      <c r="AK16" s="126" t="str">
        <f>IF(OR(Dezember!C16="",Dezember!J16&lt;&gt;""),UPPER(Dezember!J16),"F")</f>
        <v/>
      </c>
      <c r="AL16" s="76">
        <v>13</v>
      </c>
    </row>
    <row r="17" spans="1:38" x14ac:dyDescent="0.25">
      <c r="A17" s="75">
        <v>14</v>
      </c>
      <c r="B17" s="121">
        <f>Januar!A17</f>
        <v>44209</v>
      </c>
      <c r="C17" s="134" t="str">
        <f>IF(Januar!K17&gt;0,Januar!K17,"")</f>
        <v/>
      </c>
      <c r="D17" s="122" t="str">
        <f>IF(OR(Januar!C17="",Januar!J17&lt;&gt;""),UPPER(Januar!J17),"F")</f>
        <v/>
      </c>
      <c r="E17" s="121">
        <f>Februar!A17</f>
        <v>44240</v>
      </c>
      <c r="F17" s="134" t="str">
        <f>IF(Februar!K17&gt;0,Februar!K17,"")</f>
        <v/>
      </c>
      <c r="G17" s="123" t="str">
        <f>IF(OR(Februar!C17="",Februar!J17&lt;&gt;""),UPPER(Februar!J17),"F")</f>
        <v/>
      </c>
      <c r="H17" s="124">
        <f>März!A17</f>
        <v>44268</v>
      </c>
      <c r="I17" s="134" t="str">
        <f>IF(März!K17&gt;0,März!K17,"")</f>
        <v/>
      </c>
      <c r="J17" s="125" t="str">
        <f>IF(OR(März!C17="",März!J17&lt;&gt;""),UPPER(März!J17),"F")</f>
        <v/>
      </c>
      <c r="K17" s="121">
        <f>April!A17</f>
        <v>44299</v>
      </c>
      <c r="L17" s="134" t="str">
        <f>IF(April!K17&gt;0,April!K17,"")</f>
        <v/>
      </c>
      <c r="M17" s="126" t="str">
        <f>IF(OR(April!C17="",April!J17&lt;&gt;""),UPPER(April!J17),"F")</f>
        <v/>
      </c>
      <c r="N17" s="124">
        <f>Mai!A17</f>
        <v>44329</v>
      </c>
      <c r="O17" s="134" t="str">
        <f>IF(Mai!K17&gt;0,Mai!K17,"")</f>
        <v/>
      </c>
      <c r="P17" s="122" t="str">
        <f>IF(OR(Mai!C17="",Mai!J17&lt;&gt;""),UPPER(Mai!J17),"F")</f>
        <v/>
      </c>
      <c r="Q17" s="121">
        <f>Juni!A17</f>
        <v>44360</v>
      </c>
      <c r="R17" s="134" t="str">
        <f>IF(Juni!K17&gt;0,Juni!K17,"")</f>
        <v/>
      </c>
      <c r="S17" s="126" t="str">
        <f>IF(OR(Juni!C17="",Juni!J17&lt;&gt;""),UPPER(Juni!J17),"F")</f>
        <v/>
      </c>
      <c r="T17" s="124">
        <f>Juli!A17</f>
        <v>44390</v>
      </c>
      <c r="U17" s="134" t="str">
        <f>IF(Juli!K17&gt;0,Juli!K17,"")</f>
        <v/>
      </c>
      <c r="V17" s="125" t="str">
        <f>IF(OR(Juli!C17="",Juli!J17&lt;&gt;""),UPPER(Juli!J17),"F")</f>
        <v/>
      </c>
      <c r="W17" s="121">
        <f>August!A17</f>
        <v>44421</v>
      </c>
      <c r="X17" s="134" t="str">
        <f>IF(August!K17&gt;0,August!K17,"")</f>
        <v/>
      </c>
      <c r="Y17" s="126" t="str">
        <f>IF(OR(August!C17="",August!J17&lt;&gt;""),UPPER(August!J17),"F")</f>
        <v/>
      </c>
      <c r="Z17" s="124">
        <f>September!A17</f>
        <v>44452</v>
      </c>
      <c r="AA17" s="134" t="str">
        <f>IF(September!K17&gt;0,September!K17,"")</f>
        <v/>
      </c>
      <c r="AB17" s="125" t="str">
        <f>IF(OR(September!C17="",September!J17&lt;&gt;""),UPPER(September!J17),"F")</f>
        <v/>
      </c>
      <c r="AC17" s="121">
        <f>Oktober!A17</f>
        <v>44482</v>
      </c>
      <c r="AD17" s="134" t="str">
        <f>IF(Oktober!K17&gt;0,Oktober!K17,"")</f>
        <v/>
      </c>
      <c r="AE17" s="126" t="str">
        <f>IF(OR(Oktober!C17="",Oktober!J17&lt;&gt;""),UPPER(Oktober!J17),"F")</f>
        <v/>
      </c>
      <c r="AF17" s="124">
        <f>November!A17</f>
        <v>44513</v>
      </c>
      <c r="AG17" s="134" t="str">
        <f>IF(November!K17&gt;0,November!K17,"")</f>
        <v/>
      </c>
      <c r="AH17" s="125" t="str">
        <f>IF(OR(November!C17="",November!J17&lt;&gt;""),UPPER(November!J17),"F")</f>
        <v/>
      </c>
      <c r="AI17" s="121">
        <f>Dezember!A17</f>
        <v>44543</v>
      </c>
      <c r="AJ17" s="134" t="str">
        <f>IF(Dezember!K17&gt;0,Dezember!K17,"")</f>
        <v/>
      </c>
      <c r="AK17" s="126" t="str">
        <f>IF(OR(Dezember!C17="",Dezember!J17&lt;&gt;""),UPPER(Dezember!J17),"F")</f>
        <v/>
      </c>
      <c r="AL17" s="76">
        <v>14</v>
      </c>
    </row>
    <row r="18" spans="1:38" x14ac:dyDescent="0.25">
      <c r="A18" s="75">
        <v>15</v>
      </c>
      <c r="B18" s="121">
        <f>Januar!A18</f>
        <v>44210</v>
      </c>
      <c r="C18" s="134" t="str">
        <f>IF(Januar!K18&gt;0,Januar!K18,"")</f>
        <v/>
      </c>
      <c r="D18" s="122" t="str">
        <f>IF(OR(Januar!C18="",Januar!J18&lt;&gt;""),UPPER(Januar!J18),"F")</f>
        <v/>
      </c>
      <c r="E18" s="121">
        <f>Februar!A18</f>
        <v>44241</v>
      </c>
      <c r="F18" s="134" t="str">
        <f>IF(Februar!K18&gt;0,Februar!K18,"")</f>
        <v/>
      </c>
      <c r="G18" s="123" t="str">
        <f>IF(OR(Februar!C18="",Februar!J18&lt;&gt;""),UPPER(Februar!J18),"F")</f>
        <v/>
      </c>
      <c r="H18" s="124">
        <f>März!A18</f>
        <v>44269</v>
      </c>
      <c r="I18" s="134" t="str">
        <f>IF(März!K18&gt;0,März!K18,"")</f>
        <v/>
      </c>
      <c r="J18" s="125" t="str">
        <f>IF(OR(März!C18="",März!J18&lt;&gt;""),UPPER(März!J18),"F")</f>
        <v/>
      </c>
      <c r="K18" s="121">
        <f>April!A18</f>
        <v>44300</v>
      </c>
      <c r="L18" s="134" t="str">
        <f>IF(April!K18&gt;0,April!K18,"")</f>
        <v/>
      </c>
      <c r="M18" s="126" t="str">
        <f>IF(OR(April!C18="",April!J18&lt;&gt;""),UPPER(April!J18),"F")</f>
        <v/>
      </c>
      <c r="N18" s="124">
        <f>Mai!A18</f>
        <v>44330</v>
      </c>
      <c r="O18" s="134" t="str">
        <f>IF(Mai!K18&gt;0,Mai!K18,"")</f>
        <v/>
      </c>
      <c r="P18" s="122" t="str">
        <f>IF(OR(Mai!C18="",Mai!J18&lt;&gt;""),UPPER(Mai!J18),"F")</f>
        <v/>
      </c>
      <c r="Q18" s="121">
        <f>Juni!A18</f>
        <v>44361</v>
      </c>
      <c r="R18" s="134" t="str">
        <f>IF(Juni!K18&gt;0,Juni!K18,"")</f>
        <v/>
      </c>
      <c r="S18" s="126" t="str">
        <f>IF(OR(Juni!C18="",Juni!J18&lt;&gt;""),UPPER(Juni!J18),"F")</f>
        <v/>
      </c>
      <c r="T18" s="124">
        <f>Juli!A18</f>
        <v>44391</v>
      </c>
      <c r="U18" s="134" t="str">
        <f>IF(Juli!K18&gt;0,Juli!K18,"")</f>
        <v/>
      </c>
      <c r="V18" s="125" t="str">
        <f>IF(OR(Juli!C18="",Juli!J18&lt;&gt;""),UPPER(Juli!J18),"F")</f>
        <v/>
      </c>
      <c r="W18" s="121">
        <f>August!A18</f>
        <v>44422</v>
      </c>
      <c r="X18" s="134" t="str">
        <f>IF(August!K18&gt;0,August!K18,"")</f>
        <v/>
      </c>
      <c r="Y18" s="126" t="str">
        <f>IF(OR(August!C18="",August!J18&lt;&gt;""),UPPER(August!J18),"F")</f>
        <v>F</v>
      </c>
      <c r="Z18" s="124">
        <f>September!A18</f>
        <v>44453</v>
      </c>
      <c r="AA18" s="134" t="str">
        <f>IF(September!K18&gt;0,September!K18,"")</f>
        <v/>
      </c>
      <c r="AB18" s="125" t="str">
        <f>IF(OR(September!C18="",September!J18&lt;&gt;""),UPPER(September!J18),"F")</f>
        <v/>
      </c>
      <c r="AC18" s="121">
        <f>Oktober!A18</f>
        <v>44483</v>
      </c>
      <c r="AD18" s="134" t="str">
        <f>IF(Oktober!K18&gt;0,Oktober!K18,"")</f>
        <v/>
      </c>
      <c r="AE18" s="126" t="str">
        <f>IF(OR(Oktober!C18="",Oktober!J18&lt;&gt;""),UPPER(Oktober!J18),"F")</f>
        <v/>
      </c>
      <c r="AF18" s="124">
        <f>November!A18</f>
        <v>44514</v>
      </c>
      <c r="AG18" s="134" t="str">
        <f>IF(November!K18&gt;0,November!K18,"")</f>
        <v/>
      </c>
      <c r="AH18" s="125" t="str">
        <f>IF(OR(November!C18="",November!J18&lt;&gt;""),UPPER(November!J18),"F")</f>
        <v/>
      </c>
      <c r="AI18" s="121">
        <f>Dezember!A18</f>
        <v>44544</v>
      </c>
      <c r="AJ18" s="134" t="str">
        <f>IF(Dezember!K18&gt;0,Dezember!K18,"")</f>
        <v/>
      </c>
      <c r="AK18" s="126" t="str">
        <f>IF(OR(Dezember!C18="",Dezember!J18&lt;&gt;""),UPPER(Dezember!J18),"F")</f>
        <v/>
      </c>
      <c r="AL18" s="76">
        <v>15</v>
      </c>
    </row>
    <row r="19" spans="1:38" x14ac:dyDescent="0.25">
      <c r="A19" s="75">
        <v>16</v>
      </c>
      <c r="B19" s="121">
        <f>Januar!A19</f>
        <v>44211</v>
      </c>
      <c r="C19" s="134" t="str">
        <f>IF(Januar!K19&gt;0,Januar!K19,"")</f>
        <v/>
      </c>
      <c r="D19" s="122" t="str">
        <f>IF(OR(Januar!C19="",Januar!J19&lt;&gt;""),UPPER(Januar!J19),"F")</f>
        <v/>
      </c>
      <c r="E19" s="121">
        <f>Februar!A19</f>
        <v>44242</v>
      </c>
      <c r="F19" s="134" t="str">
        <f>IF(Februar!K19&gt;0,Februar!K19,"")</f>
        <v/>
      </c>
      <c r="G19" s="123" t="str">
        <f>IF(OR(Februar!C19="",Februar!J19&lt;&gt;""),UPPER(Februar!J19),"F")</f>
        <v/>
      </c>
      <c r="H19" s="124">
        <f>März!A19</f>
        <v>44270</v>
      </c>
      <c r="I19" s="134" t="str">
        <f>IF(März!K19&gt;0,März!K19,"")</f>
        <v/>
      </c>
      <c r="J19" s="125" t="str">
        <f>IF(OR(März!C19="",März!J19&lt;&gt;""),UPPER(März!J19),"F")</f>
        <v/>
      </c>
      <c r="K19" s="121">
        <f>April!A19</f>
        <v>44301</v>
      </c>
      <c r="L19" s="134" t="str">
        <f>IF(April!K19&gt;0,April!K19,"")</f>
        <v/>
      </c>
      <c r="M19" s="126" t="str">
        <f>IF(OR(April!C19="",April!J19&lt;&gt;""),UPPER(April!J19),"F")</f>
        <v/>
      </c>
      <c r="N19" s="124">
        <f>Mai!A19</f>
        <v>44331</v>
      </c>
      <c r="O19" s="134" t="str">
        <f>IF(Mai!K19&gt;0,Mai!K19,"")</f>
        <v/>
      </c>
      <c r="P19" s="122" t="str">
        <f>IF(OR(Mai!C19="",Mai!J19&lt;&gt;""),UPPER(Mai!J19),"F")</f>
        <v/>
      </c>
      <c r="Q19" s="121">
        <f>Juni!A19</f>
        <v>44362</v>
      </c>
      <c r="R19" s="134" t="str">
        <f>IF(Juni!K19&gt;0,Juni!K19,"")</f>
        <v/>
      </c>
      <c r="S19" s="126" t="str">
        <f>IF(OR(Juni!C19="",Juni!J19&lt;&gt;""),UPPER(Juni!J19),"F")</f>
        <v/>
      </c>
      <c r="T19" s="124">
        <f>Juli!A19</f>
        <v>44392</v>
      </c>
      <c r="U19" s="134" t="str">
        <f>IF(Juli!K19&gt;0,Juli!K19,"")</f>
        <v/>
      </c>
      <c r="V19" s="125" t="str">
        <f>IF(OR(Juli!C19="",Juli!J19&lt;&gt;""),UPPER(Juli!J19),"F")</f>
        <v/>
      </c>
      <c r="W19" s="121">
        <f>August!A19</f>
        <v>44423</v>
      </c>
      <c r="X19" s="134" t="str">
        <f>IF(August!K19&gt;0,August!K19,"")</f>
        <v/>
      </c>
      <c r="Y19" s="126" t="str">
        <f>IF(OR(August!C19="",August!J19&lt;&gt;""),UPPER(August!J19),"F")</f>
        <v/>
      </c>
      <c r="Z19" s="124">
        <f>September!A19</f>
        <v>44454</v>
      </c>
      <c r="AA19" s="134" t="str">
        <f>IF(September!K19&gt;0,September!K19,"")</f>
        <v/>
      </c>
      <c r="AB19" s="125" t="str">
        <f>IF(OR(September!C19="",September!J19&lt;&gt;""),UPPER(September!J19),"F")</f>
        <v/>
      </c>
      <c r="AC19" s="121">
        <f>Oktober!A19</f>
        <v>44484</v>
      </c>
      <c r="AD19" s="134" t="str">
        <f>IF(Oktober!K19&gt;0,Oktober!K19,"")</f>
        <v/>
      </c>
      <c r="AE19" s="126" t="str">
        <f>IF(OR(Oktober!C19="",Oktober!J19&lt;&gt;""),UPPER(Oktober!J19),"F")</f>
        <v/>
      </c>
      <c r="AF19" s="124">
        <f>November!A19</f>
        <v>44515</v>
      </c>
      <c r="AG19" s="134" t="str">
        <f>IF(November!K19&gt;0,November!K19,"")</f>
        <v/>
      </c>
      <c r="AH19" s="125" t="str">
        <f>IF(OR(November!C19="",November!J19&lt;&gt;""),UPPER(November!J19),"F")</f>
        <v/>
      </c>
      <c r="AI19" s="121">
        <f>Dezember!A19</f>
        <v>44545</v>
      </c>
      <c r="AJ19" s="134" t="str">
        <f>IF(Dezember!K19&gt;0,Dezember!K19,"")</f>
        <v/>
      </c>
      <c r="AK19" s="126" t="str">
        <f>IF(OR(Dezember!C19="",Dezember!J19&lt;&gt;""),UPPER(Dezember!J19),"F")</f>
        <v/>
      </c>
      <c r="AL19" s="76">
        <v>16</v>
      </c>
    </row>
    <row r="20" spans="1:38" x14ac:dyDescent="0.25">
      <c r="A20" s="75">
        <v>17</v>
      </c>
      <c r="B20" s="121">
        <f>Januar!A20</f>
        <v>44212</v>
      </c>
      <c r="C20" s="134" t="str">
        <f>IF(Januar!K20&gt;0,Januar!K20,"")</f>
        <v/>
      </c>
      <c r="D20" s="122" t="str">
        <f>IF(OR(Januar!C20="",Januar!J20&lt;&gt;""),UPPER(Januar!J20),"F")</f>
        <v/>
      </c>
      <c r="E20" s="121">
        <f>Februar!A20</f>
        <v>44243</v>
      </c>
      <c r="F20" s="134" t="str">
        <f>IF(Februar!K20&gt;0,Februar!K20,"")</f>
        <v/>
      </c>
      <c r="G20" s="123" t="str">
        <f>IF(OR(Februar!C20="",Februar!J20&lt;&gt;""),UPPER(Februar!J20),"F")</f>
        <v/>
      </c>
      <c r="H20" s="124">
        <f>März!A20</f>
        <v>44271</v>
      </c>
      <c r="I20" s="134">
        <f>IF(März!K20&gt;0,März!K20,"")</f>
        <v>0.10416666666666674</v>
      </c>
      <c r="J20" s="125" t="str">
        <f>IF(OR(März!C20="",März!J20&lt;&gt;""),UPPER(März!J20),"F")</f>
        <v/>
      </c>
      <c r="K20" s="121">
        <f>April!A20</f>
        <v>44302</v>
      </c>
      <c r="L20" s="134" t="str">
        <f>IF(April!K20&gt;0,April!K20,"")</f>
        <v/>
      </c>
      <c r="M20" s="126" t="str">
        <f>IF(OR(April!C20="",April!J20&lt;&gt;""),UPPER(April!J20),"F")</f>
        <v/>
      </c>
      <c r="N20" s="124">
        <f>Mai!A20</f>
        <v>44332</v>
      </c>
      <c r="O20" s="134" t="str">
        <f>IF(Mai!K20&gt;0,Mai!K20,"")</f>
        <v/>
      </c>
      <c r="P20" s="122" t="str">
        <f>IF(OR(Mai!C20="",Mai!J20&lt;&gt;""),UPPER(Mai!J20),"F")</f>
        <v/>
      </c>
      <c r="Q20" s="121">
        <f>Juni!A20</f>
        <v>44363</v>
      </c>
      <c r="R20" s="134" t="str">
        <f>IF(Juni!K20&gt;0,Juni!K20,"")</f>
        <v/>
      </c>
      <c r="S20" s="126" t="str">
        <f>IF(OR(Juni!C20="",Juni!J20&lt;&gt;""),UPPER(Juni!J20),"F")</f>
        <v/>
      </c>
      <c r="T20" s="124">
        <f>Juli!A20</f>
        <v>44393</v>
      </c>
      <c r="U20" s="134" t="str">
        <f>IF(Juli!K20&gt;0,Juli!K20,"")</f>
        <v/>
      </c>
      <c r="V20" s="125" t="str">
        <f>IF(OR(Juli!C20="",Juli!J20&lt;&gt;""),UPPER(Juli!J20),"F")</f>
        <v/>
      </c>
      <c r="W20" s="121">
        <f>August!A20</f>
        <v>44424</v>
      </c>
      <c r="X20" s="134" t="str">
        <f>IF(August!K20&gt;0,August!K20,"")</f>
        <v/>
      </c>
      <c r="Y20" s="126" t="str">
        <f>IF(OR(August!C20="",August!J20&lt;&gt;""),UPPER(August!J20),"F")</f>
        <v/>
      </c>
      <c r="Z20" s="124">
        <f>September!A20</f>
        <v>44455</v>
      </c>
      <c r="AA20" s="134" t="str">
        <f>IF(September!K20&gt;0,September!K20,"")</f>
        <v/>
      </c>
      <c r="AB20" s="125" t="str">
        <f>IF(OR(September!C20="",September!J20&lt;&gt;""),UPPER(September!J20),"F")</f>
        <v/>
      </c>
      <c r="AC20" s="121">
        <f>Oktober!A20</f>
        <v>44485</v>
      </c>
      <c r="AD20" s="134" t="str">
        <f>IF(Oktober!K20&gt;0,Oktober!K20,"")</f>
        <v/>
      </c>
      <c r="AE20" s="126" t="str">
        <f>IF(OR(Oktober!C20="",Oktober!J20&lt;&gt;""),UPPER(Oktober!J20),"F")</f>
        <v/>
      </c>
      <c r="AF20" s="124">
        <f>November!A20</f>
        <v>44516</v>
      </c>
      <c r="AG20" s="134" t="str">
        <f>IF(November!K20&gt;0,November!K20,"")</f>
        <v/>
      </c>
      <c r="AH20" s="125" t="str">
        <f>IF(OR(November!C20="",November!J20&lt;&gt;""),UPPER(November!J20),"F")</f>
        <v/>
      </c>
      <c r="AI20" s="121">
        <f>Dezember!A20</f>
        <v>44546</v>
      </c>
      <c r="AJ20" s="134" t="str">
        <f>IF(Dezember!K20&gt;0,Dezember!K20,"")</f>
        <v/>
      </c>
      <c r="AK20" s="126" t="str">
        <f>IF(OR(Dezember!C20="",Dezember!J20&lt;&gt;""),UPPER(Dezember!J20),"F")</f>
        <v/>
      </c>
      <c r="AL20" s="76">
        <v>17</v>
      </c>
    </row>
    <row r="21" spans="1:38" x14ac:dyDescent="0.25">
      <c r="A21" s="75">
        <v>18</v>
      </c>
      <c r="B21" s="121">
        <f>Januar!A21</f>
        <v>44213</v>
      </c>
      <c r="C21" s="134" t="str">
        <f>IF(Januar!K21&gt;0,Januar!K21,"")</f>
        <v/>
      </c>
      <c r="D21" s="122" t="str">
        <f>IF(OR(Januar!C21="",Januar!J21&lt;&gt;""),UPPER(Januar!J21),"F")</f>
        <v/>
      </c>
      <c r="E21" s="121">
        <f>Februar!A21</f>
        <v>44244</v>
      </c>
      <c r="F21" s="134" t="str">
        <f>IF(Februar!K21&gt;0,Februar!K21,"")</f>
        <v/>
      </c>
      <c r="G21" s="123" t="str">
        <f>IF(OR(Februar!C21="",Februar!J21&lt;&gt;""),UPPER(Februar!J21),"F")</f>
        <v/>
      </c>
      <c r="H21" s="124">
        <f>März!A21</f>
        <v>44272</v>
      </c>
      <c r="I21" s="134">
        <f>IF(März!K21&gt;0,März!K21,"")</f>
        <v>6.25E-2</v>
      </c>
      <c r="J21" s="125" t="str">
        <f>IF(OR(März!C21="",März!J21&lt;&gt;""),UPPER(März!J21),"F")</f>
        <v/>
      </c>
      <c r="K21" s="121">
        <f>April!A21</f>
        <v>44303</v>
      </c>
      <c r="L21" s="134">
        <f>IF(April!K21&gt;0,April!K21,"")</f>
        <v>0.21875</v>
      </c>
      <c r="M21" s="126" t="str">
        <f>IF(OR(April!C21="",April!J21&lt;&gt;""),UPPER(April!J21),"F")</f>
        <v>F</v>
      </c>
      <c r="N21" s="124">
        <f>Mai!A21</f>
        <v>44333</v>
      </c>
      <c r="O21" s="134" t="str">
        <f>IF(Mai!K21&gt;0,Mai!K21,"")</f>
        <v/>
      </c>
      <c r="P21" s="122" t="str">
        <f>IF(OR(Mai!C21="",Mai!J21&lt;&gt;""),UPPER(Mai!J21),"F")</f>
        <v/>
      </c>
      <c r="Q21" s="121">
        <f>Juni!A21</f>
        <v>44364</v>
      </c>
      <c r="R21" s="134" t="str">
        <f>IF(Juni!K21&gt;0,Juni!K21,"")</f>
        <v/>
      </c>
      <c r="S21" s="126" t="str">
        <f>IF(OR(Juni!C21="",Juni!J21&lt;&gt;""),UPPER(Juni!J21),"F")</f>
        <v/>
      </c>
      <c r="T21" s="124">
        <f>Juli!A21</f>
        <v>44394</v>
      </c>
      <c r="U21" s="134" t="str">
        <f>IF(Juli!K21&gt;0,Juli!K21,"")</f>
        <v/>
      </c>
      <c r="V21" s="125" t="str">
        <f>IF(OR(Juli!C21="",Juli!J21&lt;&gt;""),UPPER(Juli!J21),"F")</f>
        <v/>
      </c>
      <c r="W21" s="121">
        <f>August!A21</f>
        <v>44425</v>
      </c>
      <c r="X21" s="134" t="str">
        <f>IF(August!K21&gt;0,August!K21,"")</f>
        <v/>
      </c>
      <c r="Y21" s="126" t="str">
        <f>IF(OR(August!C21="",August!J21&lt;&gt;""),UPPER(August!J21),"F")</f>
        <v/>
      </c>
      <c r="Z21" s="124">
        <f>September!A21</f>
        <v>44456</v>
      </c>
      <c r="AA21" s="134" t="str">
        <f>IF(September!K21&gt;0,September!K21,"")</f>
        <v/>
      </c>
      <c r="AB21" s="125" t="str">
        <f>IF(OR(September!C21="",September!J21&lt;&gt;""),UPPER(September!J21),"F")</f>
        <v/>
      </c>
      <c r="AC21" s="121">
        <f>Oktober!A21</f>
        <v>44486</v>
      </c>
      <c r="AD21" s="134" t="str">
        <f>IF(Oktober!K21&gt;0,Oktober!K21,"")</f>
        <v/>
      </c>
      <c r="AE21" s="126" t="str">
        <f>IF(OR(Oktober!C21="",Oktober!J21&lt;&gt;""),UPPER(Oktober!J21),"F")</f>
        <v/>
      </c>
      <c r="AF21" s="124">
        <f>November!A21</f>
        <v>44517</v>
      </c>
      <c r="AG21" s="134" t="str">
        <f>IF(November!K21&gt;0,November!K21,"")</f>
        <v/>
      </c>
      <c r="AH21" s="125" t="str">
        <f>IF(OR(November!C21="",November!J21&lt;&gt;""),UPPER(November!J21),"F")</f>
        <v/>
      </c>
      <c r="AI21" s="121">
        <f>Dezember!A21</f>
        <v>44547</v>
      </c>
      <c r="AJ21" s="134" t="str">
        <f>IF(Dezember!K21&gt;0,Dezember!K21,"")</f>
        <v/>
      </c>
      <c r="AK21" s="126" t="str">
        <f>IF(OR(Dezember!C21="",Dezember!J21&lt;&gt;""),UPPER(Dezember!J21),"F")</f>
        <v/>
      </c>
      <c r="AL21" s="76">
        <v>18</v>
      </c>
    </row>
    <row r="22" spans="1:38" x14ac:dyDescent="0.25">
      <c r="A22" s="75">
        <v>19</v>
      </c>
      <c r="B22" s="121">
        <f>Januar!A22</f>
        <v>44214</v>
      </c>
      <c r="C22" s="134" t="str">
        <f>IF(Januar!K22&gt;0,Januar!K22,"")</f>
        <v/>
      </c>
      <c r="D22" s="122" t="str">
        <f>IF(OR(Januar!C22="",Januar!J22&lt;&gt;""),UPPER(Januar!J22),"F")</f>
        <v/>
      </c>
      <c r="E22" s="121">
        <f>Februar!A22</f>
        <v>44245</v>
      </c>
      <c r="F22" s="134" t="str">
        <f>IF(Februar!K22&gt;0,Februar!K22,"")</f>
        <v/>
      </c>
      <c r="G22" s="123" t="str">
        <f>IF(OR(Februar!C22="",Februar!J22&lt;&gt;""),UPPER(Februar!J22),"F")</f>
        <v/>
      </c>
      <c r="H22" s="124">
        <f>März!A22</f>
        <v>44273</v>
      </c>
      <c r="I22" s="134" t="str">
        <f>IF(März!K22&gt;0,März!K22,"")</f>
        <v/>
      </c>
      <c r="J22" s="125" t="str">
        <f>IF(OR(März!C22="",März!J22&lt;&gt;""),UPPER(März!J22),"F")</f>
        <v/>
      </c>
      <c r="K22" s="121">
        <f>April!A22</f>
        <v>44304</v>
      </c>
      <c r="L22" s="134">
        <f>IF(April!K22&gt;0,April!K22,"")</f>
        <v>3.125E-2</v>
      </c>
      <c r="M22" s="126" t="str">
        <f>IF(OR(April!C22="",April!J22&lt;&gt;""),UPPER(April!J22),"F")</f>
        <v/>
      </c>
      <c r="N22" s="124">
        <f>Mai!A22</f>
        <v>44334</v>
      </c>
      <c r="O22" s="134" t="str">
        <f>IF(Mai!K22&gt;0,Mai!K22,"")</f>
        <v/>
      </c>
      <c r="P22" s="122" t="str">
        <f>IF(OR(Mai!C22="",Mai!J22&lt;&gt;""),UPPER(Mai!J22),"F")</f>
        <v/>
      </c>
      <c r="Q22" s="121">
        <f>Juni!A22</f>
        <v>44365</v>
      </c>
      <c r="R22" s="134" t="str">
        <f>IF(Juni!K22&gt;0,Juni!K22,"")</f>
        <v/>
      </c>
      <c r="S22" s="126" t="str">
        <f>IF(OR(Juni!C22="",Juni!J22&lt;&gt;""),UPPER(Juni!J22),"F")</f>
        <v>F</v>
      </c>
      <c r="T22" s="124">
        <f>Juli!A22</f>
        <v>44395</v>
      </c>
      <c r="U22" s="134" t="str">
        <f>IF(Juli!K22&gt;0,Juli!K22,"")</f>
        <v/>
      </c>
      <c r="V22" s="125" t="str">
        <f>IF(OR(Juli!C22="",Juli!J22&lt;&gt;""),UPPER(Juli!J22),"F")</f>
        <v/>
      </c>
      <c r="W22" s="121">
        <f>August!A22</f>
        <v>44426</v>
      </c>
      <c r="X22" s="134" t="str">
        <f>IF(August!K22&gt;0,August!K22,"")</f>
        <v/>
      </c>
      <c r="Y22" s="126" t="str">
        <f>IF(OR(August!C22="",August!J22&lt;&gt;""),UPPER(August!J22),"F")</f>
        <v/>
      </c>
      <c r="Z22" s="124">
        <f>September!A22</f>
        <v>44457</v>
      </c>
      <c r="AA22" s="134" t="str">
        <f>IF(September!K22&gt;0,September!K22,"")</f>
        <v/>
      </c>
      <c r="AB22" s="125" t="str">
        <f>IF(OR(September!C22="",September!J22&lt;&gt;""),UPPER(September!J22),"F")</f>
        <v/>
      </c>
      <c r="AC22" s="121">
        <f>Oktober!A22</f>
        <v>44487</v>
      </c>
      <c r="AD22" s="134" t="str">
        <f>IF(Oktober!K22&gt;0,Oktober!K22,"")</f>
        <v/>
      </c>
      <c r="AE22" s="126" t="str">
        <f>IF(OR(Oktober!C22="",Oktober!J22&lt;&gt;""),UPPER(Oktober!J22),"F")</f>
        <v/>
      </c>
      <c r="AF22" s="124">
        <f>November!A22</f>
        <v>44518</v>
      </c>
      <c r="AG22" s="134" t="str">
        <f>IF(November!K22&gt;0,November!K22,"")</f>
        <v/>
      </c>
      <c r="AH22" s="125" t="str">
        <f>IF(OR(November!C22="",November!J22&lt;&gt;""),UPPER(November!J22),"F")</f>
        <v>F</v>
      </c>
      <c r="AI22" s="121">
        <f>Dezember!A22</f>
        <v>44548</v>
      </c>
      <c r="AJ22" s="134" t="str">
        <f>IF(Dezember!K22&gt;0,Dezember!K22,"")</f>
        <v/>
      </c>
      <c r="AK22" s="126" t="str">
        <f>IF(OR(Dezember!C22="",Dezember!J22&lt;&gt;""),UPPER(Dezember!J22),"F")</f>
        <v/>
      </c>
      <c r="AL22" s="76">
        <v>19</v>
      </c>
    </row>
    <row r="23" spans="1:38" x14ac:dyDescent="0.25">
      <c r="A23" s="75">
        <v>20</v>
      </c>
      <c r="B23" s="121">
        <f>Januar!A23</f>
        <v>44215</v>
      </c>
      <c r="C23" s="134" t="str">
        <f>IF(Januar!K23&gt;0,Januar!K23,"")</f>
        <v/>
      </c>
      <c r="D23" s="122" t="str">
        <f>IF(OR(Januar!C23="",Januar!J23&lt;&gt;""),UPPER(Januar!J23),"F")</f>
        <v/>
      </c>
      <c r="E23" s="121">
        <f>Februar!A23</f>
        <v>44246</v>
      </c>
      <c r="F23" s="134" t="str">
        <f>IF(Februar!K23&gt;0,Februar!K23,"")</f>
        <v/>
      </c>
      <c r="G23" s="123" t="str">
        <f>IF(OR(Februar!C23="",Februar!J23&lt;&gt;""),UPPER(Februar!J23),"F")</f>
        <v/>
      </c>
      <c r="H23" s="124">
        <f>März!A23</f>
        <v>44274</v>
      </c>
      <c r="I23" s="134" t="str">
        <f>IF(März!K23&gt;0,März!K23,"")</f>
        <v/>
      </c>
      <c r="J23" s="125" t="str">
        <f>IF(OR(März!C23="",März!J23&lt;&gt;""),UPPER(März!J23),"F")</f>
        <v/>
      </c>
      <c r="K23" s="121">
        <f>April!A23</f>
        <v>44305</v>
      </c>
      <c r="L23" s="134" t="str">
        <f>IF(April!K23&gt;0,April!K23,"")</f>
        <v/>
      </c>
      <c r="M23" s="126" t="str">
        <f>IF(OR(April!C23="",April!J23&lt;&gt;""),UPPER(April!J23),"F")</f>
        <v>F</v>
      </c>
      <c r="N23" s="124">
        <f>Mai!A23</f>
        <v>44335</v>
      </c>
      <c r="O23" s="134" t="str">
        <f>IF(Mai!K23&gt;0,Mai!K23,"")</f>
        <v/>
      </c>
      <c r="P23" s="122" t="str">
        <f>IF(OR(Mai!C23="",Mai!J23&lt;&gt;""),UPPER(Mai!J23),"F")</f>
        <v/>
      </c>
      <c r="Q23" s="121">
        <f>Juni!A23</f>
        <v>44366</v>
      </c>
      <c r="R23" s="134" t="str">
        <f>IF(Juni!K23&gt;0,Juni!K23,"")</f>
        <v/>
      </c>
      <c r="S23" s="126" t="str">
        <f>IF(OR(Juni!C23="",Juni!J23&lt;&gt;""),UPPER(Juni!J23),"F")</f>
        <v/>
      </c>
      <c r="T23" s="124">
        <f>Juli!A23</f>
        <v>44396</v>
      </c>
      <c r="U23" s="134" t="str">
        <f>IF(Juli!K23&gt;0,Juli!K23,"")</f>
        <v/>
      </c>
      <c r="V23" s="125" t="str">
        <f>IF(OR(Juli!C23="",Juli!J23&lt;&gt;""),UPPER(Juli!J23),"F")</f>
        <v/>
      </c>
      <c r="W23" s="121">
        <f>August!A23</f>
        <v>44427</v>
      </c>
      <c r="X23" s="134" t="str">
        <f>IF(August!K23&gt;0,August!K23,"")</f>
        <v/>
      </c>
      <c r="Y23" s="126" t="str">
        <f>IF(OR(August!C23="",August!J23&lt;&gt;""),UPPER(August!J23),"F")</f>
        <v/>
      </c>
      <c r="Z23" s="124">
        <f>September!A23</f>
        <v>44458</v>
      </c>
      <c r="AA23" s="134" t="str">
        <f>IF(September!K23&gt;0,September!K23,"")</f>
        <v/>
      </c>
      <c r="AB23" s="125" t="str">
        <f>IF(OR(September!C23="",September!J23&lt;&gt;""),UPPER(September!J23),"F")</f>
        <v>F</v>
      </c>
      <c r="AC23" s="121">
        <f>Oktober!A23</f>
        <v>44488</v>
      </c>
      <c r="AD23" s="134" t="str">
        <f>IF(Oktober!K23&gt;0,Oktober!K23,"")</f>
        <v/>
      </c>
      <c r="AE23" s="126" t="str">
        <f>IF(OR(Oktober!C23="",Oktober!J23&lt;&gt;""),UPPER(Oktober!J23),"F")</f>
        <v/>
      </c>
      <c r="AF23" s="124">
        <f>November!A23</f>
        <v>44519</v>
      </c>
      <c r="AG23" s="134" t="str">
        <f>IF(November!K23&gt;0,November!K23,"")</f>
        <v/>
      </c>
      <c r="AH23" s="125" t="str">
        <f>IF(OR(November!C23="",November!J23&lt;&gt;""),UPPER(November!J23),"F")</f>
        <v/>
      </c>
      <c r="AI23" s="121">
        <f>Dezember!A23</f>
        <v>44549</v>
      </c>
      <c r="AJ23" s="134" t="str">
        <f>IF(Dezember!K23&gt;0,Dezember!K23,"")</f>
        <v/>
      </c>
      <c r="AK23" s="126" t="str">
        <f>IF(OR(Dezember!C23="",Dezember!J23&lt;&gt;""),UPPER(Dezember!J23),"F")</f>
        <v/>
      </c>
      <c r="AL23" s="76">
        <v>20</v>
      </c>
    </row>
    <row r="24" spans="1:38" x14ac:dyDescent="0.25">
      <c r="A24" s="75">
        <v>21</v>
      </c>
      <c r="B24" s="121">
        <f>Januar!A24</f>
        <v>44216</v>
      </c>
      <c r="C24" s="134" t="str">
        <f>IF(Januar!K24&gt;0,Januar!K24,"")</f>
        <v/>
      </c>
      <c r="D24" s="122" t="str">
        <f>IF(OR(Januar!C24="",Januar!J24&lt;&gt;""),UPPER(Januar!J24),"F")</f>
        <v/>
      </c>
      <c r="E24" s="121">
        <f>Februar!A24</f>
        <v>44247</v>
      </c>
      <c r="F24" s="134" t="str">
        <f>IF(Februar!K24&gt;0,Februar!K24,"")</f>
        <v/>
      </c>
      <c r="G24" s="123" t="str">
        <f>IF(OR(Februar!C24="",Februar!J24&lt;&gt;""),UPPER(Februar!J24),"F")</f>
        <v/>
      </c>
      <c r="H24" s="124">
        <f>März!A24</f>
        <v>44275</v>
      </c>
      <c r="I24" s="134" t="str">
        <f>IF(März!K24&gt;0,März!K24,"")</f>
        <v/>
      </c>
      <c r="J24" s="125" t="str">
        <f>IF(OR(März!C24="",März!J24&lt;&gt;""),UPPER(März!J24),"F")</f>
        <v/>
      </c>
      <c r="K24" s="121">
        <f>April!A24</f>
        <v>44306</v>
      </c>
      <c r="L24" s="134" t="str">
        <f>IF(April!K24&gt;0,April!K24,"")</f>
        <v/>
      </c>
      <c r="M24" s="126" t="str">
        <f>IF(OR(April!C24="",April!J24&lt;&gt;""),UPPER(April!J24),"F")</f>
        <v>F</v>
      </c>
      <c r="N24" s="124">
        <f>Mai!A24</f>
        <v>44336</v>
      </c>
      <c r="O24" s="134">
        <f>IF(Mai!K24&gt;0,Mai!K24,"")</f>
        <v>0.10416666666666663</v>
      </c>
      <c r="P24" s="122" t="str">
        <f>IF(OR(Mai!C24="",Mai!J24&lt;&gt;""),UPPER(Mai!J24),"F")</f>
        <v/>
      </c>
      <c r="Q24" s="121">
        <f>Juni!A24</f>
        <v>44367</v>
      </c>
      <c r="R24" s="134" t="str">
        <f>IF(Juni!K24&gt;0,Juni!K24,"")</f>
        <v/>
      </c>
      <c r="S24" s="126" t="str">
        <f>IF(OR(Juni!C24="",Juni!J24&lt;&gt;""),UPPER(Juni!J24),"F")</f>
        <v/>
      </c>
      <c r="T24" s="124">
        <f>Juli!A24</f>
        <v>44397</v>
      </c>
      <c r="U24" s="134" t="str">
        <f>IF(Juli!K24&gt;0,Juli!K24,"")</f>
        <v/>
      </c>
      <c r="V24" s="125" t="str">
        <f>IF(OR(Juli!C24="",Juli!J24&lt;&gt;""),UPPER(Juli!J24),"F")</f>
        <v/>
      </c>
      <c r="W24" s="121">
        <f>August!A24</f>
        <v>44428</v>
      </c>
      <c r="X24" s="134" t="str">
        <f>IF(August!K24&gt;0,August!K24,"")</f>
        <v/>
      </c>
      <c r="Y24" s="126" t="str">
        <f>IF(OR(August!C24="",August!J24&lt;&gt;""),UPPER(August!J24),"F")</f>
        <v/>
      </c>
      <c r="Z24" s="124">
        <f>September!A24</f>
        <v>44459</v>
      </c>
      <c r="AA24" s="134" t="str">
        <f>IF(September!K24&gt;0,September!K24,"")</f>
        <v/>
      </c>
      <c r="AB24" s="125" t="str">
        <f>IF(OR(September!C24="",September!J24&lt;&gt;""),UPPER(September!J24),"F")</f>
        <v/>
      </c>
      <c r="AC24" s="121">
        <f>Oktober!A24</f>
        <v>44489</v>
      </c>
      <c r="AD24" s="134" t="str">
        <f>IF(Oktober!K24&gt;0,Oktober!K24,"")</f>
        <v/>
      </c>
      <c r="AE24" s="126" t="str">
        <f>IF(OR(Oktober!C24="",Oktober!J24&lt;&gt;""),UPPER(Oktober!J24),"F")</f>
        <v/>
      </c>
      <c r="AF24" s="124">
        <f>November!A24</f>
        <v>44520</v>
      </c>
      <c r="AG24" s="134" t="str">
        <f>IF(November!K24&gt;0,November!K24,"")</f>
        <v/>
      </c>
      <c r="AH24" s="125" t="str">
        <f>IF(OR(November!C24="",November!J24&lt;&gt;""),UPPER(November!J24),"F")</f>
        <v/>
      </c>
      <c r="AI24" s="121">
        <f>Dezember!A24</f>
        <v>44550</v>
      </c>
      <c r="AJ24" s="134" t="str">
        <f>IF(Dezember!K24&gt;0,Dezember!K24,"")</f>
        <v/>
      </c>
      <c r="AK24" s="126" t="str">
        <f>IF(OR(Dezember!C24="",Dezember!J24&lt;&gt;""),UPPER(Dezember!J24),"F")</f>
        <v/>
      </c>
      <c r="AL24" s="76">
        <v>21</v>
      </c>
    </row>
    <row r="25" spans="1:38" x14ac:dyDescent="0.25">
      <c r="A25" s="75">
        <v>22</v>
      </c>
      <c r="B25" s="121">
        <f>Januar!A25</f>
        <v>44217</v>
      </c>
      <c r="C25" s="134" t="str">
        <f>IF(Januar!K25&gt;0,Januar!K25,"")</f>
        <v/>
      </c>
      <c r="D25" s="122" t="str">
        <f>IF(OR(Januar!C25="",Januar!J25&lt;&gt;""),UPPER(Januar!J25),"F")</f>
        <v/>
      </c>
      <c r="E25" s="121">
        <f>Februar!A25</f>
        <v>44248</v>
      </c>
      <c r="F25" s="134" t="str">
        <f>IF(Februar!K25&gt;0,Februar!K25,"")</f>
        <v/>
      </c>
      <c r="G25" s="123" t="str">
        <f>IF(OR(Februar!C25="",Februar!J25&lt;&gt;""),UPPER(Februar!J25),"F")</f>
        <v/>
      </c>
      <c r="H25" s="124">
        <f>März!A25</f>
        <v>44276</v>
      </c>
      <c r="I25" s="134" t="str">
        <f>IF(März!K25&gt;0,März!K25,"")</f>
        <v/>
      </c>
      <c r="J25" s="125" t="str">
        <f>IF(OR(März!C25="",März!J25&lt;&gt;""),UPPER(März!J25),"F")</f>
        <v/>
      </c>
      <c r="K25" s="121">
        <f>April!A25</f>
        <v>44307</v>
      </c>
      <c r="L25" s="134">
        <f>IF(April!K25&gt;0,April!K25,"")</f>
        <v>0.10416666666666669</v>
      </c>
      <c r="M25" s="126" t="str">
        <f>IF(OR(April!C25="",April!J25&lt;&gt;""),UPPER(April!J25),"F")</f>
        <v/>
      </c>
      <c r="N25" s="124">
        <f>Mai!A25</f>
        <v>44337</v>
      </c>
      <c r="O25" s="134" t="str">
        <f>IF(Mai!K25&gt;0,Mai!K25,"")</f>
        <v/>
      </c>
      <c r="P25" s="122" t="str">
        <f>IF(OR(Mai!C25="",Mai!J25&lt;&gt;""),UPPER(Mai!J25),"F")</f>
        <v/>
      </c>
      <c r="Q25" s="121">
        <f>Juni!A25</f>
        <v>44368</v>
      </c>
      <c r="R25" s="134" t="str">
        <f>IF(Juni!K25&gt;0,Juni!K25,"")</f>
        <v/>
      </c>
      <c r="S25" s="126" t="str">
        <f>IF(OR(Juni!C25="",Juni!J25&lt;&gt;""),UPPER(Juni!J25),"F")</f>
        <v/>
      </c>
      <c r="T25" s="124">
        <f>Juli!A25</f>
        <v>44398</v>
      </c>
      <c r="U25" s="134" t="str">
        <f>IF(Juli!K25&gt;0,Juli!K25,"")</f>
        <v/>
      </c>
      <c r="V25" s="125" t="str">
        <f>IF(OR(Juli!C25="",Juli!J25&lt;&gt;""),UPPER(Juli!J25),"F")</f>
        <v/>
      </c>
      <c r="W25" s="121">
        <f>August!A25</f>
        <v>44429</v>
      </c>
      <c r="X25" s="134" t="str">
        <f>IF(August!K25&gt;0,August!K25,"")</f>
        <v/>
      </c>
      <c r="Y25" s="126" t="str">
        <f>IF(OR(August!C25="",August!J25&lt;&gt;""),UPPER(August!J25),"F")</f>
        <v/>
      </c>
      <c r="Z25" s="124">
        <f>September!A25</f>
        <v>44460</v>
      </c>
      <c r="AA25" s="134" t="str">
        <f>IF(September!K25&gt;0,September!K25,"")</f>
        <v/>
      </c>
      <c r="AB25" s="125" t="str">
        <f>IF(OR(September!C25="",September!J25&lt;&gt;""),UPPER(September!J25),"F")</f>
        <v/>
      </c>
      <c r="AC25" s="121">
        <f>Oktober!A25</f>
        <v>44490</v>
      </c>
      <c r="AD25" s="134" t="str">
        <f>IF(Oktober!K25&gt;0,Oktober!K25,"")</f>
        <v/>
      </c>
      <c r="AE25" s="126" t="str">
        <f>IF(OR(Oktober!C25="",Oktober!J25&lt;&gt;""),UPPER(Oktober!J25),"F")</f>
        <v/>
      </c>
      <c r="AF25" s="124">
        <f>November!A25</f>
        <v>44521</v>
      </c>
      <c r="AG25" s="134" t="str">
        <f>IF(November!K25&gt;0,November!K25,"")</f>
        <v/>
      </c>
      <c r="AH25" s="125" t="str">
        <f>IF(OR(November!C25="",November!J25&lt;&gt;""),UPPER(November!J25),"F")</f>
        <v/>
      </c>
      <c r="AI25" s="121">
        <f>Dezember!A25</f>
        <v>44551</v>
      </c>
      <c r="AJ25" s="134" t="str">
        <f>IF(Dezember!K25&gt;0,Dezember!K25,"")</f>
        <v/>
      </c>
      <c r="AK25" s="126" t="str">
        <f>IF(OR(Dezember!C25="",Dezember!J25&lt;&gt;""),UPPER(Dezember!J25),"F")</f>
        <v/>
      </c>
      <c r="AL25" s="76">
        <v>22</v>
      </c>
    </row>
    <row r="26" spans="1:38" x14ac:dyDescent="0.25">
      <c r="A26" s="75">
        <v>23</v>
      </c>
      <c r="B26" s="121">
        <f>Januar!A26</f>
        <v>44218</v>
      </c>
      <c r="C26" s="134" t="str">
        <f>IF(Januar!K26&gt;0,Januar!K26,"")</f>
        <v/>
      </c>
      <c r="D26" s="122" t="str">
        <f>IF(OR(Januar!C26="",Januar!J26&lt;&gt;""),UPPER(Januar!J26),"F")</f>
        <v/>
      </c>
      <c r="E26" s="121">
        <f>Februar!A26</f>
        <v>44249</v>
      </c>
      <c r="F26" s="134" t="str">
        <f>IF(Februar!K26&gt;0,Februar!K26,"")</f>
        <v/>
      </c>
      <c r="G26" s="123" t="str">
        <f>IF(OR(Februar!C26="",Februar!J26&lt;&gt;""),UPPER(Februar!J26),"F")</f>
        <v/>
      </c>
      <c r="H26" s="124">
        <f>März!A26</f>
        <v>44277</v>
      </c>
      <c r="I26" s="134">
        <f>IF(März!K26&gt;0,März!K26,"")</f>
        <v>4.166666666666663E-2</v>
      </c>
      <c r="J26" s="125" t="str">
        <f>IF(OR(März!C26="",März!J26&lt;&gt;""),UPPER(März!J26),"F")</f>
        <v/>
      </c>
      <c r="K26" s="121">
        <f>April!A26</f>
        <v>44308</v>
      </c>
      <c r="L26" s="134">
        <f>IF(April!K26&gt;0,April!K26,"")</f>
        <v>0.23958333333333331</v>
      </c>
      <c r="M26" s="126" t="str">
        <f>IF(OR(April!C26="",April!J26&lt;&gt;""),UPPER(April!J26),"F")</f>
        <v/>
      </c>
      <c r="N26" s="124">
        <f>Mai!A26</f>
        <v>44338</v>
      </c>
      <c r="O26" s="134" t="str">
        <f>IF(Mai!K26&gt;0,Mai!K26,"")</f>
        <v/>
      </c>
      <c r="P26" s="122" t="str">
        <f>IF(OR(Mai!C26="",Mai!J26&lt;&gt;""),UPPER(Mai!J26),"F")</f>
        <v/>
      </c>
      <c r="Q26" s="121">
        <f>Juni!A26</f>
        <v>44369</v>
      </c>
      <c r="R26" s="134" t="str">
        <f>IF(Juni!K26&gt;0,Juni!K26,"")</f>
        <v/>
      </c>
      <c r="S26" s="126" t="str">
        <f>IF(OR(Juni!C26="",Juni!J26&lt;&gt;""),UPPER(Juni!J26),"F")</f>
        <v/>
      </c>
      <c r="T26" s="124">
        <f>Juli!A26</f>
        <v>44399</v>
      </c>
      <c r="U26" s="134" t="str">
        <f>IF(Juli!K26&gt;0,Juli!K26,"")</f>
        <v/>
      </c>
      <c r="V26" s="125" t="str">
        <f>IF(OR(Juli!C26="",Juli!J26&lt;&gt;""),UPPER(Juli!J26),"F")</f>
        <v/>
      </c>
      <c r="W26" s="121">
        <f>August!A26</f>
        <v>44430</v>
      </c>
      <c r="X26" s="134" t="str">
        <f>IF(August!K26&gt;0,August!K26,"")</f>
        <v/>
      </c>
      <c r="Y26" s="126" t="str">
        <f>IF(OR(August!C26="",August!J26&lt;&gt;""),UPPER(August!J26),"F")</f>
        <v/>
      </c>
      <c r="Z26" s="124">
        <f>September!A26</f>
        <v>44461</v>
      </c>
      <c r="AA26" s="134" t="str">
        <f>IF(September!K26&gt;0,September!K26,"")</f>
        <v/>
      </c>
      <c r="AB26" s="125" t="str">
        <f>IF(OR(September!C26="",September!J26&lt;&gt;""),UPPER(September!J26),"F")</f>
        <v/>
      </c>
      <c r="AC26" s="121">
        <f>Oktober!A26</f>
        <v>44491</v>
      </c>
      <c r="AD26" s="134" t="str">
        <f>IF(Oktober!K26&gt;0,Oktober!K26,"")</f>
        <v/>
      </c>
      <c r="AE26" s="126" t="str">
        <f>IF(OR(Oktober!C26="",Oktober!J26&lt;&gt;""),UPPER(Oktober!J26),"F")</f>
        <v/>
      </c>
      <c r="AF26" s="124">
        <f>November!A26</f>
        <v>44522</v>
      </c>
      <c r="AG26" s="134" t="str">
        <f>IF(November!K26&gt;0,November!K26,"")</f>
        <v/>
      </c>
      <c r="AH26" s="125" t="str">
        <f>IF(OR(November!C26="",November!J26&lt;&gt;""),UPPER(November!J26),"F")</f>
        <v/>
      </c>
      <c r="AI26" s="121">
        <f>Dezember!A26</f>
        <v>44552</v>
      </c>
      <c r="AJ26" s="134" t="str">
        <f>IF(Dezember!K26&gt;0,Dezember!K26,"")</f>
        <v/>
      </c>
      <c r="AK26" s="126" t="str">
        <f>IF(OR(Dezember!C26="",Dezember!J26&lt;&gt;""),UPPER(Dezember!J26),"F")</f>
        <v/>
      </c>
      <c r="AL26" s="76">
        <v>23</v>
      </c>
    </row>
    <row r="27" spans="1:38" x14ac:dyDescent="0.25">
      <c r="A27" s="75">
        <v>24</v>
      </c>
      <c r="B27" s="121">
        <f>Januar!A27</f>
        <v>44219</v>
      </c>
      <c r="C27" s="134" t="str">
        <f>IF(Januar!K27&gt;0,Januar!K27,"")</f>
        <v/>
      </c>
      <c r="D27" s="122" t="str">
        <f>IF(OR(Januar!C27="",Januar!J27&lt;&gt;""),UPPER(Januar!J27),"F")</f>
        <v/>
      </c>
      <c r="E27" s="121">
        <f>Februar!A27</f>
        <v>44250</v>
      </c>
      <c r="F27" s="134" t="str">
        <f>IF(Februar!K27&gt;0,Februar!K27,"")</f>
        <v/>
      </c>
      <c r="G27" s="123" t="str">
        <f>IF(OR(Februar!C27="",Februar!J27&lt;&gt;""),UPPER(Februar!J27),"F")</f>
        <v/>
      </c>
      <c r="H27" s="124">
        <f>März!A27</f>
        <v>44278</v>
      </c>
      <c r="I27" s="134">
        <f>IF(März!K27&gt;0,März!K27,"")</f>
        <v>0.10416666666666674</v>
      </c>
      <c r="J27" s="125" t="str">
        <f>IF(OR(März!C27="",März!J27&lt;&gt;""),UPPER(März!J27),"F")</f>
        <v/>
      </c>
      <c r="K27" s="121">
        <f>April!A27</f>
        <v>44309</v>
      </c>
      <c r="L27" s="134">
        <f>IF(April!K27&gt;0,April!K27,"")</f>
        <v>0.10416666666666663</v>
      </c>
      <c r="M27" s="126" t="str">
        <f>IF(OR(April!C27="",April!J27&lt;&gt;""),UPPER(April!J27),"F")</f>
        <v/>
      </c>
      <c r="N27" s="124">
        <f>Mai!A27</f>
        <v>44339</v>
      </c>
      <c r="O27" s="134" t="str">
        <f>IF(Mai!K27&gt;0,Mai!K27,"")</f>
        <v/>
      </c>
      <c r="P27" s="122" t="str">
        <f>IF(OR(Mai!C27="",Mai!J27&lt;&gt;""),UPPER(Mai!J27),"F")</f>
        <v/>
      </c>
      <c r="Q27" s="121">
        <f>Juni!A27</f>
        <v>44370</v>
      </c>
      <c r="R27" s="134" t="str">
        <f>IF(Juni!K27&gt;0,Juni!K27,"")</f>
        <v/>
      </c>
      <c r="S27" s="126" t="str">
        <f>IF(OR(Juni!C27="",Juni!J27&lt;&gt;""),UPPER(Juni!J27),"F")</f>
        <v/>
      </c>
      <c r="T27" s="124">
        <f>Juli!A27</f>
        <v>44400</v>
      </c>
      <c r="U27" s="134" t="str">
        <f>IF(Juli!K27&gt;0,Juli!K27,"")</f>
        <v/>
      </c>
      <c r="V27" s="125" t="str">
        <f>IF(OR(Juli!C27="",Juli!J27&lt;&gt;""),UPPER(Juli!J27),"F")</f>
        <v/>
      </c>
      <c r="W27" s="121">
        <f>August!A27</f>
        <v>44431</v>
      </c>
      <c r="X27" s="134" t="str">
        <f>IF(August!K27&gt;0,August!K27,"")</f>
        <v/>
      </c>
      <c r="Y27" s="126" t="str">
        <f>IF(OR(August!C27="",August!J27&lt;&gt;""),UPPER(August!J27),"F")</f>
        <v/>
      </c>
      <c r="Z27" s="124">
        <f>September!A27</f>
        <v>44462</v>
      </c>
      <c r="AA27" s="134" t="str">
        <f>IF(September!K27&gt;0,September!K27,"")</f>
        <v/>
      </c>
      <c r="AB27" s="125" t="str">
        <f>IF(OR(September!C27="",September!J27&lt;&gt;""),UPPER(September!J27),"F")</f>
        <v/>
      </c>
      <c r="AC27" s="121">
        <f>Oktober!A27</f>
        <v>44492</v>
      </c>
      <c r="AD27" s="134" t="str">
        <f>IF(Oktober!K27&gt;0,Oktober!K27,"")</f>
        <v/>
      </c>
      <c r="AE27" s="126" t="str">
        <f>IF(OR(Oktober!C27="",Oktober!J27&lt;&gt;""),UPPER(Oktober!J27),"F")</f>
        <v/>
      </c>
      <c r="AF27" s="124">
        <f>November!A27</f>
        <v>44523</v>
      </c>
      <c r="AG27" s="134" t="str">
        <f>IF(November!K27&gt;0,November!K27,"")</f>
        <v/>
      </c>
      <c r="AH27" s="125" t="str">
        <f>IF(OR(November!C27="",November!J27&lt;&gt;""),UPPER(November!J27),"F")</f>
        <v/>
      </c>
      <c r="AI27" s="121">
        <f>Dezember!A27</f>
        <v>44553</v>
      </c>
      <c r="AJ27" s="134" t="str">
        <f>IF(Dezember!K27&gt;0,Dezember!K27,"")</f>
        <v/>
      </c>
      <c r="AK27" s="126" t="str">
        <f>IF(OR(Dezember!C27="",Dezember!J27&lt;&gt;""),UPPER(Dezember!J27),"F")</f>
        <v>F</v>
      </c>
      <c r="AL27" s="76">
        <v>24</v>
      </c>
    </row>
    <row r="28" spans="1:38" x14ac:dyDescent="0.25">
      <c r="A28" s="75">
        <v>25</v>
      </c>
      <c r="B28" s="121">
        <f>Januar!A28</f>
        <v>44220</v>
      </c>
      <c r="C28" s="134" t="str">
        <f>IF(Januar!K28&gt;0,Januar!K28,"")</f>
        <v/>
      </c>
      <c r="D28" s="122" t="str">
        <f>IF(OR(Januar!C28="",Januar!J28&lt;&gt;""),UPPER(Januar!J28),"F")</f>
        <v/>
      </c>
      <c r="E28" s="121">
        <f>Februar!A28</f>
        <v>44251</v>
      </c>
      <c r="F28" s="134" t="str">
        <f>IF(Februar!K28&gt;0,Februar!K28,"")</f>
        <v/>
      </c>
      <c r="G28" s="123" t="str">
        <f>IF(OR(Februar!C28="",Februar!J28&lt;&gt;""),UPPER(Februar!J28),"F")</f>
        <v/>
      </c>
      <c r="H28" s="124">
        <f>März!A28</f>
        <v>44279</v>
      </c>
      <c r="I28" s="134" t="str">
        <f>IF(März!K28&gt;0,März!K28,"")</f>
        <v/>
      </c>
      <c r="J28" s="125" t="str">
        <f>IF(OR(März!C28="",März!J28&lt;&gt;""),UPPER(März!J28),"F")</f>
        <v/>
      </c>
      <c r="K28" s="121">
        <f>April!A28</f>
        <v>44310</v>
      </c>
      <c r="L28" s="134" t="str">
        <f>IF(April!K28&gt;0,April!K28,"")</f>
        <v/>
      </c>
      <c r="M28" s="126" t="str">
        <f>IF(OR(April!C28="",April!J28&lt;&gt;""),UPPER(April!J28),"F")</f>
        <v/>
      </c>
      <c r="N28" s="124">
        <f>Mai!A28</f>
        <v>44340</v>
      </c>
      <c r="O28" s="134" t="str">
        <f>IF(Mai!K28&gt;0,Mai!K28,"")</f>
        <v/>
      </c>
      <c r="P28" s="122" t="str">
        <f>IF(OR(Mai!C28="",Mai!J28&lt;&gt;""),UPPER(Mai!J28),"F")</f>
        <v/>
      </c>
      <c r="Q28" s="121">
        <f>Juni!A28</f>
        <v>44371</v>
      </c>
      <c r="R28" s="134" t="str">
        <f>IF(Juni!K28&gt;0,Juni!K28,"")</f>
        <v/>
      </c>
      <c r="S28" s="126" t="str">
        <f>IF(OR(Juni!C28="",Juni!J28&lt;&gt;""),UPPER(Juni!J28),"F")</f>
        <v/>
      </c>
      <c r="T28" s="124">
        <f>Juli!A28</f>
        <v>44401</v>
      </c>
      <c r="U28" s="134" t="str">
        <f>IF(Juli!K28&gt;0,Juli!K28,"")</f>
        <v/>
      </c>
      <c r="V28" s="125" t="str">
        <f>IF(OR(Juli!C28="",Juli!J28&lt;&gt;""),UPPER(Juli!J28),"F")</f>
        <v/>
      </c>
      <c r="W28" s="121">
        <f>August!A28</f>
        <v>44432</v>
      </c>
      <c r="X28" s="134" t="str">
        <f>IF(August!K28&gt;0,August!K28,"")</f>
        <v/>
      </c>
      <c r="Y28" s="126" t="str">
        <f>IF(OR(August!C28="",August!J28&lt;&gt;""),UPPER(August!J28),"F")</f>
        <v/>
      </c>
      <c r="Z28" s="124">
        <f>September!A28</f>
        <v>44463</v>
      </c>
      <c r="AA28" s="134" t="str">
        <f>IF(September!K28&gt;0,September!K28,"")</f>
        <v/>
      </c>
      <c r="AB28" s="125" t="str">
        <f>IF(OR(September!C28="",September!J28&lt;&gt;""),UPPER(September!J28),"F")</f>
        <v/>
      </c>
      <c r="AC28" s="121">
        <f>Oktober!A28</f>
        <v>44493</v>
      </c>
      <c r="AD28" s="134" t="str">
        <f>IF(Oktober!K28&gt;0,Oktober!K28,"")</f>
        <v/>
      </c>
      <c r="AE28" s="126" t="str">
        <f>IF(OR(Oktober!C28="",Oktober!J28&lt;&gt;""),UPPER(Oktober!J28),"F")</f>
        <v/>
      </c>
      <c r="AF28" s="124">
        <f>November!A28</f>
        <v>44524</v>
      </c>
      <c r="AG28" s="134" t="str">
        <f>IF(November!K28&gt;0,November!K28,"")</f>
        <v/>
      </c>
      <c r="AH28" s="125" t="str">
        <f>IF(OR(November!C28="",November!J28&lt;&gt;""),UPPER(November!J28),"F")</f>
        <v/>
      </c>
      <c r="AI28" s="121">
        <f>Dezember!A28</f>
        <v>44554</v>
      </c>
      <c r="AJ28" s="134" t="str">
        <f>IF(Dezember!K28&gt;0,Dezember!K28,"")</f>
        <v/>
      </c>
      <c r="AK28" s="126" t="str">
        <f>IF(OR(Dezember!C28="",Dezember!J28&lt;&gt;""),UPPER(Dezember!J28),"F")</f>
        <v>F</v>
      </c>
      <c r="AL28" s="76">
        <v>25</v>
      </c>
    </row>
    <row r="29" spans="1:38" x14ac:dyDescent="0.25">
      <c r="A29" s="75">
        <v>26</v>
      </c>
      <c r="B29" s="121">
        <f>Januar!A29</f>
        <v>44221</v>
      </c>
      <c r="C29" s="134" t="str">
        <f>IF(Januar!K29&gt;0,Januar!K29,"")</f>
        <v/>
      </c>
      <c r="D29" s="122" t="str">
        <f>IF(OR(Januar!C29="",Januar!J29&lt;&gt;""),UPPER(Januar!J29),"F")</f>
        <v/>
      </c>
      <c r="E29" s="121">
        <f>Februar!A29</f>
        <v>44252</v>
      </c>
      <c r="F29" s="134" t="str">
        <f>IF(Februar!K29&gt;0,Februar!K29,"")</f>
        <v/>
      </c>
      <c r="G29" s="123" t="str">
        <f>IF(OR(Februar!C29="",Februar!J29&lt;&gt;""),UPPER(Februar!J29),"F")</f>
        <v/>
      </c>
      <c r="H29" s="124">
        <f>März!A29</f>
        <v>44280</v>
      </c>
      <c r="I29" s="134" t="str">
        <f>IF(März!K29&gt;0,März!K29,"")</f>
        <v/>
      </c>
      <c r="J29" s="125" t="str">
        <f>IF(OR(März!C29="",März!J29&lt;&gt;""),UPPER(März!J29),"F")</f>
        <v/>
      </c>
      <c r="K29" s="121">
        <f>April!A29</f>
        <v>44311</v>
      </c>
      <c r="L29" s="134" t="str">
        <f>IF(April!K29&gt;0,April!K29,"")</f>
        <v/>
      </c>
      <c r="M29" s="126" t="str">
        <f>IF(OR(April!C29="",April!J29&lt;&gt;""),UPPER(April!J29),"F")</f>
        <v/>
      </c>
      <c r="N29" s="124">
        <f>Mai!A29</f>
        <v>44341</v>
      </c>
      <c r="O29" s="134" t="str">
        <f>IF(Mai!K29&gt;0,Mai!K29,"")</f>
        <v/>
      </c>
      <c r="P29" s="122" t="str">
        <f>IF(OR(Mai!C29="",Mai!J29&lt;&gt;""),UPPER(Mai!J29),"F")</f>
        <v/>
      </c>
      <c r="Q29" s="121">
        <f>Juni!A29</f>
        <v>44372</v>
      </c>
      <c r="R29" s="134" t="str">
        <f>IF(Juni!K29&gt;0,Juni!K29,"")</f>
        <v/>
      </c>
      <c r="S29" s="126" t="str">
        <f>IF(OR(Juni!C29="",Juni!J29&lt;&gt;""),UPPER(Juni!J29),"F")</f>
        <v/>
      </c>
      <c r="T29" s="124">
        <f>Juli!A29</f>
        <v>44402</v>
      </c>
      <c r="U29" s="134" t="str">
        <f>IF(Juli!K29&gt;0,Juli!K29,"")</f>
        <v/>
      </c>
      <c r="V29" s="125" t="str">
        <f>IF(OR(Juli!C29="",Juli!J29&lt;&gt;""),UPPER(Juli!J29),"F")</f>
        <v/>
      </c>
      <c r="W29" s="121">
        <f>August!A29</f>
        <v>44433</v>
      </c>
      <c r="X29" s="134" t="str">
        <f>IF(August!K29&gt;0,August!K29,"")</f>
        <v/>
      </c>
      <c r="Y29" s="126" t="str">
        <f>IF(OR(August!C29="",August!J29&lt;&gt;""),UPPER(August!J29),"F")</f>
        <v/>
      </c>
      <c r="Z29" s="124">
        <f>September!A29</f>
        <v>44464</v>
      </c>
      <c r="AA29" s="134" t="str">
        <f>IF(September!K29&gt;0,September!K29,"")</f>
        <v/>
      </c>
      <c r="AB29" s="125" t="str">
        <f>IF(OR(September!C29="",September!J29&lt;&gt;""),UPPER(September!J29),"F")</f>
        <v/>
      </c>
      <c r="AC29" s="121">
        <f>Oktober!A29</f>
        <v>44494</v>
      </c>
      <c r="AD29" s="134" t="str">
        <f>IF(Oktober!K29&gt;0,Oktober!K29,"")</f>
        <v/>
      </c>
      <c r="AE29" s="126" t="str">
        <f>IF(OR(Oktober!C29="",Oktober!J29&lt;&gt;""),UPPER(Oktober!J29),"F")</f>
        <v>F</v>
      </c>
      <c r="AF29" s="124">
        <f>November!A29</f>
        <v>44525</v>
      </c>
      <c r="AG29" s="134" t="str">
        <f>IF(November!K29&gt;0,November!K29,"")</f>
        <v/>
      </c>
      <c r="AH29" s="125" t="str">
        <f>IF(OR(November!C29="",November!J29&lt;&gt;""),UPPER(November!J29),"F")</f>
        <v/>
      </c>
      <c r="AI29" s="121">
        <f>Dezember!A29</f>
        <v>44555</v>
      </c>
      <c r="AJ29" s="134" t="str">
        <f>IF(Dezember!K29&gt;0,Dezember!K29,"")</f>
        <v/>
      </c>
      <c r="AK29" s="126" t="str">
        <f>IF(OR(Dezember!C29="",Dezember!J29&lt;&gt;""),UPPER(Dezember!J29),"F")</f>
        <v>F</v>
      </c>
      <c r="AL29" s="76">
        <v>26</v>
      </c>
    </row>
    <row r="30" spans="1:38" x14ac:dyDescent="0.25">
      <c r="A30" s="75">
        <v>27</v>
      </c>
      <c r="B30" s="121">
        <f>Januar!A30</f>
        <v>44222</v>
      </c>
      <c r="C30" s="134" t="str">
        <f>IF(Januar!K30&gt;0,Januar!K30,"")</f>
        <v/>
      </c>
      <c r="D30" s="122" t="str">
        <f>IF(OR(Januar!C30="",Januar!J30&lt;&gt;""),UPPER(Januar!J30),"F")</f>
        <v/>
      </c>
      <c r="E30" s="121">
        <f>Februar!A30</f>
        <v>44253</v>
      </c>
      <c r="F30" s="134" t="str">
        <f>IF(Februar!K30&gt;0,Februar!K30,"")</f>
        <v/>
      </c>
      <c r="G30" s="123" t="str">
        <f>IF(OR(Februar!C30="",Februar!J30&lt;&gt;""),UPPER(Februar!J30),"F")</f>
        <v/>
      </c>
      <c r="H30" s="124">
        <f>März!A30</f>
        <v>44281</v>
      </c>
      <c r="I30" s="134" t="str">
        <f>IF(März!K30&gt;0,März!K30,"")</f>
        <v/>
      </c>
      <c r="J30" s="125" t="str">
        <f>IF(OR(März!C30="",März!J30&lt;&gt;""),UPPER(März!J30),"F")</f>
        <v/>
      </c>
      <c r="K30" s="121">
        <f>April!A30</f>
        <v>44312</v>
      </c>
      <c r="L30" s="134" t="str">
        <f>IF(April!K30&gt;0,April!K30,"")</f>
        <v/>
      </c>
      <c r="M30" s="126" t="str">
        <f>IF(OR(April!C30="",April!J30&lt;&gt;""),UPPER(April!J30),"F")</f>
        <v/>
      </c>
      <c r="N30" s="124">
        <f>Mai!A30</f>
        <v>44342</v>
      </c>
      <c r="O30" s="134" t="str">
        <f>IF(Mai!K30&gt;0,Mai!K30,"")</f>
        <v/>
      </c>
      <c r="P30" s="122" t="str">
        <f>IF(OR(Mai!C30="",Mai!J30&lt;&gt;""),UPPER(Mai!J30),"F")</f>
        <v/>
      </c>
      <c r="Q30" s="121">
        <f>Juni!A30</f>
        <v>44373</v>
      </c>
      <c r="R30" s="134" t="str">
        <f>IF(Juni!K30&gt;0,Juni!K30,"")</f>
        <v/>
      </c>
      <c r="S30" s="126" t="str">
        <f>IF(OR(Juni!C30="",Juni!J30&lt;&gt;""),UPPER(Juni!J30),"F")</f>
        <v/>
      </c>
      <c r="T30" s="124">
        <f>Juli!A30</f>
        <v>44403</v>
      </c>
      <c r="U30" s="134" t="str">
        <f>IF(Juli!K30&gt;0,Juli!K30,"")</f>
        <v/>
      </c>
      <c r="V30" s="125" t="str">
        <f>IF(OR(Juli!C30="",Juli!J30&lt;&gt;""),UPPER(Juli!J30),"F")</f>
        <v/>
      </c>
      <c r="W30" s="121">
        <f>August!A30</f>
        <v>44434</v>
      </c>
      <c r="X30" s="134" t="str">
        <f>IF(August!K30&gt;0,August!K30,"")</f>
        <v/>
      </c>
      <c r="Y30" s="126" t="str">
        <f>IF(OR(August!C30="",August!J30&lt;&gt;""),UPPER(August!J30),"F")</f>
        <v/>
      </c>
      <c r="Z30" s="124">
        <f>September!A30</f>
        <v>44465</v>
      </c>
      <c r="AA30" s="134" t="str">
        <f>IF(September!K30&gt;0,September!K30,"")</f>
        <v/>
      </c>
      <c r="AB30" s="125" t="str">
        <f>IF(OR(September!C30="",September!J30&lt;&gt;""),UPPER(September!J30),"F")</f>
        <v/>
      </c>
      <c r="AC30" s="121">
        <f>Oktober!A30</f>
        <v>44495</v>
      </c>
      <c r="AD30" s="134" t="str">
        <f>IF(Oktober!K30&gt;0,Oktober!K30,"")</f>
        <v/>
      </c>
      <c r="AE30" s="126" t="str">
        <f>IF(OR(Oktober!C30="",Oktober!J30&lt;&gt;""),UPPER(Oktober!J30),"F")</f>
        <v/>
      </c>
      <c r="AF30" s="124">
        <f>November!A30</f>
        <v>44526</v>
      </c>
      <c r="AG30" s="134" t="str">
        <f>IF(November!K30&gt;0,November!K30,"")</f>
        <v/>
      </c>
      <c r="AH30" s="125" t="str">
        <f>IF(OR(November!C30="",November!J30&lt;&gt;""),UPPER(November!J30),"F")</f>
        <v/>
      </c>
      <c r="AI30" s="121">
        <f>Dezember!A30</f>
        <v>44556</v>
      </c>
      <c r="AJ30" s="134" t="str">
        <f>IF(Dezember!K30&gt;0,Dezember!K30,"")</f>
        <v/>
      </c>
      <c r="AK30" s="126" t="str">
        <f>IF(OR(Dezember!C30="",Dezember!J30&lt;&gt;""),UPPER(Dezember!J30),"F")</f>
        <v/>
      </c>
      <c r="AL30" s="76">
        <v>27</v>
      </c>
    </row>
    <row r="31" spans="1:38" x14ac:dyDescent="0.25">
      <c r="A31" s="75">
        <v>28</v>
      </c>
      <c r="B31" s="121">
        <f>Januar!A31</f>
        <v>44223</v>
      </c>
      <c r="C31" s="134" t="str">
        <f>IF(Januar!K31&gt;0,Januar!K31,"")</f>
        <v/>
      </c>
      <c r="D31" s="122" t="str">
        <f>IF(OR(Januar!C31="",Januar!J31&lt;&gt;""),UPPER(Januar!J31),"F")</f>
        <v/>
      </c>
      <c r="E31" s="121">
        <f>Februar!A31</f>
        <v>44254</v>
      </c>
      <c r="F31" s="134" t="str">
        <f>IF(Februar!K31&gt;0,Februar!K31,"")</f>
        <v/>
      </c>
      <c r="G31" s="123" t="str">
        <f>IF(OR(Februar!C31="",Februar!J31&lt;&gt;""),UPPER(Februar!J31),"F")</f>
        <v/>
      </c>
      <c r="H31" s="124">
        <f>März!A31</f>
        <v>44282</v>
      </c>
      <c r="I31" s="134" t="str">
        <f>IF(März!K31&gt;0,März!K31,"")</f>
        <v/>
      </c>
      <c r="J31" s="125" t="str">
        <f>IF(OR(März!C31="",März!J31&lt;&gt;""),UPPER(März!J31),"F")</f>
        <v/>
      </c>
      <c r="K31" s="121">
        <f>April!A31</f>
        <v>44313</v>
      </c>
      <c r="L31" s="134" t="str">
        <f>IF(April!K31&gt;0,April!K31,"")</f>
        <v/>
      </c>
      <c r="M31" s="126" t="str">
        <f>IF(OR(April!C31="",April!J31&lt;&gt;""),UPPER(April!J31),"F")</f>
        <v/>
      </c>
      <c r="N31" s="124">
        <f>Mai!A31</f>
        <v>44343</v>
      </c>
      <c r="O31" s="134" t="str">
        <f>IF(Mai!K31&gt;0,Mai!K31,"")</f>
        <v/>
      </c>
      <c r="P31" s="122" t="str">
        <f>IF(OR(Mai!C31="",Mai!J31&lt;&gt;""),UPPER(Mai!J31),"F")</f>
        <v/>
      </c>
      <c r="Q31" s="121">
        <f>Juni!A31</f>
        <v>44374</v>
      </c>
      <c r="R31" s="134" t="str">
        <f>IF(Juni!K31&gt;0,Juni!K31,"")</f>
        <v/>
      </c>
      <c r="S31" s="126" t="str">
        <f>IF(OR(Juni!C31="",Juni!J31&lt;&gt;""),UPPER(Juni!J31),"F")</f>
        <v/>
      </c>
      <c r="T31" s="124">
        <f>Juli!A31</f>
        <v>44404</v>
      </c>
      <c r="U31" s="134" t="str">
        <f>IF(Juli!K31&gt;0,Juli!K31,"")</f>
        <v/>
      </c>
      <c r="V31" s="125" t="str">
        <f>IF(OR(Juli!C31="",Juli!J31&lt;&gt;""),UPPER(Juli!J31),"F")</f>
        <v/>
      </c>
      <c r="W31" s="121">
        <f>August!A31</f>
        <v>44435</v>
      </c>
      <c r="X31" s="134" t="str">
        <f>IF(August!K31&gt;0,August!K31,"")</f>
        <v/>
      </c>
      <c r="Y31" s="126" t="str">
        <f>IF(OR(August!C31="",August!J31&lt;&gt;""),UPPER(August!J31),"F")</f>
        <v/>
      </c>
      <c r="Z31" s="124">
        <f>September!A31</f>
        <v>44466</v>
      </c>
      <c r="AA31" s="134" t="str">
        <f>IF(September!K31&gt;0,September!K31,"")</f>
        <v/>
      </c>
      <c r="AB31" s="125" t="str">
        <f>IF(OR(September!C31="",September!J31&lt;&gt;""),UPPER(September!J31),"F")</f>
        <v/>
      </c>
      <c r="AC31" s="121">
        <f>Oktober!A31</f>
        <v>44496</v>
      </c>
      <c r="AD31" s="134" t="str">
        <f>IF(Oktober!K31&gt;0,Oktober!K31,"")</f>
        <v/>
      </c>
      <c r="AE31" s="126" t="str">
        <f>IF(OR(Oktober!C31="",Oktober!J31&lt;&gt;""),UPPER(Oktober!J31),"F")</f>
        <v/>
      </c>
      <c r="AF31" s="124">
        <f>November!A31</f>
        <v>44527</v>
      </c>
      <c r="AG31" s="134" t="str">
        <f>IF(November!K31&gt;0,November!K31,"")</f>
        <v/>
      </c>
      <c r="AH31" s="125" t="str">
        <f>IF(OR(November!C31="",November!J31&lt;&gt;""),UPPER(November!J31),"F")</f>
        <v/>
      </c>
      <c r="AI31" s="121">
        <f>Dezember!A31</f>
        <v>44557</v>
      </c>
      <c r="AJ31" s="134" t="str">
        <f>IF(Dezember!K31&gt;0,Dezember!K31,"")</f>
        <v/>
      </c>
      <c r="AK31" s="126" t="str">
        <f>IF(OR(Dezember!C31="",Dezember!J31&lt;&gt;""),UPPER(Dezember!J31),"F")</f>
        <v/>
      </c>
      <c r="AL31" s="76">
        <v>28</v>
      </c>
    </row>
    <row r="32" spans="1:38" x14ac:dyDescent="0.25">
      <c r="A32" s="75">
        <v>29</v>
      </c>
      <c r="B32" s="121">
        <f>Januar!A32</f>
        <v>44224</v>
      </c>
      <c r="C32" s="134" t="str">
        <f>IF(Januar!K32&gt;0,Januar!K32,"")</f>
        <v/>
      </c>
      <c r="D32" s="122" t="str">
        <f>IF(OR(Januar!C32="",Januar!J32&lt;&gt;""),UPPER(Januar!J32),"F")</f>
        <v/>
      </c>
      <c r="E32" s="121" t="str">
        <f>Februar!A32</f>
        <v/>
      </c>
      <c r="F32" s="134" t="str">
        <f>IF(Februar!K32&gt;0,Februar!K32,"")</f>
        <v/>
      </c>
      <c r="G32" s="123" t="str">
        <f>IF(OR(Februar!C32="",Februar!J32&lt;&gt;""),UPPER(Februar!J32),"F")</f>
        <v/>
      </c>
      <c r="H32" s="124">
        <f>März!A32</f>
        <v>44283</v>
      </c>
      <c r="I32" s="134">
        <f>IF(März!K32&gt;0,März!K32,"")</f>
        <v>9.375E-2</v>
      </c>
      <c r="J32" s="125" t="str">
        <f>IF(OR(März!C32="",März!J32&lt;&gt;""),UPPER(März!J32),"F")</f>
        <v/>
      </c>
      <c r="K32" s="121">
        <f>April!A32</f>
        <v>44314</v>
      </c>
      <c r="L32" s="134" t="str">
        <f>IF(April!K32&gt;0,April!K32,"")</f>
        <v/>
      </c>
      <c r="M32" s="126" t="str">
        <f>IF(OR(April!C32="",April!J32&lt;&gt;""),UPPER(April!J32),"F")</f>
        <v/>
      </c>
      <c r="N32" s="124">
        <f>Mai!A32</f>
        <v>44344</v>
      </c>
      <c r="O32" s="134">
        <f>IF(Mai!K32&gt;0,Mai!K32,"")</f>
        <v>0.10416666666666663</v>
      </c>
      <c r="P32" s="122" t="str">
        <f>IF(OR(Mai!C32="",Mai!J32&lt;&gt;""),UPPER(Mai!J32),"F")</f>
        <v>F</v>
      </c>
      <c r="Q32" s="121">
        <f>Juni!A32</f>
        <v>44375</v>
      </c>
      <c r="R32" s="134" t="str">
        <f>IF(Juni!K32&gt;0,Juni!K32,"")</f>
        <v/>
      </c>
      <c r="S32" s="126" t="str">
        <f>IF(OR(Juni!C32="",Juni!J32&lt;&gt;""),UPPER(Juni!J32),"F")</f>
        <v/>
      </c>
      <c r="T32" s="124">
        <f>Juli!A32</f>
        <v>44405</v>
      </c>
      <c r="U32" s="134" t="str">
        <f>IF(Juli!K32&gt;0,Juli!K32,"")</f>
        <v/>
      </c>
      <c r="V32" s="125" t="str">
        <f>IF(OR(Juli!C32="",Juli!J32&lt;&gt;""),UPPER(Juli!J32),"F")</f>
        <v/>
      </c>
      <c r="W32" s="121">
        <f>August!A32</f>
        <v>44436</v>
      </c>
      <c r="X32" s="134" t="str">
        <f>IF(August!K32&gt;0,August!K32,"")</f>
        <v/>
      </c>
      <c r="Y32" s="126" t="str">
        <f>IF(OR(August!C32="",August!J32&lt;&gt;""),UPPER(August!J32),"F")</f>
        <v/>
      </c>
      <c r="Z32" s="124">
        <f>September!A32</f>
        <v>44467</v>
      </c>
      <c r="AA32" s="134" t="str">
        <f>IF(September!K32&gt;0,September!K32,"")</f>
        <v/>
      </c>
      <c r="AB32" s="125" t="str">
        <f>IF(OR(September!C32="",September!J32&lt;&gt;""),UPPER(September!J32),"F")</f>
        <v/>
      </c>
      <c r="AC32" s="121">
        <f>Oktober!A32</f>
        <v>44497</v>
      </c>
      <c r="AD32" s="134" t="str">
        <f>IF(Oktober!K32&gt;0,Oktober!K32,"")</f>
        <v/>
      </c>
      <c r="AE32" s="126" t="str">
        <f>IF(OR(Oktober!C32="",Oktober!J32&lt;&gt;""),UPPER(Oktober!J32),"F")</f>
        <v/>
      </c>
      <c r="AF32" s="124">
        <f>November!A32</f>
        <v>44528</v>
      </c>
      <c r="AG32" s="134" t="str">
        <f>IF(November!K32&gt;0,November!K32,"")</f>
        <v/>
      </c>
      <c r="AH32" s="125" t="str">
        <f>IF(OR(November!C32="",November!J32&lt;&gt;""),UPPER(November!J32),"F")</f>
        <v/>
      </c>
      <c r="AI32" s="121">
        <f>Dezember!A32</f>
        <v>44558</v>
      </c>
      <c r="AJ32" s="134" t="str">
        <f>IF(Dezember!K32&gt;0,Dezember!K32,"")</f>
        <v/>
      </c>
      <c r="AK32" s="126" t="str">
        <f>IF(OR(Dezember!C32="",Dezember!J32&lt;&gt;""),UPPER(Dezember!J32),"F")</f>
        <v/>
      </c>
      <c r="AL32" s="76">
        <v>29</v>
      </c>
    </row>
    <row r="33" spans="1:38" x14ac:dyDescent="0.25">
      <c r="A33" s="75">
        <v>30</v>
      </c>
      <c r="B33" s="121">
        <f>Januar!A33</f>
        <v>44225</v>
      </c>
      <c r="C33" s="134" t="str">
        <f>IF(Januar!K33&gt;0,Januar!K33,"")</f>
        <v/>
      </c>
      <c r="D33" s="122" t="str">
        <f>IF(OR(Januar!C33="",Januar!J33&lt;&gt;""),UPPER(Januar!J33),"F")</f>
        <v/>
      </c>
      <c r="E33" s="121" t="str">
        <f>Februar!A33</f>
        <v/>
      </c>
      <c r="F33" s="134" t="str">
        <f>IF(Februar!K33&gt;0,Februar!K33,"")</f>
        <v/>
      </c>
      <c r="G33" s="123" t="str">
        <f>IF(OR(Februar!C33="",Februar!J33&lt;&gt;""),UPPER(Februar!J33),"F")</f>
        <v/>
      </c>
      <c r="H33" s="124">
        <f>März!A33</f>
        <v>44284</v>
      </c>
      <c r="I33" s="134">
        <f>IF(März!K33&gt;0,März!K33,"")</f>
        <v>0.21875</v>
      </c>
      <c r="J33" s="125" t="str">
        <f>IF(OR(März!C33="",März!J33&lt;&gt;""),UPPER(März!J33),"F")</f>
        <v/>
      </c>
      <c r="K33" s="121">
        <f>April!A33</f>
        <v>44315</v>
      </c>
      <c r="L33" s="134" t="str">
        <f>IF(April!K33&gt;0,April!K33,"")</f>
        <v/>
      </c>
      <c r="M33" s="126" t="str">
        <f>IF(OR(April!C33="",April!J33&lt;&gt;""),UPPER(April!J33),"F")</f>
        <v/>
      </c>
      <c r="N33" s="124">
        <f>Mai!A33</f>
        <v>44345</v>
      </c>
      <c r="O33" s="134">
        <f>IF(Mai!K33&gt;0,Mai!K33,"")</f>
        <v>4.166666666666663E-2</v>
      </c>
      <c r="P33" s="122" t="str">
        <f>IF(OR(Mai!C33="",Mai!J33&lt;&gt;""),UPPER(Mai!J33),"F")</f>
        <v/>
      </c>
      <c r="Q33" s="121">
        <f>Juni!A33</f>
        <v>44376</v>
      </c>
      <c r="R33" s="134" t="str">
        <f>IF(Juni!K33&gt;0,Juni!K33,"")</f>
        <v/>
      </c>
      <c r="S33" s="126" t="str">
        <f>IF(OR(Juni!C33="",Juni!J33&lt;&gt;""),UPPER(Juni!J33),"F")</f>
        <v/>
      </c>
      <c r="T33" s="124">
        <f>Juli!A33</f>
        <v>44406</v>
      </c>
      <c r="U33" s="134" t="str">
        <f>IF(Juli!K33&gt;0,Juli!K33,"")</f>
        <v/>
      </c>
      <c r="V33" s="125" t="str">
        <f>IF(OR(Juli!C33="",Juli!J33&lt;&gt;""),UPPER(Juli!J33),"F")</f>
        <v/>
      </c>
      <c r="W33" s="121">
        <f>August!A33</f>
        <v>44437</v>
      </c>
      <c r="X33" s="134" t="str">
        <f>IF(August!K33&gt;0,August!K33,"")</f>
        <v/>
      </c>
      <c r="Y33" s="126" t="str">
        <f>IF(OR(August!C33="",August!J33&lt;&gt;""),UPPER(August!J33),"F")</f>
        <v/>
      </c>
      <c r="Z33" s="124">
        <f>September!A33</f>
        <v>44468</v>
      </c>
      <c r="AA33" s="134" t="str">
        <f>IF(September!K33&gt;0,September!K33,"")</f>
        <v/>
      </c>
      <c r="AB33" s="125" t="str">
        <f>IF(OR(September!C33="",September!J33&lt;&gt;""),UPPER(September!J33),"F")</f>
        <v/>
      </c>
      <c r="AC33" s="121">
        <f>Oktober!A33</f>
        <v>44498</v>
      </c>
      <c r="AD33" s="134" t="str">
        <f>IF(Oktober!K33&gt;0,Oktober!K33,"")</f>
        <v/>
      </c>
      <c r="AE33" s="126" t="str">
        <f>IF(OR(Oktober!C33="",Oktober!J33&lt;&gt;""),UPPER(Oktober!J33),"F")</f>
        <v/>
      </c>
      <c r="AF33" s="124">
        <f>November!A33</f>
        <v>44529</v>
      </c>
      <c r="AG33" s="134" t="str">
        <f>IF(November!K33&gt;0,November!K33,"")</f>
        <v/>
      </c>
      <c r="AH33" s="125" t="str">
        <f>IF(OR(November!C33="",November!J33&lt;&gt;""),UPPER(November!J33),"F")</f>
        <v/>
      </c>
      <c r="AI33" s="121">
        <f>Dezember!A33</f>
        <v>44559</v>
      </c>
      <c r="AJ33" s="134" t="str">
        <f>IF(Dezember!K33&gt;0,Dezember!K33,"")</f>
        <v/>
      </c>
      <c r="AK33" s="126" t="str">
        <f>IF(OR(Dezember!C33="",Dezember!J33&lt;&gt;""),UPPER(Dezember!J33),"F")</f>
        <v/>
      </c>
      <c r="AL33" s="76">
        <v>30</v>
      </c>
    </row>
    <row r="34" spans="1:38" ht="13.8" thickBot="1" x14ac:dyDescent="0.3">
      <c r="A34" s="77">
        <v>31</v>
      </c>
      <c r="B34" s="127">
        <f>Januar!A34</f>
        <v>44226</v>
      </c>
      <c r="C34" s="135" t="str">
        <f>IF(Januar!K34&gt;0,Januar!K34,"")</f>
        <v/>
      </c>
      <c r="D34" s="128" t="str">
        <f>IF(OR(Januar!C34="",Januar!J34&lt;&gt;""),UPPER(Januar!J34),"F")</f>
        <v/>
      </c>
      <c r="E34" s="127" t="str">
        <f>Februar!A34</f>
        <v/>
      </c>
      <c r="F34" s="135" t="str">
        <f>IF(Februar!K34&gt;0,Februar!K34,"")</f>
        <v/>
      </c>
      <c r="G34" s="129" t="str">
        <f>IF(OR(Februar!C34="",Februar!J34&lt;&gt;""),UPPER(Februar!J34),"F")</f>
        <v/>
      </c>
      <c r="H34" s="130">
        <f>März!A34</f>
        <v>44285</v>
      </c>
      <c r="I34" s="135">
        <f>IF(März!K34&gt;0,März!K34,"")</f>
        <v>0.17708333333333326</v>
      </c>
      <c r="J34" s="131" t="str">
        <f>IF(OR(März!C34="",März!J34&lt;&gt;""),UPPER(März!J34),"F")</f>
        <v/>
      </c>
      <c r="K34" s="127" t="str">
        <f>April!A34</f>
        <v/>
      </c>
      <c r="L34" s="135" t="str">
        <f>IF(April!K34&gt;0,April!K34,"")</f>
        <v/>
      </c>
      <c r="M34" s="132" t="str">
        <f>IF(OR(April!C34="",April!J34&lt;&gt;""),UPPER(April!J34),"F")</f>
        <v/>
      </c>
      <c r="N34" s="130">
        <f>Mai!A34</f>
        <v>44346</v>
      </c>
      <c r="O34" s="135" t="str">
        <f>IF(Mai!K34&gt;0,Mai!K34,"")</f>
        <v/>
      </c>
      <c r="P34" s="128" t="str">
        <f>IF(OR(Mai!C34="",Mai!J34&lt;&gt;""),UPPER(Mai!J34),"F")</f>
        <v/>
      </c>
      <c r="Q34" s="127" t="str">
        <f>Juni!A34</f>
        <v/>
      </c>
      <c r="R34" s="135" t="str">
        <f>IF(Juni!K34&gt;0,Juni!K34,"")</f>
        <v/>
      </c>
      <c r="S34" s="132" t="str">
        <f>IF(OR(Juni!C34="",Juni!J34&lt;&gt;""),UPPER(Juni!J34),"F")</f>
        <v/>
      </c>
      <c r="T34" s="130">
        <f>Juli!A34</f>
        <v>44407</v>
      </c>
      <c r="U34" s="135" t="str">
        <f>IF(Juli!K34&gt;0,Juli!K34,"")</f>
        <v/>
      </c>
      <c r="V34" s="131" t="str">
        <f>IF(OR(Juli!C34="",Juli!J34&lt;&gt;""),UPPER(Juli!J34),"F")</f>
        <v/>
      </c>
      <c r="W34" s="127">
        <f>August!A34</f>
        <v>44438</v>
      </c>
      <c r="X34" s="135" t="str">
        <f>IF(August!K34&gt;0,August!K34,"")</f>
        <v/>
      </c>
      <c r="Y34" s="132" t="str">
        <f>IF(OR(August!C34="",August!J34&lt;&gt;""),UPPER(August!J34),"F")</f>
        <v/>
      </c>
      <c r="Z34" s="130" t="str">
        <f>September!A34</f>
        <v/>
      </c>
      <c r="AA34" s="135" t="str">
        <f>IF(September!K34&gt;0,September!K34,"")</f>
        <v/>
      </c>
      <c r="AB34" s="131" t="str">
        <f>IF(OR(September!C34="",September!J34&lt;&gt;""),UPPER(September!J34),"F")</f>
        <v/>
      </c>
      <c r="AC34" s="127">
        <f>Oktober!A34</f>
        <v>44499</v>
      </c>
      <c r="AD34" s="135" t="str">
        <f>IF(Oktober!K34&gt;0,Oktober!K34,"")</f>
        <v/>
      </c>
      <c r="AE34" s="132" t="str">
        <f>IF(OR(Oktober!C34="",Oktober!J34&lt;&gt;""),UPPER(Oktober!J34),"F")</f>
        <v>F</v>
      </c>
      <c r="AF34" s="130" t="str">
        <f>November!A34</f>
        <v/>
      </c>
      <c r="AG34" s="135" t="str">
        <f>IF(November!K34&gt;0,November!K34,"")</f>
        <v/>
      </c>
      <c r="AH34" s="131" t="str">
        <f>IF(OR(November!C34="",November!J34&lt;&gt;""),UPPER(November!J34),"F")</f>
        <v/>
      </c>
      <c r="AI34" s="127">
        <f>Dezember!A34</f>
        <v>44560</v>
      </c>
      <c r="AJ34" s="135" t="str">
        <f>IF(Dezember!K34&gt;0,Dezember!K34,"")</f>
        <v/>
      </c>
      <c r="AK34" s="132" t="str">
        <f>IF(OR(Dezember!C34="",Dezember!J34&lt;&gt;""),UPPER(Dezember!J34),"F")</f>
        <v>F</v>
      </c>
      <c r="AL34" s="78">
        <v>31</v>
      </c>
    </row>
    <row r="35" spans="1:38" s="1" customFormat="1" ht="13.8" thickTop="1" x14ac:dyDescent="0.25">
      <c r="A35" s="79" t="s">
        <v>9</v>
      </c>
      <c r="B35" s="419">
        <f ca="1">Januar!F37</f>
        <v>0</v>
      </c>
      <c r="C35" s="419"/>
      <c r="D35" s="259"/>
      <c r="E35" s="419">
        <f ca="1">Februar!F37</f>
        <v>0</v>
      </c>
      <c r="F35" s="419"/>
      <c r="G35" s="260"/>
      <c r="H35" s="416">
        <f ca="1">März!F37</f>
        <v>0</v>
      </c>
      <c r="I35" s="416"/>
      <c r="J35" s="261"/>
      <c r="K35" s="419">
        <f ca="1">April!F37</f>
        <v>0</v>
      </c>
      <c r="L35" s="419"/>
      <c r="M35" s="260"/>
      <c r="N35" s="416">
        <f ca="1">Mai!F37</f>
        <v>0</v>
      </c>
      <c r="O35" s="416"/>
      <c r="P35" s="261"/>
      <c r="Q35" s="419">
        <f ca="1">Juni!F37</f>
        <v>3.125</v>
      </c>
      <c r="R35" s="419"/>
      <c r="S35" s="260"/>
      <c r="T35" s="416">
        <f ca="1">Juli!F37</f>
        <v>0</v>
      </c>
      <c r="U35" s="416"/>
      <c r="V35" s="261"/>
      <c r="W35" s="419">
        <f ca="1">August!F37</f>
        <v>0</v>
      </c>
      <c r="X35" s="419"/>
      <c r="Y35" s="260"/>
      <c r="Z35" s="416">
        <f ca="1">September!F37</f>
        <v>0</v>
      </c>
      <c r="AA35" s="416"/>
      <c r="AB35" s="261"/>
      <c r="AC35" s="419">
        <f ca="1">Oktober!F37</f>
        <v>0</v>
      </c>
      <c r="AD35" s="419"/>
      <c r="AE35" s="260"/>
      <c r="AF35" s="416">
        <f ca="1">November!F37</f>
        <v>0</v>
      </c>
      <c r="AG35" s="416"/>
      <c r="AH35" s="261"/>
      <c r="AI35" s="419">
        <f ca="1">Dezember!F37</f>
        <v>0</v>
      </c>
      <c r="AJ35" s="419"/>
      <c r="AK35" s="260"/>
      <c r="AL35" s="262">
        <f t="shared" ref="AL35:AL50" ca="1" si="0">SUM(B35:AK35)</f>
        <v>3.125</v>
      </c>
    </row>
    <row r="36" spans="1:38" s="1" customFormat="1" x14ac:dyDescent="0.25">
      <c r="A36" s="80" t="s">
        <v>106</v>
      </c>
      <c r="B36" s="420">
        <f>Januar!F38</f>
        <v>0</v>
      </c>
      <c r="C36" s="420"/>
      <c r="D36" s="263"/>
      <c r="E36" s="420">
        <f>Februar!F38</f>
        <v>0</v>
      </c>
      <c r="F36" s="420"/>
      <c r="G36" s="264"/>
      <c r="H36" s="421">
        <f>März!F38</f>
        <v>0.80208333333333337</v>
      </c>
      <c r="I36" s="421"/>
      <c r="J36" s="265"/>
      <c r="K36" s="420">
        <f>April!F38</f>
        <v>0.97916666666666663</v>
      </c>
      <c r="L36" s="420"/>
      <c r="M36" s="264"/>
      <c r="N36" s="421">
        <f>Mai!F38</f>
        <v>0.24999999999999989</v>
      </c>
      <c r="O36" s="421"/>
      <c r="P36" s="265"/>
      <c r="Q36" s="420">
        <f>Juni!F38</f>
        <v>0</v>
      </c>
      <c r="R36" s="420"/>
      <c r="S36" s="264"/>
      <c r="T36" s="421">
        <f>Juli!F38</f>
        <v>0</v>
      </c>
      <c r="U36" s="421"/>
      <c r="V36" s="265"/>
      <c r="W36" s="420">
        <f>August!F38</f>
        <v>0</v>
      </c>
      <c r="X36" s="420"/>
      <c r="Y36" s="264"/>
      <c r="Z36" s="421">
        <f>September!F38</f>
        <v>0</v>
      </c>
      <c r="AA36" s="421"/>
      <c r="AB36" s="265"/>
      <c r="AC36" s="420">
        <f>Oktober!F38</f>
        <v>0</v>
      </c>
      <c r="AD36" s="420"/>
      <c r="AE36" s="264"/>
      <c r="AF36" s="421">
        <f>November!F38</f>
        <v>0</v>
      </c>
      <c r="AG36" s="421"/>
      <c r="AH36" s="265"/>
      <c r="AI36" s="420">
        <f>Dezember!F38</f>
        <v>0</v>
      </c>
      <c r="AJ36" s="420"/>
      <c r="AK36" s="264"/>
      <c r="AL36" s="266">
        <f t="shared" si="0"/>
        <v>2.03125</v>
      </c>
    </row>
    <row r="37" spans="1:38" s="1" customFormat="1" ht="13.8" thickBot="1" x14ac:dyDescent="0.3">
      <c r="A37" s="81" t="s">
        <v>107</v>
      </c>
      <c r="B37" s="423">
        <f ca="1">ROUND(B36-B35,10)</f>
        <v>0</v>
      </c>
      <c r="C37" s="423"/>
      <c r="D37" s="258"/>
      <c r="E37" s="423">
        <f ca="1">ROUND(E36-E35,10)</f>
        <v>0</v>
      </c>
      <c r="F37" s="423"/>
      <c r="G37" s="82"/>
      <c r="H37" s="418">
        <f ca="1">ROUND(H36-H35,10)</f>
        <v>0.80208333330000003</v>
      </c>
      <c r="I37" s="418"/>
      <c r="J37" s="83"/>
      <c r="K37" s="423">
        <f ca="1">ROUND(K36-K35,10)</f>
        <v>0.97916666669999997</v>
      </c>
      <c r="L37" s="423"/>
      <c r="M37" s="82"/>
      <c r="N37" s="418">
        <f ca="1">ROUND(N36-N35,10)</f>
        <v>0.25</v>
      </c>
      <c r="O37" s="418"/>
      <c r="P37" s="83"/>
      <c r="Q37" s="423">
        <f ca="1">ROUND(Q36-Q35,10)</f>
        <v>-3.125</v>
      </c>
      <c r="R37" s="423"/>
      <c r="S37" s="82"/>
      <c r="T37" s="418">
        <f ca="1">ROUND(T36-T35,10)</f>
        <v>0</v>
      </c>
      <c r="U37" s="418"/>
      <c r="V37" s="83"/>
      <c r="W37" s="423">
        <f ca="1">ROUND(W36-W35,10)</f>
        <v>0</v>
      </c>
      <c r="X37" s="423"/>
      <c r="Y37" s="82"/>
      <c r="Z37" s="418">
        <f ca="1">ROUND(Z36-Z35,10)</f>
        <v>0</v>
      </c>
      <c r="AA37" s="418"/>
      <c r="AB37" s="83"/>
      <c r="AC37" s="423">
        <f ca="1">ROUND(AC36-AC35,10)</f>
        <v>0</v>
      </c>
      <c r="AD37" s="423"/>
      <c r="AE37" s="82"/>
      <c r="AF37" s="418">
        <f ca="1">ROUND(AF36-AF35,10)</f>
        <v>0</v>
      </c>
      <c r="AG37" s="418"/>
      <c r="AH37" s="83"/>
      <c r="AI37" s="423">
        <f ca="1">ROUND(AI36-AI35,10)</f>
        <v>0</v>
      </c>
      <c r="AJ37" s="423"/>
      <c r="AK37" s="82"/>
      <c r="AL37" s="84">
        <f t="shared" ca="1" si="0"/>
        <v>-1.09375</v>
      </c>
    </row>
    <row r="38" spans="1:38" ht="13.8" thickTop="1" x14ac:dyDescent="0.25">
      <c r="A38" s="342" t="s">
        <v>108</v>
      </c>
      <c r="B38" s="424">
        <f>Januar!J40</f>
        <v>0</v>
      </c>
      <c r="C38" s="424"/>
      <c r="D38" s="424"/>
      <c r="E38" s="424">
        <f>Februar!J40</f>
        <v>0</v>
      </c>
      <c r="F38" s="424"/>
      <c r="G38" s="424"/>
      <c r="H38" s="424">
        <f>März!J40</f>
        <v>7</v>
      </c>
      <c r="I38" s="424"/>
      <c r="J38" s="424"/>
      <c r="K38" s="424">
        <f>April!J40</f>
        <v>7</v>
      </c>
      <c r="L38" s="424"/>
      <c r="M38" s="424"/>
      <c r="N38" s="424">
        <f>Mai!J40</f>
        <v>3</v>
      </c>
      <c r="O38" s="424"/>
      <c r="P38" s="424"/>
      <c r="Q38" s="424">
        <f>Juni!J40</f>
        <v>0</v>
      </c>
      <c r="R38" s="424"/>
      <c r="S38" s="424"/>
      <c r="T38" s="424">
        <f>Juli!J40</f>
        <v>0</v>
      </c>
      <c r="U38" s="424"/>
      <c r="V38" s="424"/>
      <c r="W38" s="424">
        <f>August!J40</f>
        <v>0</v>
      </c>
      <c r="X38" s="424"/>
      <c r="Y38" s="424"/>
      <c r="Z38" s="424">
        <f>September!J40</f>
        <v>0</v>
      </c>
      <c r="AA38" s="424"/>
      <c r="AB38" s="424"/>
      <c r="AC38" s="424">
        <f>Oktober!J40</f>
        <v>0</v>
      </c>
      <c r="AD38" s="424"/>
      <c r="AE38" s="424"/>
      <c r="AF38" s="424">
        <f>November!J40</f>
        <v>0</v>
      </c>
      <c r="AG38" s="424"/>
      <c r="AH38" s="424"/>
      <c r="AI38" s="424">
        <f>Dezember!J40</f>
        <v>0</v>
      </c>
      <c r="AJ38" s="424"/>
      <c r="AK38" s="424"/>
      <c r="AL38" s="343">
        <f t="shared" si="0"/>
        <v>17</v>
      </c>
    </row>
    <row r="39" spans="1:38" x14ac:dyDescent="0.25">
      <c r="A39" s="85" t="str">
        <f>Voreinstellungen!A27&amp;" ("&amp;Voreinstellungen!B27&amp;")"</f>
        <v>Homeoffice (H)</v>
      </c>
      <c r="B39" s="422">
        <f>Januar!J41</f>
        <v>0</v>
      </c>
      <c r="C39" s="422"/>
      <c r="D39" s="422"/>
      <c r="E39" s="422">
        <f>Februar!J41</f>
        <v>0</v>
      </c>
      <c r="F39" s="422"/>
      <c r="G39" s="422"/>
      <c r="H39" s="422">
        <f>März!J41</f>
        <v>0</v>
      </c>
      <c r="I39" s="422"/>
      <c r="J39" s="422"/>
      <c r="K39" s="422">
        <f>April!J41</f>
        <v>0</v>
      </c>
      <c r="L39" s="422"/>
      <c r="M39" s="422"/>
      <c r="N39" s="422">
        <f>Mai!J41</f>
        <v>0</v>
      </c>
      <c r="O39" s="422"/>
      <c r="P39" s="422"/>
      <c r="Q39" s="422">
        <f>Juni!J41</f>
        <v>0</v>
      </c>
      <c r="R39" s="422"/>
      <c r="S39" s="422"/>
      <c r="T39" s="422">
        <f>Juli!J41</f>
        <v>0</v>
      </c>
      <c r="U39" s="422"/>
      <c r="V39" s="422"/>
      <c r="W39" s="422">
        <f>August!J41</f>
        <v>0</v>
      </c>
      <c r="X39" s="422"/>
      <c r="Y39" s="422"/>
      <c r="Z39" s="422">
        <f>September!J41</f>
        <v>0</v>
      </c>
      <c r="AA39" s="422"/>
      <c r="AB39" s="422"/>
      <c r="AC39" s="422">
        <f>Oktober!J41</f>
        <v>0</v>
      </c>
      <c r="AD39" s="422"/>
      <c r="AE39" s="422"/>
      <c r="AF39" s="422">
        <f>November!J41</f>
        <v>0</v>
      </c>
      <c r="AG39" s="422"/>
      <c r="AH39" s="422"/>
      <c r="AI39" s="422">
        <f>Dezember!J41</f>
        <v>0</v>
      </c>
      <c r="AJ39" s="422"/>
      <c r="AK39" s="422"/>
      <c r="AL39" s="256">
        <f t="shared" ref="AL39" si="1">SUM(B39:AK39)</f>
        <v>0</v>
      </c>
    </row>
    <row r="40" spans="1:38" x14ac:dyDescent="0.25">
      <c r="A40" s="85" t="str">
        <f>Voreinstellungen!A20&amp;" ("&amp;Voreinstellungen!B20&amp;")"</f>
        <v>Gleittag (G)</v>
      </c>
      <c r="B40" s="422">
        <f>Januar!J38</f>
        <v>0</v>
      </c>
      <c r="C40" s="422"/>
      <c r="D40" s="422"/>
      <c r="E40" s="422">
        <f>Februar!J38</f>
        <v>0</v>
      </c>
      <c r="F40" s="422"/>
      <c r="G40" s="422"/>
      <c r="H40" s="422">
        <f>März!J38</f>
        <v>0</v>
      </c>
      <c r="I40" s="422"/>
      <c r="J40" s="422"/>
      <c r="K40" s="422">
        <f>April!J38</f>
        <v>0</v>
      </c>
      <c r="L40" s="422"/>
      <c r="M40" s="422"/>
      <c r="N40" s="422">
        <f>Mai!J38</f>
        <v>0</v>
      </c>
      <c r="O40" s="422"/>
      <c r="P40" s="422"/>
      <c r="Q40" s="422">
        <f>Juni!J38</f>
        <v>0</v>
      </c>
      <c r="R40" s="422"/>
      <c r="S40" s="422"/>
      <c r="T40" s="422">
        <f>Juli!J38</f>
        <v>0</v>
      </c>
      <c r="U40" s="422"/>
      <c r="V40" s="422"/>
      <c r="W40" s="422">
        <f>August!J38</f>
        <v>0</v>
      </c>
      <c r="X40" s="422"/>
      <c r="Y40" s="422"/>
      <c r="Z40" s="422">
        <f>September!J38</f>
        <v>0</v>
      </c>
      <c r="AA40" s="422"/>
      <c r="AB40" s="422"/>
      <c r="AC40" s="422">
        <f>Oktober!J38</f>
        <v>0</v>
      </c>
      <c r="AD40" s="422"/>
      <c r="AE40" s="422"/>
      <c r="AF40" s="422">
        <f>November!J38</f>
        <v>0</v>
      </c>
      <c r="AG40" s="422"/>
      <c r="AH40" s="422"/>
      <c r="AI40" s="422">
        <f>Dezember!J38</f>
        <v>0</v>
      </c>
      <c r="AJ40" s="422"/>
      <c r="AK40" s="422"/>
      <c r="AL40" s="256">
        <f t="shared" si="0"/>
        <v>0</v>
      </c>
    </row>
    <row r="41" spans="1:38" x14ac:dyDescent="0.25">
      <c r="A41" s="85" t="str">
        <f>Voreinstellungen!A21&amp;" ("&amp;Voreinstellungen!B21&amp;")"&amp;"/("&amp;Voreinstellungen!B22&amp;")"</f>
        <v>Krank (K)/(KR)</v>
      </c>
      <c r="B41" s="422">
        <f>Januar!J36</f>
        <v>0</v>
      </c>
      <c r="C41" s="422"/>
      <c r="D41" s="422"/>
      <c r="E41" s="422">
        <f>Februar!J36</f>
        <v>0</v>
      </c>
      <c r="F41" s="422"/>
      <c r="G41" s="422"/>
      <c r="H41" s="422">
        <f>März!J36</f>
        <v>0</v>
      </c>
      <c r="I41" s="422"/>
      <c r="J41" s="422"/>
      <c r="K41" s="422">
        <f>April!J36</f>
        <v>0</v>
      </c>
      <c r="L41" s="422"/>
      <c r="M41" s="422"/>
      <c r="N41" s="422">
        <f>Mai!J36</f>
        <v>0</v>
      </c>
      <c r="O41" s="422"/>
      <c r="P41" s="422"/>
      <c r="Q41" s="422">
        <f>Juni!J36</f>
        <v>0</v>
      </c>
      <c r="R41" s="422"/>
      <c r="S41" s="422"/>
      <c r="T41" s="422">
        <f>Juli!J36</f>
        <v>0</v>
      </c>
      <c r="U41" s="422"/>
      <c r="V41" s="422"/>
      <c r="W41" s="422">
        <f>August!J36</f>
        <v>0</v>
      </c>
      <c r="X41" s="422"/>
      <c r="Y41" s="422"/>
      <c r="Z41" s="422">
        <f>September!J36</f>
        <v>0</v>
      </c>
      <c r="AA41" s="422"/>
      <c r="AB41" s="422"/>
      <c r="AC41" s="422">
        <f>Oktober!J36</f>
        <v>0</v>
      </c>
      <c r="AD41" s="422"/>
      <c r="AE41" s="422"/>
      <c r="AF41" s="422">
        <f>November!J36</f>
        <v>0</v>
      </c>
      <c r="AG41" s="422"/>
      <c r="AH41" s="422"/>
      <c r="AI41" s="422">
        <f>Dezember!J36</f>
        <v>0</v>
      </c>
      <c r="AJ41" s="422"/>
      <c r="AK41" s="422"/>
      <c r="AL41" s="256">
        <f t="shared" si="0"/>
        <v>0</v>
      </c>
    </row>
    <row r="42" spans="1:38" x14ac:dyDescent="0.25">
      <c r="A42" s="85" t="str">
        <f>Voreinstellungen!A23&amp;" ("&amp;Voreinstellungen!B23&amp;")"&amp;"/("&amp;Voreinstellungen!B24&amp;")"</f>
        <v>Kurzarbeit (KU)/(KA)</v>
      </c>
      <c r="B42" s="422">
        <f>Januar!J39</f>
        <v>0</v>
      </c>
      <c r="C42" s="422"/>
      <c r="D42" s="422"/>
      <c r="E42" s="422">
        <f>Februar!J39</f>
        <v>0</v>
      </c>
      <c r="F42" s="422"/>
      <c r="G42" s="422"/>
      <c r="H42" s="422">
        <f>März!J39</f>
        <v>0</v>
      </c>
      <c r="I42" s="422"/>
      <c r="J42" s="422"/>
      <c r="K42" s="422">
        <f>April!J39</f>
        <v>0</v>
      </c>
      <c r="L42" s="422"/>
      <c r="M42" s="422"/>
      <c r="N42" s="422">
        <f>Mai!J39</f>
        <v>0</v>
      </c>
      <c r="O42" s="422"/>
      <c r="P42" s="422"/>
      <c r="Q42" s="422">
        <f>Juni!J39</f>
        <v>0</v>
      </c>
      <c r="R42" s="422"/>
      <c r="S42" s="422"/>
      <c r="T42" s="422">
        <f>Juli!J39</f>
        <v>0</v>
      </c>
      <c r="U42" s="422"/>
      <c r="V42" s="422"/>
      <c r="W42" s="422">
        <f>August!J39</f>
        <v>0</v>
      </c>
      <c r="X42" s="422"/>
      <c r="Y42" s="422"/>
      <c r="Z42" s="422">
        <f>September!J39</f>
        <v>0</v>
      </c>
      <c r="AA42" s="422"/>
      <c r="AB42" s="422"/>
      <c r="AC42" s="422">
        <f>Oktober!J39</f>
        <v>0</v>
      </c>
      <c r="AD42" s="422"/>
      <c r="AE42" s="422"/>
      <c r="AF42" s="422">
        <f>November!J39</f>
        <v>0</v>
      </c>
      <c r="AG42" s="422"/>
      <c r="AH42" s="422"/>
      <c r="AI42" s="422">
        <f>Dezember!J39</f>
        <v>0</v>
      </c>
      <c r="AJ42" s="422"/>
      <c r="AK42" s="422"/>
      <c r="AL42" s="256">
        <f t="shared" si="0"/>
        <v>0</v>
      </c>
    </row>
    <row r="43" spans="1:38" x14ac:dyDescent="0.25">
      <c r="A43" s="85" t="str">
        <f>Voreinstellungen!A25&amp;" ("&amp;Voreinstellungen!B25&amp;")"&amp;"/("&amp;Voreinstellungen!B26&amp;")"</f>
        <v>Urlaub (U)/(UH)</v>
      </c>
      <c r="B43" s="422">
        <f>Januar!J37</f>
        <v>0</v>
      </c>
      <c r="C43" s="422"/>
      <c r="D43" s="422"/>
      <c r="E43" s="422">
        <f>Februar!J37</f>
        <v>0</v>
      </c>
      <c r="F43" s="422"/>
      <c r="G43" s="422"/>
      <c r="H43" s="422">
        <f>März!J37</f>
        <v>0</v>
      </c>
      <c r="I43" s="422"/>
      <c r="J43" s="422"/>
      <c r="K43" s="422">
        <f>April!J37</f>
        <v>0</v>
      </c>
      <c r="L43" s="422"/>
      <c r="M43" s="422"/>
      <c r="N43" s="422">
        <f>Mai!J37</f>
        <v>0</v>
      </c>
      <c r="O43" s="422"/>
      <c r="P43" s="422"/>
      <c r="Q43" s="422">
        <f>Juni!J37</f>
        <v>0</v>
      </c>
      <c r="R43" s="422"/>
      <c r="S43" s="422"/>
      <c r="T43" s="422">
        <f>Juli!J37</f>
        <v>0</v>
      </c>
      <c r="U43" s="422"/>
      <c r="V43" s="422"/>
      <c r="W43" s="422">
        <f>August!J37</f>
        <v>0</v>
      </c>
      <c r="X43" s="422"/>
      <c r="Y43" s="422"/>
      <c r="Z43" s="422">
        <f>September!J37</f>
        <v>0</v>
      </c>
      <c r="AA43" s="422"/>
      <c r="AB43" s="422"/>
      <c r="AC43" s="422">
        <f>Oktober!J37</f>
        <v>0</v>
      </c>
      <c r="AD43" s="422"/>
      <c r="AE43" s="422"/>
      <c r="AF43" s="422">
        <f>November!J37</f>
        <v>0</v>
      </c>
      <c r="AG43" s="422"/>
      <c r="AH43" s="422"/>
      <c r="AI43" s="422">
        <f>Dezember!J37</f>
        <v>0</v>
      </c>
      <c r="AJ43" s="422"/>
      <c r="AK43" s="422"/>
      <c r="AL43" s="256">
        <f t="shared" si="0"/>
        <v>0</v>
      </c>
    </row>
    <row r="44" spans="1:38" x14ac:dyDescent="0.25">
      <c r="A44" s="85" t="str">
        <f>IF(Voreinstellungen!A28="","",Voreinstellungen!A28&amp;" ("&amp;Voreinstellungen!B28&amp;")")</f>
        <v>Bereitschaft (B)</v>
      </c>
      <c r="B44" s="422">
        <f>Januar!J42</f>
        <v>0</v>
      </c>
      <c r="C44" s="422"/>
      <c r="D44" s="422"/>
      <c r="E44" s="422">
        <f>Februar!J42</f>
        <v>0</v>
      </c>
      <c r="F44" s="422"/>
      <c r="G44" s="422"/>
      <c r="H44" s="422">
        <f>März!J42</f>
        <v>0</v>
      </c>
      <c r="I44" s="422"/>
      <c r="J44" s="422"/>
      <c r="K44" s="422">
        <f>April!J42</f>
        <v>0</v>
      </c>
      <c r="L44" s="422"/>
      <c r="M44" s="422"/>
      <c r="N44" s="422">
        <f>Mai!J42</f>
        <v>0</v>
      </c>
      <c r="O44" s="422"/>
      <c r="P44" s="422"/>
      <c r="Q44" s="422">
        <f>Juni!J42</f>
        <v>0</v>
      </c>
      <c r="R44" s="422"/>
      <c r="S44" s="422"/>
      <c r="T44" s="422">
        <f>Juli!J42</f>
        <v>0</v>
      </c>
      <c r="U44" s="422"/>
      <c r="V44" s="422"/>
      <c r="W44" s="422">
        <f>August!J42</f>
        <v>0</v>
      </c>
      <c r="X44" s="422"/>
      <c r="Y44" s="422"/>
      <c r="Z44" s="422">
        <f>September!J42</f>
        <v>0</v>
      </c>
      <c r="AA44" s="422"/>
      <c r="AB44" s="422"/>
      <c r="AC44" s="422">
        <f>Oktober!J42</f>
        <v>0</v>
      </c>
      <c r="AD44" s="422"/>
      <c r="AE44" s="422"/>
      <c r="AF44" s="422">
        <f>November!J42</f>
        <v>0</v>
      </c>
      <c r="AG44" s="422"/>
      <c r="AH44" s="422"/>
      <c r="AI44" s="422">
        <f>Dezember!J42</f>
        <v>0</v>
      </c>
      <c r="AJ44" s="422"/>
      <c r="AK44" s="422"/>
      <c r="AL44" s="256">
        <f t="shared" si="0"/>
        <v>0</v>
      </c>
    </row>
    <row r="45" spans="1:38" x14ac:dyDescent="0.25">
      <c r="A45" s="85" t="str">
        <f>IF(Voreinstellungen!A29="","",Voreinstellungen!A29&amp;" ("&amp;Voreinstellungen!B29&amp;")")</f>
        <v>Eigener Code 1 (E1)</v>
      </c>
      <c r="B45" s="422">
        <f>Januar!J43</f>
        <v>0</v>
      </c>
      <c r="C45" s="422"/>
      <c r="D45" s="422"/>
      <c r="E45" s="422">
        <f>Februar!J43</f>
        <v>0</v>
      </c>
      <c r="F45" s="422"/>
      <c r="G45" s="422"/>
      <c r="H45" s="422">
        <f>März!J43</f>
        <v>0</v>
      </c>
      <c r="I45" s="422"/>
      <c r="J45" s="422"/>
      <c r="K45" s="422">
        <f>April!J43</f>
        <v>0</v>
      </c>
      <c r="L45" s="422"/>
      <c r="M45" s="422"/>
      <c r="N45" s="422">
        <f>Mai!J43</f>
        <v>0</v>
      </c>
      <c r="O45" s="422"/>
      <c r="P45" s="422"/>
      <c r="Q45" s="422">
        <f>Juni!J43</f>
        <v>0</v>
      </c>
      <c r="R45" s="422"/>
      <c r="S45" s="422"/>
      <c r="T45" s="422">
        <f>Juli!J43</f>
        <v>0</v>
      </c>
      <c r="U45" s="422"/>
      <c r="V45" s="422"/>
      <c r="W45" s="422">
        <f>August!J43</f>
        <v>0</v>
      </c>
      <c r="X45" s="422"/>
      <c r="Y45" s="422"/>
      <c r="Z45" s="422">
        <f>September!J43</f>
        <v>0</v>
      </c>
      <c r="AA45" s="422"/>
      <c r="AB45" s="422"/>
      <c r="AC45" s="422">
        <f>Oktober!J43</f>
        <v>0</v>
      </c>
      <c r="AD45" s="422"/>
      <c r="AE45" s="422"/>
      <c r="AF45" s="422">
        <f>November!J43</f>
        <v>0</v>
      </c>
      <c r="AG45" s="422"/>
      <c r="AH45" s="422"/>
      <c r="AI45" s="422">
        <f>Dezember!J43</f>
        <v>0</v>
      </c>
      <c r="AJ45" s="422"/>
      <c r="AK45" s="422"/>
      <c r="AL45" s="256">
        <f t="shared" si="0"/>
        <v>0</v>
      </c>
    </row>
    <row r="46" spans="1:38" x14ac:dyDescent="0.25">
      <c r="A46" s="85" t="str">
        <f>IF(Voreinstellungen!A30="","",Voreinstellungen!A30&amp;" ("&amp;Voreinstellungen!B30&amp;")")</f>
        <v>Eigener Code 2 (E2)</v>
      </c>
      <c r="B46" s="422">
        <f>Januar!J44</f>
        <v>0</v>
      </c>
      <c r="C46" s="422"/>
      <c r="D46" s="422"/>
      <c r="E46" s="422">
        <f>Februar!J44</f>
        <v>0</v>
      </c>
      <c r="F46" s="422"/>
      <c r="G46" s="422"/>
      <c r="H46" s="422">
        <f>März!J44</f>
        <v>0</v>
      </c>
      <c r="I46" s="422"/>
      <c r="J46" s="422"/>
      <c r="K46" s="422">
        <f>April!J44</f>
        <v>0</v>
      </c>
      <c r="L46" s="422"/>
      <c r="M46" s="422"/>
      <c r="N46" s="422">
        <f>Mai!J44</f>
        <v>0</v>
      </c>
      <c r="O46" s="422"/>
      <c r="P46" s="422"/>
      <c r="Q46" s="422">
        <f>Juni!J44</f>
        <v>0</v>
      </c>
      <c r="R46" s="422"/>
      <c r="S46" s="422"/>
      <c r="T46" s="422">
        <f>Juli!J44</f>
        <v>0</v>
      </c>
      <c r="U46" s="422"/>
      <c r="V46" s="422"/>
      <c r="W46" s="422">
        <f>August!J44</f>
        <v>0</v>
      </c>
      <c r="X46" s="422"/>
      <c r="Y46" s="422"/>
      <c r="Z46" s="422">
        <f>September!J44</f>
        <v>0</v>
      </c>
      <c r="AA46" s="422"/>
      <c r="AB46" s="422"/>
      <c r="AC46" s="422">
        <f>Oktober!J44</f>
        <v>0</v>
      </c>
      <c r="AD46" s="422"/>
      <c r="AE46" s="422"/>
      <c r="AF46" s="422">
        <f>November!J44</f>
        <v>0</v>
      </c>
      <c r="AG46" s="422"/>
      <c r="AH46" s="422"/>
      <c r="AI46" s="422">
        <f>Dezember!J44</f>
        <v>0</v>
      </c>
      <c r="AJ46" s="422"/>
      <c r="AK46" s="422"/>
      <c r="AL46" s="256">
        <f t="shared" si="0"/>
        <v>0</v>
      </c>
    </row>
    <row r="47" spans="1:38" x14ac:dyDescent="0.25">
      <c r="A47" s="85" t="str">
        <f>IF(Voreinstellungen!A31="","",Voreinstellungen!A31&amp;" ("&amp;Voreinstellungen!B31&amp;")")</f>
        <v>Eigener Code 3 (E3)</v>
      </c>
      <c r="B47" s="422">
        <f>Januar!J45</f>
        <v>0</v>
      </c>
      <c r="C47" s="422"/>
      <c r="D47" s="422"/>
      <c r="E47" s="422">
        <f>Februar!J45</f>
        <v>0</v>
      </c>
      <c r="F47" s="422"/>
      <c r="G47" s="422"/>
      <c r="H47" s="422">
        <f>März!J45</f>
        <v>0</v>
      </c>
      <c r="I47" s="422"/>
      <c r="J47" s="422"/>
      <c r="K47" s="422">
        <f>April!J45</f>
        <v>0</v>
      </c>
      <c r="L47" s="422"/>
      <c r="M47" s="422"/>
      <c r="N47" s="422">
        <f>Mai!J45</f>
        <v>0</v>
      </c>
      <c r="O47" s="422"/>
      <c r="P47" s="422"/>
      <c r="Q47" s="422">
        <f>Juni!J45</f>
        <v>0</v>
      </c>
      <c r="R47" s="422"/>
      <c r="S47" s="422"/>
      <c r="T47" s="422">
        <f>Juli!J45</f>
        <v>0</v>
      </c>
      <c r="U47" s="422"/>
      <c r="V47" s="422"/>
      <c r="W47" s="422">
        <f>August!J45</f>
        <v>0</v>
      </c>
      <c r="X47" s="422"/>
      <c r="Y47" s="422"/>
      <c r="Z47" s="422">
        <f>September!J45</f>
        <v>0</v>
      </c>
      <c r="AA47" s="422"/>
      <c r="AB47" s="422"/>
      <c r="AC47" s="422">
        <f>Oktober!J45</f>
        <v>0</v>
      </c>
      <c r="AD47" s="422"/>
      <c r="AE47" s="422"/>
      <c r="AF47" s="422">
        <f>November!J45</f>
        <v>0</v>
      </c>
      <c r="AG47" s="422"/>
      <c r="AH47" s="422"/>
      <c r="AI47" s="422">
        <f>Dezember!J45</f>
        <v>0</v>
      </c>
      <c r="AJ47" s="422"/>
      <c r="AK47" s="422"/>
      <c r="AL47" s="256">
        <f t="shared" si="0"/>
        <v>0</v>
      </c>
    </row>
    <row r="48" spans="1:38" x14ac:dyDescent="0.25">
      <c r="A48" s="85" t="str">
        <f>IF(Voreinstellungen!A32="","",Voreinstellungen!A32&amp;" ("&amp;Voreinstellungen!B32&amp;")")</f>
        <v>Eigener Code 4 (E4)</v>
      </c>
      <c r="B48" s="422">
        <f>Januar!J46</f>
        <v>0</v>
      </c>
      <c r="C48" s="422"/>
      <c r="D48" s="422"/>
      <c r="E48" s="422">
        <f>Februar!J46</f>
        <v>0</v>
      </c>
      <c r="F48" s="422"/>
      <c r="G48" s="422"/>
      <c r="H48" s="422">
        <f>März!J46</f>
        <v>0</v>
      </c>
      <c r="I48" s="422"/>
      <c r="J48" s="422"/>
      <c r="K48" s="422">
        <f>April!J46</f>
        <v>0</v>
      </c>
      <c r="L48" s="422"/>
      <c r="M48" s="422"/>
      <c r="N48" s="422">
        <f>Mai!J46</f>
        <v>0</v>
      </c>
      <c r="O48" s="422"/>
      <c r="P48" s="422"/>
      <c r="Q48" s="422">
        <f>Juni!J46</f>
        <v>0</v>
      </c>
      <c r="R48" s="422"/>
      <c r="S48" s="422"/>
      <c r="T48" s="422">
        <f>Juli!J46</f>
        <v>0</v>
      </c>
      <c r="U48" s="422"/>
      <c r="V48" s="422"/>
      <c r="W48" s="422">
        <f>August!J46</f>
        <v>0</v>
      </c>
      <c r="X48" s="422"/>
      <c r="Y48" s="422"/>
      <c r="Z48" s="422">
        <f>September!J46</f>
        <v>0</v>
      </c>
      <c r="AA48" s="422"/>
      <c r="AB48" s="422"/>
      <c r="AC48" s="422">
        <f>Oktober!J46</f>
        <v>0</v>
      </c>
      <c r="AD48" s="422"/>
      <c r="AE48" s="422"/>
      <c r="AF48" s="422">
        <f>November!J46</f>
        <v>0</v>
      </c>
      <c r="AG48" s="422"/>
      <c r="AH48" s="422"/>
      <c r="AI48" s="422">
        <f>Dezember!J46</f>
        <v>0</v>
      </c>
      <c r="AJ48" s="422"/>
      <c r="AK48" s="422"/>
      <c r="AL48" s="256">
        <f t="shared" si="0"/>
        <v>0</v>
      </c>
    </row>
    <row r="49" spans="1:38" ht="13.8" thickBot="1" x14ac:dyDescent="0.3">
      <c r="A49" s="344" t="str">
        <f>IF(Voreinstellungen!A33="","",Voreinstellungen!A33&amp;" ("&amp;Voreinstellungen!B33&amp;")")</f>
        <v>Eigener Code 5 (E5)</v>
      </c>
      <c r="B49" s="425">
        <f>Januar!J47</f>
        <v>0</v>
      </c>
      <c r="C49" s="425"/>
      <c r="D49" s="425"/>
      <c r="E49" s="425">
        <f>Februar!J47</f>
        <v>0</v>
      </c>
      <c r="F49" s="425"/>
      <c r="G49" s="425"/>
      <c r="H49" s="425">
        <f>März!J47</f>
        <v>0</v>
      </c>
      <c r="I49" s="425"/>
      <c r="J49" s="425"/>
      <c r="K49" s="425">
        <f>April!J47</f>
        <v>0</v>
      </c>
      <c r="L49" s="425"/>
      <c r="M49" s="425"/>
      <c r="N49" s="425">
        <f>Mai!J47</f>
        <v>0</v>
      </c>
      <c r="O49" s="425"/>
      <c r="P49" s="425"/>
      <c r="Q49" s="425">
        <f>Juni!J47</f>
        <v>0</v>
      </c>
      <c r="R49" s="425"/>
      <c r="S49" s="425"/>
      <c r="T49" s="425">
        <f>Juli!J47</f>
        <v>0</v>
      </c>
      <c r="U49" s="425"/>
      <c r="V49" s="425"/>
      <c r="W49" s="425">
        <f>August!J47</f>
        <v>0</v>
      </c>
      <c r="X49" s="425"/>
      <c r="Y49" s="425"/>
      <c r="Z49" s="425">
        <f>September!J47</f>
        <v>0</v>
      </c>
      <c r="AA49" s="425"/>
      <c r="AB49" s="425"/>
      <c r="AC49" s="425">
        <f>Oktober!J47</f>
        <v>0</v>
      </c>
      <c r="AD49" s="425"/>
      <c r="AE49" s="425"/>
      <c r="AF49" s="425">
        <f>November!J47</f>
        <v>0</v>
      </c>
      <c r="AG49" s="425"/>
      <c r="AH49" s="425"/>
      <c r="AI49" s="425">
        <f>Dezember!J47</f>
        <v>0</v>
      </c>
      <c r="AJ49" s="425"/>
      <c r="AK49" s="425"/>
      <c r="AL49" s="345">
        <f t="shared" si="0"/>
        <v>0</v>
      </c>
    </row>
    <row r="50" spans="1:38" s="87" customFormat="1" ht="11.4" thickTop="1" thickBot="1" x14ac:dyDescent="0.3">
      <c r="A50" s="86" t="str">
        <f>Voreinstellungen!A23&amp;" ("&amp;Voreinstellungen!B23&amp;"/"&amp;Voreinstellungen!B24&amp;")"</f>
        <v>Kurzarbeit (KU/KA)</v>
      </c>
      <c r="B50" s="426">
        <f>Januar!P39</f>
        <v>0</v>
      </c>
      <c r="C50" s="426"/>
      <c r="D50" s="426"/>
      <c r="E50" s="426">
        <f>Februar!P39</f>
        <v>0</v>
      </c>
      <c r="F50" s="426"/>
      <c r="G50" s="426"/>
      <c r="H50" s="426">
        <f>März!P39</f>
        <v>0</v>
      </c>
      <c r="I50" s="426"/>
      <c r="J50" s="426"/>
      <c r="K50" s="426">
        <f>April!P39</f>
        <v>0</v>
      </c>
      <c r="L50" s="426"/>
      <c r="M50" s="426"/>
      <c r="N50" s="426">
        <f>Mai!P39</f>
        <v>0</v>
      </c>
      <c r="O50" s="426"/>
      <c r="P50" s="426"/>
      <c r="Q50" s="426">
        <f>Juni!P39</f>
        <v>0</v>
      </c>
      <c r="R50" s="426"/>
      <c r="S50" s="426"/>
      <c r="T50" s="426">
        <f>Juli!P39</f>
        <v>0</v>
      </c>
      <c r="U50" s="426"/>
      <c r="V50" s="426"/>
      <c r="W50" s="426">
        <f>August!P39</f>
        <v>0</v>
      </c>
      <c r="X50" s="426"/>
      <c r="Y50" s="426"/>
      <c r="Z50" s="426">
        <f>September!P39</f>
        <v>0</v>
      </c>
      <c r="AA50" s="426"/>
      <c r="AB50" s="426"/>
      <c r="AC50" s="426">
        <f>Oktober!P39</f>
        <v>0</v>
      </c>
      <c r="AD50" s="426"/>
      <c r="AE50" s="426"/>
      <c r="AF50" s="426">
        <f>November!P39</f>
        <v>0</v>
      </c>
      <c r="AG50" s="426"/>
      <c r="AH50" s="426"/>
      <c r="AI50" s="426">
        <f>Dezember!P39</f>
        <v>0</v>
      </c>
      <c r="AJ50" s="426"/>
      <c r="AK50" s="426"/>
      <c r="AL50" s="257">
        <f t="shared" si="0"/>
        <v>0</v>
      </c>
    </row>
  </sheetData>
  <sheetProtection algorithmName="SHA-512" hashValue="ULs8CaE8jYKyq0Qm0xansyOebF3btUSqUz6IOiad1Adl94OHsV4iwVCV23Ea2hIZUZuXiwTKCyndrGMaAIXqpg==" saltValue="DQP1StXmrS+ACnfAoqZYYA==" spinCount="100000" sheet="1" objects="1" scenarios="1" selectLockedCells="1"/>
  <mergeCells count="208">
    <mergeCell ref="AC39:AE39"/>
    <mergeCell ref="AF39:AH39"/>
    <mergeCell ref="AI39:AK39"/>
    <mergeCell ref="B39:D39"/>
    <mergeCell ref="E39:G39"/>
    <mergeCell ref="H39:J39"/>
    <mergeCell ref="K39:M39"/>
    <mergeCell ref="N39:P39"/>
    <mergeCell ref="Q39:S39"/>
    <mergeCell ref="T39:V39"/>
    <mergeCell ref="W39:Y39"/>
    <mergeCell ref="Z39:AB39"/>
    <mergeCell ref="Z49:AB49"/>
    <mergeCell ref="AC50:AE50"/>
    <mergeCell ref="AF50:AH50"/>
    <mergeCell ref="AC48:AE48"/>
    <mergeCell ref="AF48:AH48"/>
    <mergeCell ref="AI48:AK48"/>
    <mergeCell ref="B49:D49"/>
    <mergeCell ref="E49:G49"/>
    <mergeCell ref="H49:J49"/>
    <mergeCell ref="K49:M49"/>
    <mergeCell ref="N49:P49"/>
    <mergeCell ref="AI50:AK50"/>
    <mergeCell ref="AI49:AK49"/>
    <mergeCell ref="B50:D50"/>
    <mergeCell ref="E50:G50"/>
    <mergeCell ref="H50:J50"/>
    <mergeCell ref="K50:M50"/>
    <mergeCell ref="N50:P50"/>
    <mergeCell ref="Q50:S50"/>
    <mergeCell ref="AC49:AE49"/>
    <mergeCell ref="AF49:AH49"/>
    <mergeCell ref="T50:V50"/>
    <mergeCell ref="W50:Y50"/>
    <mergeCell ref="Z50:AB50"/>
    <mergeCell ref="Q49:S49"/>
    <mergeCell ref="T49:V49"/>
    <mergeCell ref="W49:Y49"/>
    <mergeCell ref="B48:D48"/>
    <mergeCell ref="E48:G48"/>
    <mergeCell ref="H48:J48"/>
    <mergeCell ref="K48:M48"/>
    <mergeCell ref="N48:P48"/>
    <mergeCell ref="Q48:S48"/>
    <mergeCell ref="T48:V48"/>
    <mergeCell ref="W48:Y48"/>
    <mergeCell ref="Z48:AB48"/>
    <mergeCell ref="AC46:AE46"/>
    <mergeCell ref="AF46:AH46"/>
    <mergeCell ref="AI46:AK46"/>
    <mergeCell ref="B47:D47"/>
    <mergeCell ref="E47:G47"/>
    <mergeCell ref="H47:J47"/>
    <mergeCell ref="K47:M47"/>
    <mergeCell ref="N47:P47"/>
    <mergeCell ref="Q47:S47"/>
    <mergeCell ref="T47:V47"/>
    <mergeCell ref="W47:Y47"/>
    <mergeCell ref="Z47:AB47"/>
    <mergeCell ref="AC47:AE47"/>
    <mergeCell ref="AF47:AH47"/>
    <mergeCell ref="AI47:AK47"/>
    <mergeCell ref="B46:D46"/>
    <mergeCell ref="E46:G46"/>
    <mergeCell ref="H46:J46"/>
    <mergeCell ref="K46:M46"/>
    <mergeCell ref="N46:P46"/>
    <mergeCell ref="Q46:S46"/>
    <mergeCell ref="T46:V46"/>
    <mergeCell ref="W46:Y46"/>
    <mergeCell ref="Z46:AB46"/>
    <mergeCell ref="AC44:AE44"/>
    <mergeCell ref="AF44:AH44"/>
    <mergeCell ref="AI44:AK44"/>
    <mergeCell ref="B45:D45"/>
    <mergeCell ref="E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AF45:AH45"/>
    <mergeCell ref="AI45:AK45"/>
    <mergeCell ref="B44:D44"/>
    <mergeCell ref="E44:G44"/>
    <mergeCell ref="H44:J44"/>
    <mergeCell ref="K44:M44"/>
    <mergeCell ref="N44:P44"/>
    <mergeCell ref="Q44:S44"/>
    <mergeCell ref="T44:V44"/>
    <mergeCell ref="W44:Y44"/>
    <mergeCell ref="Z44:AB44"/>
    <mergeCell ref="AC42:AE42"/>
    <mergeCell ref="AF42:AH42"/>
    <mergeCell ref="AI42:AK42"/>
    <mergeCell ref="B43:D43"/>
    <mergeCell ref="E43:G43"/>
    <mergeCell ref="H43:J43"/>
    <mergeCell ref="K43:M43"/>
    <mergeCell ref="N43:P43"/>
    <mergeCell ref="Q43:S43"/>
    <mergeCell ref="T43:V43"/>
    <mergeCell ref="W43:Y43"/>
    <mergeCell ref="Z43:AB43"/>
    <mergeCell ref="AC43:AE43"/>
    <mergeCell ref="AF43:AH43"/>
    <mergeCell ref="AI43:AK43"/>
    <mergeCell ref="B42:D42"/>
    <mergeCell ref="E42:G42"/>
    <mergeCell ref="H42:J42"/>
    <mergeCell ref="K42:M42"/>
    <mergeCell ref="N42:P42"/>
    <mergeCell ref="Q42:S42"/>
    <mergeCell ref="T42:V42"/>
    <mergeCell ref="W42:Y42"/>
    <mergeCell ref="Z42:AB42"/>
    <mergeCell ref="AC40:AE40"/>
    <mergeCell ref="AF40:AH40"/>
    <mergeCell ref="AI40:AK40"/>
    <mergeCell ref="B41:D41"/>
    <mergeCell ref="E41:G41"/>
    <mergeCell ref="H41:J41"/>
    <mergeCell ref="K41:M41"/>
    <mergeCell ref="N41:P41"/>
    <mergeCell ref="Q41:S41"/>
    <mergeCell ref="T41:V41"/>
    <mergeCell ref="W41:Y41"/>
    <mergeCell ref="Z41:AB41"/>
    <mergeCell ref="AC41:AE41"/>
    <mergeCell ref="AF41:AH41"/>
    <mergeCell ref="AI41:AK41"/>
    <mergeCell ref="B40:D40"/>
    <mergeCell ref="E40:G40"/>
    <mergeCell ref="H40:J40"/>
    <mergeCell ref="K40:M40"/>
    <mergeCell ref="N40:P40"/>
    <mergeCell ref="Q40:S40"/>
    <mergeCell ref="T40:V40"/>
    <mergeCell ref="W40:Y40"/>
    <mergeCell ref="Z40:AB40"/>
    <mergeCell ref="AC37:AD37"/>
    <mergeCell ref="AF37:AG37"/>
    <mergeCell ref="AI37:AJ37"/>
    <mergeCell ref="B38:D38"/>
    <mergeCell ref="E38:G38"/>
    <mergeCell ref="H38:J38"/>
    <mergeCell ref="K38:M38"/>
    <mergeCell ref="N38:P38"/>
    <mergeCell ref="Q38:S38"/>
    <mergeCell ref="T38:V38"/>
    <mergeCell ref="W38:Y38"/>
    <mergeCell ref="Z38:AB38"/>
    <mergeCell ref="AC38:AE38"/>
    <mergeCell ref="AF38:AH38"/>
    <mergeCell ref="AI38:AK38"/>
    <mergeCell ref="B37:C37"/>
    <mergeCell ref="E37:F37"/>
    <mergeCell ref="H37:I37"/>
    <mergeCell ref="K37:L37"/>
    <mergeCell ref="N37:O37"/>
    <mergeCell ref="Q37:R37"/>
    <mergeCell ref="T37:U37"/>
    <mergeCell ref="W37:X37"/>
    <mergeCell ref="Z37:AA37"/>
    <mergeCell ref="AC35:AD35"/>
    <mergeCell ref="AF35:AG35"/>
    <mergeCell ref="AI35:AJ35"/>
    <mergeCell ref="B36:C36"/>
    <mergeCell ref="E36:F36"/>
    <mergeCell ref="H36:I36"/>
    <mergeCell ref="K36:L36"/>
    <mergeCell ref="N36:O36"/>
    <mergeCell ref="Q36:R36"/>
    <mergeCell ref="T36:U36"/>
    <mergeCell ref="W36:X36"/>
    <mergeCell ref="Z36:AA36"/>
    <mergeCell ref="AC36:AD36"/>
    <mergeCell ref="AF36:AG36"/>
    <mergeCell ref="AI36:AJ36"/>
    <mergeCell ref="B35:C35"/>
    <mergeCell ref="E35:F35"/>
    <mergeCell ref="H35:I35"/>
    <mergeCell ref="K35:L35"/>
    <mergeCell ref="N35:O35"/>
    <mergeCell ref="Q35:R35"/>
    <mergeCell ref="T35:U35"/>
    <mergeCell ref="W35:X35"/>
    <mergeCell ref="AI2:AL2"/>
    <mergeCell ref="AI1:AL1"/>
    <mergeCell ref="E1:AH2"/>
    <mergeCell ref="A1:D2"/>
    <mergeCell ref="Z35:AA35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</mergeCells>
  <conditionalFormatting sqref="B4:D34">
    <cfRule type="expression" dxfId="117" priority="127">
      <formula>OR(WEEKDAY($B4,2)=7,ISERROR(VLOOKUP($B4,Feiertage,2,FALSE))=FALSE)</formula>
    </cfRule>
    <cfRule type="expression" dxfId="115" priority="126">
      <formula>WEEKDAY($B4,2)=6</formula>
    </cfRule>
  </conditionalFormatting>
  <conditionalFormatting sqref="E4:G34">
    <cfRule type="expression" dxfId="106" priority="101">
      <formula>WEEKDAY($E4,2)=6</formula>
    </cfRule>
    <cfRule type="expression" dxfId="101" priority="112">
      <formula>OR(WEEKDAY($E4,2)=7,ISERROR(VLOOKUP($E4,Feiertage,2,FALSE))=FALSE)</formula>
    </cfRule>
  </conditionalFormatting>
  <conditionalFormatting sqref="H4:J34">
    <cfRule type="expression" dxfId="98" priority="111">
      <formula>OR(WEEKDAY($H4,2)=7,ISERROR(VLOOKUP($H4,Feiertage,2,FALSE))=FALSE)</formula>
    </cfRule>
    <cfRule type="expression" dxfId="96" priority="95">
      <formula>WEEKDAY($H4,2)=6</formula>
    </cfRule>
  </conditionalFormatting>
  <conditionalFormatting sqref="K4:M34">
    <cfRule type="expression" dxfId="89" priority="110">
      <formula>OR(WEEKDAY($K4,2)=7,ISERROR(VLOOKUP($K4,Feiertage,2,FALSE))=FALSE)</formula>
    </cfRule>
    <cfRule type="expression" dxfId="82" priority="90">
      <formula>WEEKDAY($K4,2)=6</formula>
    </cfRule>
  </conditionalFormatting>
  <conditionalFormatting sqref="N4:P34">
    <cfRule type="expression" dxfId="76" priority="85">
      <formula>WEEKDAY($N4,2)=6</formula>
    </cfRule>
    <cfRule type="expression" dxfId="70" priority="109">
      <formula>OR(WEEKDAY($N4,2)=7,ISERROR(VLOOKUP($N4,Feiertage,2,FALSE))=FALSE)</formula>
    </cfRule>
  </conditionalFormatting>
  <conditionalFormatting sqref="Q4:S34">
    <cfRule type="expression" dxfId="67" priority="108">
      <formula>OR(WEEKDAY($Q4,2)=7,ISERROR(VLOOKUP($Q4,Feiertage,2,FALSE))=FALSE)</formula>
    </cfRule>
    <cfRule type="expression" dxfId="63" priority="80">
      <formula>WEEKDAY($Q4,2)=6</formula>
    </cfRule>
  </conditionalFormatting>
  <conditionalFormatting sqref="T4:V34">
    <cfRule type="expression" dxfId="59" priority="75">
      <formula>WEEKDAY($T4,2)=6</formula>
    </cfRule>
    <cfRule type="expression" dxfId="52" priority="107">
      <formula>OR(WEEKDAY($T4,2)=7,ISERROR(VLOOKUP($T4,Feiertage,2,FALSE))=FALSE)</formula>
    </cfRule>
  </conditionalFormatting>
  <conditionalFormatting sqref="W4:Y34">
    <cfRule type="expression" dxfId="49" priority="70">
      <formula>WEEKDAY($W4,2)=6</formula>
    </cfRule>
    <cfRule type="expression" dxfId="42" priority="106">
      <formula>OR(WEEKDAY($W4,2)=7,ISERROR(VLOOKUP($W4,Feiertage,2,FALSE))=FALSE)</formula>
    </cfRule>
  </conditionalFormatting>
  <conditionalFormatting sqref="Z4:AB34">
    <cfRule type="expression" dxfId="37" priority="65">
      <formula>WEEKDAY($Z4,2)=6</formula>
    </cfRule>
    <cfRule type="expression" dxfId="30" priority="105">
      <formula>OR(WEEKDAY($Z4,2)=7,ISERROR(VLOOKUP($Z4,Feiertage,2,FALSE))=FALSE)</formula>
    </cfRule>
  </conditionalFormatting>
  <conditionalFormatting sqref="AC4:AE34">
    <cfRule type="expression" dxfId="29" priority="60">
      <formula>WEEKDAY($AC4,2)=6</formula>
    </cfRule>
    <cfRule type="expression" dxfId="24" priority="104">
      <formula>OR(WEEKDAY($AC4,2)=7,ISERROR(VLOOKUP($AC4,Feiertage,2,FALSE))=FALSE)</formula>
    </cfRule>
  </conditionalFormatting>
  <conditionalFormatting sqref="AF4:AH34">
    <cfRule type="expression" dxfId="18" priority="55">
      <formula>WEEKDAY($AF4,2)=6</formula>
    </cfRule>
    <cfRule type="expression" dxfId="13" priority="103">
      <formula>OR(WEEKDAY($AF4,2)=7,ISERROR(VLOOKUP($AF4,Feiertage,2,FALSE))=FALSE)</formula>
    </cfRule>
  </conditionalFormatting>
  <conditionalFormatting sqref="AI4:AK34">
    <cfRule type="expression" dxfId="9" priority="102">
      <formula>OR(WEEKDAY($AI4,2)=7,ISERROR(VLOOKUP($AI4,Feiertage,2,FALSE))=FALSE)</formula>
    </cfRule>
    <cfRule type="expression" dxfId="7" priority="50">
      <formula>WEEKDAY($AI4,2)=6</formula>
    </cfRule>
  </conditionalFormatting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78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5" id="{59438442-C2FC-4219-B0CD-109C6D07C5FE}">
            <xm:f>$D4=Voreinstellungen!$B$33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5" id="{00000000-000E-0000-0E00-000068000000}">
            <xm:f>$D4=Voreinstellungen!$B$26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2" id="{00000000-000E-0000-0E00-000065000000}">
            <xm:f>$D4=Voreinstellungen!$B$25</xm:f>
            <x14:dxf>
              <font>
                <b val="0"/>
                <i val="0"/>
                <strike val="0"/>
                <condense val="0"/>
                <extend val="0"/>
                <color indexed="8"/>
              </font>
              <fill>
                <patternFill patternType="solid">
                  <fgColor indexed="30"/>
                  <bgColor rgb="FF0070C0"/>
                </patternFill>
              </fill>
            </x14:dxf>
          </x14:cfRule>
          <x14:cfRule type="expression" priority="118" id="{7E276AD6-FC56-4D7D-A1A1-558E152A1DE7}">
            <xm:f>$D4=Voreinstellungen!$B$32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17" id="{6CA9E040-ED47-4C87-9F2D-5DCE722F6C89}">
            <xm:f>$D4=Voreinstellungen!$B$31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16" id="{00000000-000E-0000-0E00-000069000000}">
            <xm:f>$D4=Voreinstellungen!$B$20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14" id="{00000000-000E-0000-0E00-00006A000000}">
            <xm:f>$D4=Voreinstellungen!$B$22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13" id="{00000000-000E-0000-0E00-000066000000}">
            <xm:f>$D4=Voreinstellungen!$B$21</xm:f>
            <x14:dxf>
              <fill>
                <patternFill patternType="solid">
                  <fgColor indexed="34"/>
                  <bgColor indexed="13"/>
                </patternFill>
              </fill>
            </x14:dxf>
          </x14:cfRule>
          <xm:sqref>B4:D34</xm:sqref>
        </x14:conditionalFormatting>
        <x14:conditionalFormatting xmlns:xm="http://schemas.microsoft.com/office/excel/2006/main">
          <x14:cfRule type="expression" priority="11" id="{00000000-000E-0000-0E00-000020000000}">
            <xm:f>$G4=Voreinstellungen!$B$25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98" id="{BA9DC670-DD26-4D22-A189-2186467E3E6D}">
            <xm:f>$G4=Voreinstellungen!$B$31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97" id="{00000000-000E-0000-0E00-000057000000}">
            <xm:f>$G4=Voreinstellungen!$B$22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0" id="{D86B7324-1473-4CD6-AF69-ACB93875FD5E}">
            <xm:f>$G4=Voreinstellungen!$B$33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96" id="{00000000-000E-0000-0E00-000056000000}">
            <xm:f>$G4=Voreinstellungen!$B$21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4" id="{00000000-000E-0000-0E00-000055000000}">
            <xm:f>$G4=Voreinstellungen!$B$20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3" id="{00000000-000E-0000-0E00-000054000000}">
            <xm:f>$G4=Voreinstellungen!$B$26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9" id="{EE2E0BB9-D39C-4266-96DD-049BCC67EDA3}">
            <xm:f>$G4=Voreinstellungen!$B$32</xm:f>
            <x14:dxf>
              <fill>
                <patternFill>
                  <bgColor rgb="FF92D050"/>
                </patternFill>
              </fill>
            </x14:dxf>
          </x14:cfRule>
          <xm:sqref>E4:G34</xm:sqref>
        </x14:conditionalFormatting>
        <x14:conditionalFormatting xmlns:xm="http://schemas.microsoft.com/office/excel/2006/main">
          <x14:cfRule type="expression" priority="91" id="{00000000-000E-0000-0E00-000051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0" id="{00000000-000E-0000-0E00-00001D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40" id="{00000000-000E-0000-0E00-00001E000000}">
            <xm:f>$J4=Voreinstellungen!$B$21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41" id="{00000000-000E-0000-0E00-00004F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4" id="{A7D8C774-843F-4F32-8FC4-C88F2094E67F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2" id="{00000000-000E-0000-0E00-000050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93" id="{FB41D830-E0C4-4479-9D94-BF358108D135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92" id="{EA5D9FF3-01A0-47BB-946B-4EE2B7B8C2BD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H4:J34</xm:sqref>
        </x14:conditionalFormatting>
        <x14:conditionalFormatting xmlns:xm="http://schemas.microsoft.com/office/excel/2006/main">
          <x14:cfRule type="expression" priority="38" id="{00000000-000E-0000-0E00-00004A000000}">
            <xm:f>$M4=Voreinstellungen!$B$26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E00-00001A000000}">
            <xm:f>$M4=Voreinstellungen!$B$25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9" id="{7D8237CB-93E3-4C93-80DA-B513CE453B5D}">
            <xm:f>$M4=Voreinstellungen!$B$33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37" id="{00000000-000E-0000-0E00-00001B000000}">
            <xm:f>$M4=Voreinstellungen!$B$21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9" id="{00000000-000E-0000-0E00-00004B000000}">
            <xm:f>$M4=Voreinstellungen!$B$20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86" id="{00000000-000E-0000-0E00-00004C000000}">
            <xm:f>$M4=Voreinstellungen!$B$22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7" id="{89184388-3030-4892-A922-FF06DB70B562}">
            <xm:f>$M4=Voreinstellungen!$B$31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8" id="{7DC5B3B3-0F38-4F22-8438-52509B061C7A}">
            <xm:f>$M4=Voreinstellungen!$B$32</xm:f>
            <x14:dxf>
              <fill>
                <patternFill>
                  <bgColor rgb="FF92D050"/>
                </patternFill>
              </fill>
            </x14:dxf>
          </x14:cfRule>
          <xm:sqref>K4:M34</xm:sqref>
        </x14:conditionalFormatting>
        <x14:conditionalFormatting xmlns:xm="http://schemas.microsoft.com/office/excel/2006/main">
          <x14:cfRule type="expression" priority="82" id="{940DBE14-C2B9-42DF-BE35-38D9C8FA0DA9}">
            <xm:f>$P4=Voreinstellungen!$B$31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81" id="{00000000-000E-0000-0E00-000047000000}">
            <xm:f>$P4=Voreinstellungen!$B$22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8" id="{00000000-000E-0000-0E00-000017000000}">
            <xm:f>$P4=Voreinstellungen!$B$25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4" id="{B72C39D5-01F7-4432-921B-2DCDEDFF1066}">
            <xm:f>$P4=Voreinstellungen!$B$33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83" id="{747F4D54-E827-4793-920C-1C3DC04E3964}">
            <xm:f>$P4=Voreinstellungen!$B$32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00000000-000E-0000-0E00-000018000000}">
            <xm:f>$P4=Voreinstellungen!$B$21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5" id="{00000000-000E-0000-0E00-000045000000}">
            <xm:f>$P4=Voreinstellungen!$B$26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6" id="{00000000-000E-0000-0E00-000046000000}">
            <xm:f>$P4=Voreinstellungen!$B$20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m:sqref>N4:P34</xm:sqref>
        </x14:conditionalFormatting>
        <x14:conditionalFormatting xmlns:xm="http://schemas.microsoft.com/office/excel/2006/main">
          <x14:cfRule type="expression" priority="31" id="{00000000-000E-0000-0E00-000015000000}">
            <xm:f>$S4=Voreinstellungen!$B$21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7" id="{00000000-000E-0000-0E00-000014000000}">
            <xm:f>$S4=Voreinstellungen!$B$25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3" id="{00000000-000E-0000-0E00-000041000000}">
            <xm:f>$S4=Voreinstellungen!$B$20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32" id="{00000000-000E-0000-0E00-000040000000}">
            <xm:f>$S4=Voreinstellungen!$B$26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76" id="{00000000-000E-0000-0E00-000042000000}">
            <xm:f>$S4=Voreinstellungen!$B$22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79" id="{C77536B9-4D92-4093-B761-14E2AC059D54}">
            <xm:f>$S4=Voreinstellungen!$B$33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8" id="{14CC3182-5243-4F89-9ACC-967E017975D2}">
            <xm:f>$S4=Voreinstellungen!$B$32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F6FE1A69-19D1-412B-9EFF-11B67EFFBD4A}">
            <xm:f>$S4=Voreinstellungen!$B$31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Q4:S34</xm:sqref>
        </x14:conditionalFormatting>
        <x14:conditionalFormatting xmlns:xm="http://schemas.microsoft.com/office/excel/2006/main">
          <x14:cfRule type="expression" priority="74" id="{2E2C2EC3-6C86-4110-8A8A-C9D045E53BD7}">
            <xm:f>$V4=Voreinstellungen!$B$33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73" id="{3518EA03-E57A-4A45-A74D-99F1789AD920}">
            <xm:f>$V4=Voreinstellungen!$B$32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72" id="{32E6E2DC-2850-4261-860E-660D47B5C831}">
            <xm:f>$V4=Voreinstellungen!$B$31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1" id="{00000000-000E-0000-0E00-00003D000000}">
            <xm:f>$V4=Voreinstellungen!$B$22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8" id="{00000000-000E-0000-0E00-000012000000}">
            <xm:f>$V4=Voreinstellungen!$B$21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00000000-000E-0000-0E00-000011000000}">
            <xm:f>$V4=Voreinstellungen!$B$25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30" id="{00000000-000E-0000-0E00-00003C000000}">
            <xm:f>$V4=Voreinstellungen!$B$20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9" id="{00000000-000E-0000-0E00-00003B000000}">
            <xm:f>$V4=Voreinstellungen!$B$26</xm:f>
            <x14:dxf>
              <fill>
                <patternFill>
                  <bgColor rgb="FF00B0F0"/>
                </patternFill>
              </fill>
            </x14:dxf>
          </x14:cfRule>
          <xm:sqref>T4:V34</xm:sqref>
        </x14:conditionalFormatting>
        <x14:conditionalFormatting xmlns:xm="http://schemas.microsoft.com/office/excel/2006/main">
          <x14:cfRule type="expression" priority="27" id="{00000000-000E-0000-0E00-000037000000}">
            <xm:f>$Y4=Voreinstellungen!$B$20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6" id="{00000000-000E-0000-0E00-000036000000}">
            <xm:f>$Y4=Voreinstellungen!$B$26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5" id="{00000000-000E-0000-0E00-00000F000000}">
            <xm:f>$Y4=Voreinstellungen!$B$21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66" id="{00000000-000E-0000-0E00-000038000000}">
            <xm:f>$Y4=Voreinstellungen!$B$22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7" id="{42D47849-1EE4-4AFB-BF37-16FAA9541F90}">
            <xm:f>$Y4=Voreinstellungen!$B$31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68" id="{909658FB-AB64-4873-85DD-EA7C8BF1D0FF}">
            <xm:f>$Y4=Voreinstellungen!$B$32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" id="{00000000-000E-0000-0E00-00000E000000}">
            <xm:f>$Y4=Voreinstellungen!$B$25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69" id="{1C3D7FD0-0F6D-45B9-9DEE-E35BB86600D5}">
            <xm:f>$Y4=Voreinstellungen!$B$33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W4:Y34</xm:sqref>
        </x14:conditionalFormatting>
        <x14:conditionalFormatting xmlns:xm="http://schemas.microsoft.com/office/excel/2006/main">
          <x14:cfRule type="expression" priority="63" id="{B96A5EBC-F747-4F85-9EFA-8EFA496FD5AE}">
            <xm:f>$AB4=Voreinstellungen!$B$32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7F990520-A9CA-460A-BAD0-7554A15B3E78}">
            <xm:f>$AB4=Voreinstellungen!$B$33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" id="{00000000-000E-0000-0E00-00000B000000}">
            <xm:f>$AB4=Voreinstellungen!$B$25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2" id="{00000000-000E-0000-0E00-00000C000000}">
            <xm:f>$AB4=Voreinstellungen!$B$21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23" id="{00000000-000E-0000-0E00-000031000000}">
            <xm:f>$AB4=Voreinstellungen!$B$26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24" id="{00000000-000E-0000-0E00-000032000000}">
            <xm:f>$AB4=Voreinstellungen!$B$20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61" id="{00000000-000E-0000-0E00-000033000000}">
            <xm:f>$AB4=Voreinstellungen!$B$22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2" id="{89ABDA9F-652E-4BB0-895C-53319BCEC3BB}">
            <xm:f>$AB4=Voreinstellungen!$B$31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m:sqref>Z4:AB34</xm:sqref>
        </x14:conditionalFormatting>
        <x14:conditionalFormatting xmlns:xm="http://schemas.microsoft.com/office/excel/2006/main">
          <x14:cfRule type="expression" priority="59" id="{F05EB2FB-215C-46C6-8179-364501834711}">
            <xm:f>$AE4=Voreinstellungen!$B$33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8" id="{14A0C225-E074-41A3-9067-3A920478A784}">
            <xm:f>$AE4=Voreinstellungen!$B$32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7" id="{F6B17BBD-044B-4D79-B29C-BA92E8AB589E}">
            <xm:f>$AE4=Voreinstellungen!$B$31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6" id="{00000000-000E-0000-0E00-00002E000000}">
            <xm:f>$AE4=Voreinstellungen!$B$22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21" id="{00000000-000E-0000-0E00-00002D000000}">
            <xm:f>$AE4=Voreinstellungen!$B$20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20" id="{00000000-000E-0000-0E00-00002C000000}">
            <xm:f>$AE4=Voreinstellungen!$B$26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9" id="{00000000-000E-0000-0E00-000009000000}">
            <xm:f>$AE4=Voreinstellungen!$B$21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3" id="{00000000-000E-0000-0E00-000008000000}">
            <xm:f>$AE4=Voreinstellungen!$B$25</xm:f>
            <x14:dxf>
              <fill>
                <patternFill>
                  <bgColor rgb="FF0070C0"/>
                </patternFill>
              </fill>
            </x14:dxf>
          </x14:cfRule>
          <xm:sqref>AC4:AE34</xm:sqref>
        </x14:conditionalFormatting>
        <x14:conditionalFormatting xmlns:xm="http://schemas.microsoft.com/office/excel/2006/main">
          <x14:cfRule type="expression" priority="2" id="{00000000-000E-0000-0E00-000005000000}">
            <xm:f>$AH4=Voreinstellungen!$B$25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54" id="{8AB83434-3897-484C-A371-A6888A6F4295}">
            <xm:f>$AH4=Voreinstellungen!$B$33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53" id="{30713F9A-E652-4D82-90C7-19760F4B9777}">
            <xm:f>$AH4=Voreinstellungen!$B$32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C8EA0DC3-B23A-41E9-AA34-1BE5BFECB041}">
            <xm:f>$AH4=Voreinstellungen!$B$31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51" id="{00000000-000E-0000-0E00-000029000000}">
            <xm:f>$AH4=Voreinstellungen!$B$22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6" id="{00000000-000E-0000-0E00-000006000000}">
            <xm:f>$AH4=Voreinstellungen!$B$21</xm:f>
            <x14:dxf>
              <fill>
                <patternFill>
                  <bgColor rgb="FFFFFF00"/>
                </patternFill>
              </fill>
            </x14:dxf>
          </x14:cfRule>
          <x14:cfRule type="expression" priority="18" id="{00000000-000E-0000-0E00-000028000000}">
            <xm:f>$AH4=Voreinstellungen!$B$20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7" id="{00000000-000E-0000-0E00-000027000000}">
            <xm:f>$AH4=Voreinstellungen!$B$26</xm:f>
            <x14:dxf>
              <fill>
                <patternFill>
                  <bgColor rgb="FF00B0F0"/>
                </patternFill>
              </fill>
            </x14:dxf>
          </x14:cfRule>
          <xm:sqref>AF4:AH34</xm:sqref>
        </x14:conditionalFormatting>
        <x14:conditionalFormatting xmlns:xm="http://schemas.microsoft.com/office/excel/2006/main">
          <x14:cfRule type="expression" priority="46" id="{00000000-000E-0000-0E00-000024000000}">
            <xm:f>$AK4=Voreinstellungen!$B$22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49" id="{A66C2343-A626-4DEE-AB10-492BDD567437}">
            <xm:f>$AK4=Voreinstellungen!$B$33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14:cfRule type="expression" priority="48" id="{0E11B9C3-22C7-4BDE-AED3-1C99C9D14298}">
            <xm:f>$AK4=Voreinstellungen!$B$32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47" id="{3731D761-343E-4707-9F6D-F0ECED6B9E39}">
            <xm:f>$AK4=Voreinstellungen!$B$31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" id="{00000000-000E-0000-0E00-000002000000}">
            <xm:f>$AK4=Voreinstellungen!$B$25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15" id="{00000000-000E-0000-0E00-000023000000}">
            <xm:f>$AK4=Voreinstellungen!$B$20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4" id="{00000000-000E-0000-0E00-000022000000}">
            <xm:f>$AK4=Voreinstellungen!$B$26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13" id="{00000000-000E-0000-0E00-000003000000}">
            <xm:f>$AK4=Voreinstellungen!$B$21</xm:f>
            <x14:dxf>
              <fill>
                <patternFill>
                  <bgColor rgb="FFFFFF00"/>
                </patternFill>
              </fill>
            </x14:dxf>
          </x14:cfRule>
          <xm:sqref>AI4:AK34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5">
    <tabColor indexed="17"/>
    <pageSetUpPr fitToPage="1"/>
  </sheetPr>
  <dimension ref="A1:E15"/>
  <sheetViews>
    <sheetView showGridLines="0" workbookViewId="0">
      <selection activeCell="E3" sqref="E3"/>
    </sheetView>
  </sheetViews>
  <sheetFormatPr baseColWidth="10" defaultColWidth="11.44140625" defaultRowHeight="11.4" x14ac:dyDescent="0.2"/>
  <cols>
    <col min="1" max="1" width="25.21875" style="24" customWidth="1"/>
    <col min="2" max="2" width="6" style="24" customWidth="1"/>
    <col min="3" max="3" width="7.77734375" style="24" customWidth="1"/>
    <col min="4" max="4" width="7.77734375" style="88" customWidth="1"/>
    <col min="5" max="5" width="12.44140625" style="24" customWidth="1"/>
    <col min="6" max="16384" width="11.44140625" style="24"/>
  </cols>
  <sheetData>
    <row r="1" spans="1:5" s="1" customFormat="1" ht="15.6" x14ac:dyDescent="0.25">
      <c r="A1" s="89" t="str">
        <f>"Fahrtkostenberechnung "&amp;Jahr</f>
        <v>Fahrtkostenberechnung 2025</v>
      </c>
      <c r="B1" s="346"/>
      <c r="C1" s="18"/>
      <c r="D1" s="18"/>
      <c r="E1" s="90"/>
    </row>
    <row r="2" spans="1:5" s="1" customFormat="1" x14ac:dyDescent="0.25">
      <c r="A2" s="91" t="s">
        <v>109</v>
      </c>
      <c r="B2" s="92"/>
      <c r="C2" s="92"/>
      <c r="D2" s="92"/>
      <c r="E2" s="93">
        <f>Jahresübersicht!AL38</f>
        <v>17</v>
      </c>
    </row>
    <row r="3" spans="1:5" s="1" customFormat="1" x14ac:dyDescent="0.25">
      <c r="A3" s="91" t="s">
        <v>110</v>
      </c>
      <c r="B3" s="92"/>
      <c r="C3" s="92"/>
      <c r="D3" s="92"/>
      <c r="E3" s="139">
        <v>0</v>
      </c>
    </row>
    <row r="4" spans="1:5" s="1" customFormat="1" x14ac:dyDescent="0.25">
      <c r="A4" s="91" t="s">
        <v>111</v>
      </c>
      <c r="B4" s="92"/>
      <c r="C4" s="92"/>
      <c r="D4" s="92"/>
      <c r="E4" s="94">
        <f>E2*E3</f>
        <v>0</v>
      </c>
    </row>
    <row r="5" spans="1:5" s="1" customFormat="1" x14ac:dyDescent="0.25">
      <c r="A5" s="348" t="s">
        <v>138</v>
      </c>
      <c r="B5" s="349" t="s">
        <v>137</v>
      </c>
      <c r="C5" s="358">
        <v>20</v>
      </c>
      <c r="D5" s="356">
        <v>0.30000000000000004</v>
      </c>
      <c r="E5" s="354">
        <f>IF(E3&gt;C5,C5*D5,E3*D5)</f>
        <v>0</v>
      </c>
    </row>
    <row r="6" spans="1:5" s="1" customFormat="1" x14ac:dyDescent="0.25">
      <c r="A6" s="91"/>
      <c r="B6" s="92" t="str">
        <f>"über "&amp;C5&amp;" km"</f>
        <v>über 20 km</v>
      </c>
      <c r="C6" s="92"/>
      <c r="D6" s="357">
        <v>0.38</v>
      </c>
      <c r="E6" s="355">
        <f>IF(E3&gt;C5,(E3-C5)*D6,0)</f>
        <v>0</v>
      </c>
    </row>
    <row r="7" spans="1:5" s="1" customFormat="1" x14ac:dyDescent="0.25">
      <c r="A7" s="350"/>
      <c r="B7" s="351"/>
      <c r="C7" s="352"/>
      <c r="D7" s="352"/>
      <c r="E7" s="353">
        <f>SUM(E5:E6)</f>
        <v>0</v>
      </c>
    </row>
    <row r="8" spans="1:5" s="1" customFormat="1" x14ac:dyDescent="0.25">
      <c r="A8" s="95" t="s">
        <v>112</v>
      </c>
      <c r="B8" s="96"/>
      <c r="C8" s="96"/>
      <c r="D8" s="96"/>
      <c r="E8" s="97">
        <f>E7*E2</f>
        <v>0</v>
      </c>
    </row>
    <row r="9" spans="1:5" s="1" customFormat="1" x14ac:dyDescent="0.25">
      <c r="D9" s="98"/>
    </row>
    <row r="10" spans="1:5" s="1" customFormat="1" ht="12" x14ac:dyDescent="0.25">
      <c r="A10" s="195" t="s">
        <v>113</v>
      </c>
      <c r="B10" s="347"/>
      <c r="C10" s="4"/>
      <c r="D10" s="99"/>
      <c r="E10" s="5"/>
    </row>
    <row r="11" spans="1:5" x14ac:dyDescent="0.2">
      <c r="A11" s="100" t="s">
        <v>114</v>
      </c>
      <c r="B11" s="21"/>
      <c r="C11" s="21"/>
      <c r="D11" s="21"/>
      <c r="E11" s="140"/>
    </row>
    <row r="12" spans="1:5" x14ac:dyDescent="0.2">
      <c r="A12" s="101" t="s">
        <v>115</v>
      </c>
      <c r="B12" s="22"/>
      <c r="C12" s="22"/>
      <c r="D12" s="22"/>
      <c r="E12" s="141"/>
    </row>
    <row r="13" spans="1:5" x14ac:dyDescent="0.2">
      <c r="A13" s="102" t="s">
        <v>116</v>
      </c>
      <c r="B13" s="103"/>
      <c r="C13" s="103"/>
      <c r="D13" s="103"/>
      <c r="E13" s="142"/>
    </row>
    <row r="14" spans="1:5" ht="12" x14ac:dyDescent="0.2">
      <c r="A14" s="104" t="s">
        <v>117</v>
      </c>
      <c r="B14" s="105"/>
      <c r="C14" s="105"/>
      <c r="D14" s="105"/>
      <c r="E14" s="106">
        <f>E15/12</f>
        <v>0</v>
      </c>
    </row>
    <row r="15" spans="1:5" ht="12" x14ac:dyDescent="0.2">
      <c r="A15" s="107" t="s">
        <v>118</v>
      </c>
      <c r="B15" s="108"/>
      <c r="C15" s="108"/>
      <c r="D15" s="108"/>
      <c r="E15" s="109">
        <f>(E4/100*E12*E13)+E11</f>
        <v>0</v>
      </c>
    </row>
  </sheetData>
  <sheetProtection algorithmName="SHA-512" hashValue="YeXff7GjpV4L+j1xkoH+2H7BfCbcmwb6q5cXlJldgeHBYjm8s02UWCtsw44efExuTlxGkmJfiFwx7cstoQn+Jg==" saltValue="OqU/7in4CE1OctuwVQ8THA==" spinCount="100000" sheet="1" objects="1" scenarios="1" selectLockedCells="1"/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01">
    <tabColor indexed="10"/>
    <pageSetUpPr fitToPage="1"/>
  </sheetPr>
  <dimension ref="A1:D39"/>
  <sheetViews>
    <sheetView showGridLines="0" workbookViewId="0">
      <selection activeCell="A30" sqref="A30"/>
    </sheetView>
  </sheetViews>
  <sheetFormatPr baseColWidth="10" defaultColWidth="11.44140625" defaultRowHeight="11.4" x14ac:dyDescent="0.2"/>
  <cols>
    <col min="1" max="1" width="28.77734375" style="24" customWidth="1"/>
    <col min="2" max="2" width="18.21875" style="24" customWidth="1"/>
    <col min="3" max="3" width="6.21875" style="24" customWidth="1"/>
    <col min="4" max="4" width="70.77734375" style="24" customWidth="1"/>
    <col min="5" max="16384" width="11.44140625" style="24"/>
  </cols>
  <sheetData>
    <row r="1" spans="1:4" s="25" customFormat="1" ht="12" x14ac:dyDescent="0.25">
      <c r="A1" s="379" t="str">
        <f>"Feiertage "&amp;Jahr</f>
        <v>Feiertage 2025</v>
      </c>
      <c r="B1" s="379"/>
      <c r="C1" s="379"/>
      <c r="D1" s="379"/>
    </row>
    <row r="2" spans="1:4" hidden="1" x14ac:dyDescent="0.2">
      <c r="A2" s="333">
        <f>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</f>
        <v>23</v>
      </c>
      <c r="B2" s="333">
        <f>MOD((INT((INT(Jahr/100))-(INT(Jahr/400))-2))+6*(IF(AND((MOD(19*(MOD(Jahr,19))+(MOD(15-(INT((8*(INT(Jahr/100))+13)/25-2))+(INT((INT(Jahr/100))-(INT(Jahr/400))-2)),30)),30))=28,(MOD(Jahr,19))&gt;10),27,IF((MOD(19*(MOD(Jahr,19))+(MOD(15-(INT((8*(INT(Jahr/100))+13)/25-2))+(INT((INT(Jahr/100))-(INT(Jahr/400))-2)),30)),30))=29,28,(MOD(19*(MOD(Jahr,19))+(MOD(15-(INT((8*(INT(Jahr/100))+13)/25-2))+(INT((INT(Jahr/100))-(INT(Jahr/400))-2)),30)),30)))))+2*(MOD(Jahr,4))+4*(MOD(Jahr,7))+6,7)</f>
        <v>6</v>
      </c>
      <c r="C2" s="334"/>
      <c r="D2" s="335"/>
    </row>
    <row r="3" spans="1:4" s="25" customFormat="1" ht="12" x14ac:dyDescent="0.25">
      <c r="A3" s="26" t="s">
        <v>50</v>
      </c>
      <c r="B3" s="27" t="s">
        <v>23</v>
      </c>
      <c r="C3" s="28" t="s">
        <v>25</v>
      </c>
      <c r="D3" s="29" t="s">
        <v>51</v>
      </c>
    </row>
    <row r="4" spans="1:4" s="1" customFormat="1" x14ac:dyDescent="0.25">
      <c r="A4" s="30">
        <f>DATE(Jahr,1,1)</f>
        <v>44196</v>
      </c>
      <c r="B4" s="31" t="s">
        <v>52</v>
      </c>
      <c r="C4" s="32">
        <v>0</v>
      </c>
      <c r="D4" s="33"/>
    </row>
    <row r="5" spans="1:4" s="1" customFormat="1" x14ac:dyDescent="0.2">
      <c r="A5" s="229">
        <f>DATE(Jahr,1,6)</f>
        <v>44201</v>
      </c>
      <c r="B5" s="279" t="s">
        <v>53</v>
      </c>
      <c r="C5" s="49">
        <v>0</v>
      </c>
      <c r="D5" s="36" t="str">
        <f>"06.01."&amp;Voreinstellungen!C2&amp;" (nur in BW, BY und ST)"</f>
        <v>06.01.2025 (nur in BW, BY und ST)</v>
      </c>
    </row>
    <row r="6" spans="1:4" s="1" customFormat="1" x14ac:dyDescent="0.2">
      <c r="A6" s="276">
        <f>A10-48</f>
        <v>44257</v>
      </c>
      <c r="B6" s="282" t="s">
        <v>129</v>
      </c>
      <c r="C6" s="283">
        <v>1</v>
      </c>
      <c r="D6" s="278" t="str">
        <f>TEXT(A10-48,"TT.MM.JJJJ")&amp;" (nur in den Karnevals-Hochburgen)"</f>
        <v>03.03.2025 (nur in den Karnevals-Hochburgen)</v>
      </c>
    </row>
    <row r="7" spans="1:4" s="1" customFormat="1" x14ac:dyDescent="0.2">
      <c r="A7" s="277">
        <f>A10-47</f>
        <v>44258</v>
      </c>
      <c r="B7" s="284" t="s">
        <v>130</v>
      </c>
      <c r="C7" s="285">
        <v>1</v>
      </c>
      <c r="D7" s="278" t="str">
        <f>TEXT(A10-47,"TT.MM.JJJJ")&amp;" (nur in den Karnevals-Hochburgen)"</f>
        <v>04.03.2025 (nur in den Karnevals-Hochburgen)</v>
      </c>
    </row>
    <row r="8" spans="1:4" s="1" customFormat="1" x14ac:dyDescent="0.2">
      <c r="A8" s="337">
        <f>DATE(Jahr,3,8)</f>
        <v>44262</v>
      </c>
      <c r="B8" s="338" t="s">
        <v>134</v>
      </c>
      <c r="C8" s="339">
        <v>0</v>
      </c>
      <c r="D8" s="278" t="str">
        <f>"08.03."&amp;Voreinstellungen!C2&amp;" (nur in Berlin)"</f>
        <v>08.03.2025 (nur in Berlin)</v>
      </c>
    </row>
    <row r="9" spans="1:4" s="1" customFormat="1" x14ac:dyDescent="0.25">
      <c r="A9" s="231">
        <f>A10-2</f>
        <v>44303</v>
      </c>
      <c r="B9" s="280" t="s">
        <v>54</v>
      </c>
      <c r="C9" s="281">
        <v>0</v>
      </c>
      <c r="D9" s="37" t="str">
        <f>TEXT(A10-2,"TT.MM.JJJJ")&amp;" (nur in Deutschland)"</f>
        <v>18.04.2025 (nur in Deutschland)</v>
      </c>
    </row>
    <row r="10" spans="1:4" s="1" customFormat="1" x14ac:dyDescent="0.25">
      <c r="A10" s="38">
        <f>IF(Ostern1+Ostern0+22&gt;31,DATE(Jahr,4,Ostern1+Ostern0+22-31),DATE(Jahr,3,Ostern1+Ostern0+22))</f>
        <v>44305</v>
      </c>
      <c r="B10" s="39" t="s">
        <v>55</v>
      </c>
      <c r="C10" s="35">
        <v>0</v>
      </c>
      <c r="D10" s="37"/>
    </row>
    <row r="11" spans="1:4" s="1" customFormat="1" x14ac:dyDescent="0.25">
      <c r="A11" s="45">
        <f>A10+1</f>
        <v>44306</v>
      </c>
      <c r="B11" s="41" t="s">
        <v>56</v>
      </c>
      <c r="C11" s="35">
        <v>0</v>
      </c>
      <c r="D11" s="37"/>
    </row>
    <row r="12" spans="1:4" s="1" customFormat="1" x14ac:dyDescent="0.25">
      <c r="A12" s="313">
        <f>DATE(Jahr,5,1)</f>
        <v>44316</v>
      </c>
      <c r="B12" s="315" t="s">
        <v>57</v>
      </c>
      <c r="C12" s="43">
        <v>0</v>
      </c>
      <c r="D12" s="37" t="s">
        <v>58</v>
      </c>
    </row>
    <row r="13" spans="1:4" s="1" customFormat="1" x14ac:dyDescent="0.25">
      <c r="A13" s="314">
        <f>A10+39</f>
        <v>44344</v>
      </c>
      <c r="B13" s="316" t="s">
        <v>59</v>
      </c>
      <c r="C13" s="43">
        <v>0</v>
      </c>
      <c r="D13" s="37"/>
    </row>
    <row r="14" spans="1:4" s="1" customFormat="1" x14ac:dyDescent="0.25">
      <c r="A14" s="40">
        <f>A10+49</f>
        <v>44354</v>
      </c>
      <c r="B14" s="44" t="s">
        <v>60</v>
      </c>
      <c r="C14" s="35">
        <v>0</v>
      </c>
      <c r="D14" s="37"/>
    </row>
    <row r="15" spans="1:4" s="1" customFormat="1" x14ac:dyDescent="0.25">
      <c r="A15" s="45">
        <f>A10+50</f>
        <v>44355</v>
      </c>
      <c r="B15" s="39" t="s">
        <v>61</v>
      </c>
      <c r="C15" s="35">
        <v>0</v>
      </c>
      <c r="D15" s="37"/>
    </row>
    <row r="16" spans="1:4" s="1" customFormat="1" x14ac:dyDescent="0.2">
      <c r="A16" s="229">
        <f>A10+60</f>
        <v>44365</v>
      </c>
      <c r="B16" s="34" t="s">
        <v>62</v>
      </c>
      <c r="C16" s="35">
        <v>0</v>
      </c>
      <c r="D16" s="36" t="str">
        <f>TEXT(A10+60,"TT.MM.JJJJ")&amp;" (nur in BW, BY, HE, NW, RP, SL, Österreich und in Teilen SN und TH)"</f>
        <v>19.06.2025 (nur in BW, BY, HE, NW, RP, SL, Österreich und in Teilen SN und TH)</v>
      </c>
    </row>
    <row r="17" spans="1:4" s="1" customFormat="1" x14ac:dyDescent="0.2">
      <c r="A17" s="230">
        <f>DATE(Jahr,8,8)</f>
        <v>44415</v>
      </c>
      <c r="B17" s="34" t="s">
        <v>63</v>
      </c>
      <c r="C17" s="35">
        <v>0</v>
      </c>
      <c r="D17" s="36" t="str">
        <f>"08.08."&amp;Voreinstellungen!C2&amp;" (nur in Augsburg)"</f>
        <v>08.08.2025 (nur in Augsburg)</v>
      </c>
    </row>
    <row r="18" spans="1:4" s="1" customFormat="1" x14ac:dyDescent="0.2">
      <c r="A18" s="230">
        <f>DATE(Jahr,8,15)</f>
        <v>44422</v>
      </c>
      <c r="B18" s="34" t="s">
        <v>64</v>
      </c>
      <c r="C18" s="35">
        <v>0</v>
      </c>
      <c r="D18" s="36" t="str">
        <f>"15.08."&amp;Voreinstellungen!C2&amp;" (nur SL und in Teilen BY)"</f>
        <v>15.08.2025 (nur SL und in Teilen BY)</v>
      </c>
    </row>
    <row r="19" spans="1:4" s="1" customFormat="1" x14ac:dyDescent="0.2">
      <c r="A19" s="230">
        <f>DATE(Jahr,9,20)</f>
        <v>44458</v>
      </c>
      <c r="B19" s="34" t="s">
        <v>135</v>
      </c>
      <c r="C19" s="35">
        <v>0</v>
      </c>
      <c r="D19" s="36" t="str">
        <f>"20.09."&amp;Voreinstellungen!C2&amp;" (nur in TH)"</f>
        <v>20.09.2025 (nur in TH)</v>
      </c>
    </row>
    <row r="20" spans="1:4" s="1" customFormat="1" x14ac:dyDescent="0.25">
      <c r="A20" s="230">
        <f>DATE(Jahr,10,3)</f>
        <v>44471</v>
      </c>
      <c r="B20" s="34" t="s">
        <v>65</v>
      </c>
      <c r="C20" s="35">
        <v>0</v>
      </c>
      <c r="D20" s="37" t="str">
        <f>"03.10."&amp;Voreinstellungen!C2&amp;" (nur in Deutschland)"</f>
        <v>03.10.2025 (nur in Deutschland)</v>
      </c>
    </row>
    <row r="21" spans="1:4" s="1" customFormat="1" ht="13.2" x14ac:dyDescent="0.25">
      <c r="A21" s="230">
        <f>DATE(Jahr,10,26)</f>
        <v>44494</v>
      </c>
      <c r="B21" s="46" t="s">
        <v>66</v>
      </c>
      <c r="C21" s="35">
        <v>0</v>
      </c>
      <c r="D21" s="37" t="str">
        <f>"26.10."&amp;Voreinstellungen!C2&amp;" (nur Österreich)"</f>
        <v>26.10.2025 (nur Österreich)</v>
      </c>
    </row>
    <row r="22" spans="1:4" s="1" customFormat="1" x14ac:dyDescent="0.2">
      <c r="A22" s="230">
        <f>DATE(Jahr,10,31)</f>
        <v>44499</v>
      </c>
      <c r="B22" s="34" t="s">
        <v>67</v>
      </c>
      <c r="C22" s="35">
        <v>0</v>
      </c>
      <c r="D22" s="36" t="str">
        <f>"31.10."&amp;Voreinstellungen!C2&amp;" (nur in BB, HB, HH, MV, NI, SH, SN, ST und TH)"</f>
        <v>31.10.2025 (nur in BB, HB, HH, MV, NI, SH, SN, ST und TH)</v>
      </c>
    </row>
    <row r="23" spans="1:4" s="1" customFormat="1" x14ac:dyDescent="0.2">
      <c r="A23" s="230">
        <f>DATE(Jahr,11,1)</f>
        <v>44500</v>
      </c>
      <c r="B23" s="34" t="s">
        <v>68</v>
      </c>
      <c r="C23" s="35">
        <v>0</v>
      </c>
      <c r="D23" s="36" t="str">
        <f>"01.11."&amp;Voreinstellungen!C2&amp;" (nur in BW, BY, NW, RP, SL und Österreich)"</f>
        <v>01.11.2025 (nur in BW, BY, NW, RP, SL und Österreich)</v>
      </c>
    </row>
    <row r="24" spans="1:4" s="1" customFormat="1" x14ac:dyDescent="0.2">
      <c r="A24" s="230">
        <f>DATE(Jahr,12,25)-WEEKDAY(DATE(Jahr,12,25),2)-4*7-4</f>
        <v>44518</v>
      </c>
      <c r="B24" s="47" t="s">
        <v>69</v>
      </c>
      <c r="C24" s="35">
        <v>0</v>
      </c>
      <c r="D24" s="36" t="str">
        <f>TEXT(DATE(Voreinstellungen!C2,12,25)-WEEKDAY(DATE(Voreinstellungen!C2,12,25),2)-4*7-4,"TT.MM.JJJJ")&amp;" (nur in SN)"</f>
        <v>19.11.2025 (nur in SN)</v>
      </c>
    </row>
    <row r="25" spans="1:4" s="1" customFormat="1" x14ac:dyDescent="0.25">
      <c r="A25" s="231">
        <f>DATE(Jahr,12,8)</f>
        <v>44537</v>
      </c>
      <c r="B25" s="47" t="s">
        <v>70</v>
      </c>
      <c r="C25" s="49">
        <v>0</v>
      </c>
      <c r="D25" s="37" t="str">
        <f>"08.12."&amp;Voreinstellungen!C2&amp;" (nur Österreich und Schweiz)"</f>
        <v>08.12.2025 (nur Österreich und Schweiz)</v>
      </c>
    </row>
    <row r="26" spans="1:4" s="1" customFormat="1" x14ac:dyDescent="0.25">
      <c r="A26" s="38">
        <f>DATE(Jahr,12,24)</f>
        <v>44553</v>
      </c>
      <c r="B26" s="148" t="s">
        <v>71</v>
      </c>
      <c r="C26" s="146">
        <v>0.5</v>
      </c>
      <c r="D26" s="48"/>
    </row>
    <row r="27" spans="1:4" s="1" customFormat="1" x14ac:dyDescent="0.25">
      <c r="A27" s="42">
        <f>DATE(Jahr,12,25)</f>
        <v>44554</v>
      </c>
      <c r="B27" s="150" t="s">
        <v>72</v>
      </c>
      <c r="C27" s="147">
        <v>0</v>
      </c>
      <c r="D27" s="37" t="s">
        <v>73</v>
      </c>
    </row>
    <row r="28" spans="1:4" s="1" customFormat="1" x14ac:dyDescent="0.25">
      <c r="A28" s="42">
        <f>DATE(Jahr,12,26)</f>
        <v>44555</v>
      </c>
      <c r="B28" s="151" t="s">
        <v>74</v>
      </c>
      <c r="C28" s="147">
        <v>0</v>
      </c>
      <c r="D28" s="37" t="s">
        <v>75</v>
      </c>
    </row>
    <row r="29" spans="1:4" s="1" customFormat="1" x14ac:dyDescent="0.25">
      <c r="A29" s="45">
        <f>DATE(Jahr,12,31)</f>
        <v>44560</v>
      </c>
      <c r="B29" s="149" t="s">
        <v>76</v>
      </c>
      <c r="C29" s="49">
        <f>C26</f>
        <v>0.5</v>
      </c>
      <c r="D29" s="50"/>
    </row>
    <row r="30" spans="1:4" s="1" customFormat="1" x14ac:dyDescent="0.25">
      <c r="A30" s="213"/>
      <c r="B30" s="214"/>
      <c r="C30" s="215"/>
      <c r="D30" s="216"/>
    </row>
    <row r="31" spans="1:4" s="1" customFormat="1" x14ac:dyDescent="0.25">
      <c r="A31" s="217"/>
      <c r="B31" s="218"/>
      <c r="C31" s="219"/>
      <c r="D31" s="220"/>
    </row>
    <row r="32" spans="1:4" s="1" customFormat="1" x14ac:dyDescent="0.25">
      <c r="A32" s="217"/>
      <c r="B32" s="218"/>
      <c r="C32" s="219"/>
      <c r="D32" s="220"/>
    </row>
    <row r="33" spans="1:4" s="1" customFormat="1" x14ac:dyDescent="0.25">
      <c r="A33" s="217"/>
      <c r="B33" s="218"/>
      <c r="C33" s="219"/>
      <c r="D33" s="220"/>
    </row>
    <row r="34" spans="1:4" s="1" customFormat="1" x14ac:dyDescent="0.25">
      <c r="A34" s="217"/>
      <c r="B34" s="218"/>
      <c r="C34" s="219"/>
      <c r="D34" s="220"/>
    </row>
    <row r="35" spans="1:4" s="1" customFormat="1" x14ac:dyDescent="0.25">
      <c r="A35" s="217"/>
      <c r="B35" s="218"/>
      <c r="C35" s="219"/>
      <c r="D35" s="220"/>
    </row>
    <row r="36" spans="1:4" s="1" customFormat="1" x14ac:dyDescent="0.25">
      <c r="A36" s="217"/>
      <c r="B36" s="218"/>
      <c r="C36" s="219"/>
      <c r="D36" s="220"/>
    </row>
    <row r="37" spans="1:4" s="1" customFormat="1" x14ac:dyDescent="0.25">
      <c r="A37" s="217"/>
      <c r="B37" s="218"/>
      <c r="C37" s="219"/>
      <c r="D37" s="220"/>
    </row>
    <row r="38" spans="1:4" s="1" customFormat="1" x14ac:dyDescent="0.25">
      <c r="A38" s="221"/>
      <c r="B38" s="222"/>
      <c r="C38" s="223"/>
      <c r="D38" s="224"/>
    </row>
    <row r="39" spans="1:4" s="1" customFormat="1" x14ac:dyDescent="0.25">
      <c r="A39" s="225"/>
      <c r="B39" s="226"/>
      <c r="C39" s="227"/>
      <c r="D39" s="228"/>
    </row>
  </sheetData>
  <sheetProtection algorithmName="SHA-512" hashValue="ViDOhaSh1xq6oBUkftRd09pOyGVieZzvidZg38zlK1S6DIs8C1sZeEMLoJhbSRK3eIIkXQfzK+BRS/PVbBAA8g==" saltValue="B3QU9YPqj7g84EVnkoUg1A==" spinCount="100000" sheet="1" objects="1" scenarios="1" selectLockedCells="1"/>
  <mergeCells count="1">
    <mergeCell ref="A1:D1"/>
  </mergeCells>
  <printOptions horizontalCentered="1" verticalCentered="1"/>
  <pageMargins left="0.23622047244094491" right="0.23622047244094491" top="0.23622047244094491" bottom="0.23622047244094491" header="0.11811023622047245" footer="0.11811023622047245"/>
  <pageSetup paperSize="9" firstPageNumber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02">
    <pageSetUpPr fitToPage="1"/>
  </sheetPr>
  <dimension ref="A1:P47"/>
  <sheetViews>
    <sheetView showGridLines="0" workbookViewId="0">
      <pane ySplit="3" topLeftCell="A4" activePane="bottomLeft" state="frozen"/>
      <selection sqref="A1:J1"/>
      <selection pane="bottomLeft" activeCell="D4" sqref="D4"/>
    </sheetView>
  </sheetViews>
  <sheetFormatPr baseColWidth="10" defaultColWidth="11.554687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3" customWidth="1"/>
    <col min="11" max="11" width="7.77734375" style="51" customWidth="1"/>
    <col min="12" max="13" width="7.77734375" style="53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5546875" style="51"/>
  </cols>
  <sheetData>
    <row r="1" spans="1:16" ht="15" customHeight="1" x14ac:dyDescent="0.25">
      <c r="A1" s="390">
        <f>DATE(Jahr,1,1)</f>
        <v>44196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21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287" t="s">
        <v>77</v>
      </c>
      <c r="B3" s="288"/>
      <c r="C3" s="289" t="s">
        <v>26</v>
      </c>
      <c r="D3" s="290" t="s">
        <v>78</v>
      </c>
      <c r="E3" s="290" t="s">
        <v>79</v>
      </c>
      <c r="F3" s="290" t="s">
        <v>80</v>
      </c>
      <c r="G3" s="290" t="s">
        <v>81</v>
      </c>
      <c r="H3" s="398" t="s">
        <v>82</v>
      </c>
      <c r="I3" s="399"/>
      <c r="J3" s="291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294" t="s">
        <v>87</v>
      </c>
      <c r="P3" s="240" t="s">
        <v>88</v>
      </c>
    </row>
    <row r="4" spans="1:16" s="24" customFormat="1" ht="12" x14ac:dyDescent="0.2">
      <c r="A4" s="295">
        <f>A1</f>
        <v>44196</v>
      </c>
      <c r="B4" s="296">
        <f t="shared" ref="B4:B34" si="0">A4</f>
        <v>44196</v>
      </c>
      <c r="C4" s="297" t="str">
        <f t="shared" ref="C4:C31" si="1">IF(ISERROR(VLOOKUP(B4,Feiertage,2,FALSE)),"",(VLOOKUP(B4,Feiertage,2,FALSE)))</f>
        <v>Neujahr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44197</v>
      </c>
      <c r="B5" s="161">
        <f t="shared" si="0"/>
        <v>44197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44198</v>
      </c>
      <c r="B6" s="161">
        <f t="shared" si="0"/>
        <v>44198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44199</v>
      </c>
      <c r="B7" s="161">
        <f t="shared" si="0"/>
        <v>44199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44200</v>
      </c>
      <c r="B8" s="161">
        <f t="shared" si="0"/>
        <v>44200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44201</v>
      </c>
      <c r="B9" s="161">
        <f t="shared" si="0"/>
        <v>44201</v>
      </c>
      <c r="C9" s="162" t="str">
        <f t="shared" si="1"/>
        <v>Heilige Drei Könige</v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44202</v>
      </c>
      <c r="B10" s="161">
        <f t="shared" si="0"/>
        <v>44202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44203</v>
      </c>
      <c r="B11" s="161">
        <f t="shared" si="0"/>
        <v>44203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44204</v>
      </c>
      <c r="B12" s="161">
        <f t="shared" si="0"/>
        <v>44204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44205</v>
      </c>
      <c r="B13" s="161">
        <f t="shared" si="0"/>
        <v>44205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44206</v>
      </c>
      <c r="B14" s="161">
        <f t="shared" si="0"/>
        <v>44206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44207</v>
      </c>
      <c r="B15" s="161">
        <f t="shared" si="0"/>
        <v>44207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44208</v>
      </c>
      <c r="B16" s="161">
        <f t="shared" si="0"/>
        <v>44208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44209</v>
      </c>
      <c r="B17" s="161">
        <f t="shared" si="0"/>
        <v>44209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44210</v>
      </c>
      <c r="B18" s="161">
        <f t="shared" si="0"/>
        <v>44210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44211</v>
      </c>
      <c r="B19" s="161">
        <f t="shared" si="0"/>
        <v>44211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44212</v>
      </c>
      <c r="B20" s="161">
        <f t="shared" si="0"/>
        <v>44212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44213</v>
      </c>
      <c r="B21" s="161">
        <f t="shared" si="0"/>
        <v>44213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44214</v>
      </c>
      <c r="B22" s="161">
        <f t="shared" si="0"/>
        <v>44214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44215</v>
      </c>
      <c r="B23" s="161">
        <f t="shared" si="0"/>
        <v>44215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44216</v>
      </c>
      <c r="B24" s="161">
        <f t="shared" si="0"/>
        <v>44216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44217</v>
      </c>
      <c r="B25" s="161">
        <f t="shared" si="0"/>
        <v>44217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44218</v>
      </c>
      <c r="B26" s="161">
        <f t="shared" si="0"/>
        <v>44218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44219</v>
      </c>
      <c r="B27" s="161">
        <f t="shared" si="0"/>
        <v>44219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44220</v>
      </c>
      <c r="B28" s="161">
        <f t="shared" si="0"/>
        <v>44220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44221</v>
      </c>
      <c r="B29" s="161">
        <f t="shared" si="0"/>
        <v>44221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44222</v>
      </c>
      <c r="B30" s="161">
        <f t="shared" si="0"/>
        <v>44222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44223</v>
      </c>
      <c r="B31" s="161">
        <f t="shared" si="0"/>
        <v>44223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>
        <f>IF(MONTH(A31+1)&gt;MONTH(A31),"",A31+1)</f>
        <v>44224</v>
      </c>
      <c r="B32" s="161">
        <f t="shared" si="0"/>
        <v>44224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0</v>
      </c>
    </row>
    <row r="33" spans="1:16" s="24" customFormat="1" ht="12" x14ac:dyDescent="0.2">
      <c r="A33" s="303">
        <f>IF(MONTH(A31+2)&gt;MONTH(A31),"",A31+2)</f>
        <v>44225</v>
      </c>
      <c r="B33" s="161">
        <f t="shared" si="0"/>
        <v>44225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0</v>
      </c>
    </row>
    <row r="34" spans="1:16" s="24" customFormat="1" ht="12" x14ac:dyDescent="0.2">
      <c r="A34" s="305">
        <f>IF(MONTH(A31+3)&gt;MONTH(A31),"",A31+3)</f>
        <v>44226</v>
      </c>
      <c r="B34" s="306">
        <f t="shared" si="0"/>
        <v>44226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0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Dezember 2024:</v>
      </c>
      <c r="F36" s="169">
        <f>Voreinstellungen!C9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(Januar):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(Januar):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oBN0r51dDECZFls/TRAJAd27W+TgL0++D9lshzBuMe37JDIPjzAnm/4XFLohKLime/fBemTKFXqJa2/SVgSDMA==" saltValue="9rbClIGXtx70peLMTAtvDA==" spinCount="100000" sheet="1" objects="1" scenarios="1" selectLockedCells="1"/>
  <mergeCells count="16">
    <mergeCell ref="K39:O39"/>
    <mergeCell ref="A1:G2"/>
    <mergeCell ref="O1:P1"/>
    <mergeCell ref="O2:P2"/>
    <mergeCell ref="H3:I3"/>
    <mergeCell ref="K37:O37"/>
    <mergeCell ref="K36:O36"/>
    <mergeCell ref="K38:O38"/>
    <mergeCell ref="K40:O40"/>
    <mergeCell ref="K47:O47"/>
    <mergeCell ref="K42:O42"/>
    <mergeCell ref="K43:O43"/>
    <mergeCell ref="K44:O44"/>
    <mergeCell ref="K45:O45"/>
    <mergeCell ref="K46:O46"/>
    <mergeCell ref="K41:O41"/>
  </mergeCells>
  <conditionalFormatting sqref="A4:P34">
    <cfRule type="expression" dxfId="303" priority="15">
      <formula>WEEKDAY($A4,2)=6</formula>
    </cfRule>
    <cfRule type="expression" dxfId="302" priority="16">
      <formula>OR(WEEKDAY($A4,2)=7,$C4&lt;&gt;"")</formula>
    </cfRule>
  </conditionalFormatting>
  <conditionalFormatting sqref="D4:D34">
    <cfRule type="expression" dxfId="301" priority="5">
      <formula>ISTEXT($D4)</formula>
    </cfRule>
  </conditionalFormatting>
  <conditionalFormatting sqref="E4:E34">
    <cfRule type="expression" dxfId="300" priority="4">
      <formula>ISTEXT($E4)</formula>
    </cfRule>
  </conditionalFormatting>
  <conditionalFormatting sqref="F4:F34">
    <cfRule type="expression" dxfId="299" priority="3">
      <formula>ISTEXT($F4)</formula>
    </cfRule>
  </conditionalFormatting>
  <conditionalFormatting sqref="G4:G34">
    <cfRule type="expression" dxfId="298" priority="2">
      <formula>ISTEXT($G4)</formula>
    </cfRule>
  </conditionalFormatting>
  <conditionalFormatting sqref="H4:H34">
    <cfRule type="expression" dxfId="297" priority="1">
      <formula>ISTEXT($H4)</formula>
    </cfRule>
  </conditionalFormatting>
  <conditionalFormatting sqref="J36:J47">
    <cfRule type="expression" dxfId="296" priority="71">
      <formula>MOD(J36,1)=0</formula>
    </cfRule>
  </conditionalFormatting>
  <dataValidations count="1">
    <dataValidation type="list" showErrorMessage="1" sqref="J4:J34" xr:uid="{00000000-0002-0000-02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00000000-000E-0000-0200-000002000000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8" id="{00000000-000E-0000-0200-000003000000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9" id="{00000000-000E-0000-0200-00000400000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10" id="{00000000-000E-0000-0200-000005000000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11" id="{00000000-000E-0000-0200-00000600000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12" id="{894571E0-A0D5-438B-BC30-2973F785E958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13" id="{18331937-7FE2-4FFA-92EA-23492270861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C44C5AD5-7DA4-4903-815C-506EC3CC2DEE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03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DATE(Jahr,2,1)</f>
        <v>44227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44227</v>
      </c>
      <c r="B4" s="296">
        <f t="shared" ref="B4:B34" si="0">A4</f>
        <v>44227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44228</v>
      </c>
      <c r="B5" s="161">
        <f t="shared" si="0"/>
        <v>44228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44229</v>
      </c>
      <c r="B6" s="161">
        <f t="shared" si="0"/>
        <v>44229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44230</v>
      </c>
      <c r="B7" s="161">
        <f t="shared" si="0"/>
        <v>44230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44231</v>
      </c>
      <c r="B8" s="161">
        <f t="shared" si="0"/>
        <v>44231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44232</v>
      </c>
      <c r="B9" s="161">
        <f t="shared" si="0"/>
        <v>44232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44233</v>
      </c>
      <c r="B10" s="161">
        <f t="shared" si="0"/>
        <v>44233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44234</v>
      </c>
      <c r="B11" s="161">
        <f t="shared" si="0"/>
        <v>44234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44235</v>
      </c>
      <c r="B12" s="161">
        <f t="shared" si="0"/>
        <v>44235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44236</v>
      </c>
      <c r="B13" s="161">
        <f t="shared" si="0"/>
        <v>44236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44237</v>
      </c>
      <c r="B14" s="161">
        <f t="shared" si="0"/>
        <v>44237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44238</v>
      </c>
      <c r="B15" s="161">
        <f t="shared" si="0"/>
        <v>44238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44239</v>
      </c>
      <c r="B16" s="161">
        <f t="shared" si="0"/>
        <v>44239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44240</v>
      </c>
      <c r="B17" s="161">
        <f t="shared" si="0"/>
        <v>44240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44241</v>
      </c>
      <c r="B18" s="161">
        <f t="shared" si="0"/>
        <v>44241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44242</v>
      </c>
      <c r="B19" s="161">
        <f t="shared" si="0"/>
        <v>44242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44243</v>
      </c>
      <c r="B20" s="161">
        <f t="shared" si="0"/>
        <v>44243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0</v>
      </c>
    </row>
    <row r="21" spans="1:16" s="24" customFormat="1" ht="12" x14ac:dyDescent="0.2">
      <c r="A21" s="303">
        <f t="shared" si="6"/>
        <v>44244</v>
      </c>
      <c r="B21" s="161">
        <f t="shared" si="0"/>
        <v>44244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0</v>
      </c>
    </row>
    <row r="22" spans="1:16" s="24" customFormat="1" ht="12" x14ac:dyDescent="0.2">
      <c r="A22" s="303">
        <f t="shared" si="6"/>
        <v>44245</v>
      </c>
      <c r="B22" s="161">
        <f t="shared" si="0"/>
        <v>44245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</v>
      </c>
    </row>
    <row r="23" spans="1:16" s="24" customFormat="1" ht="12" x14ac:dyDescent="0.2">
      <c r="A23" s="303">
        <f t="shared" si="6"/>
        <v>44246</v>
      </c>
      <c r="B23" s="161">
        <f t="shared" si="0"/>
        <v>44246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</v>
      </c>
    </row>
    <row r="24" spans="1:16" s="24" customFormat="1" ht="12" x14ac:dyDescent="0.2">
      <c r="A24" s="303">
        <f t="shared" si="6"/>
        <v>44247</v>
      </c>
      <c r="B24" s="161">
        <f t="shared" si="0"/>
        <v>44247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</v>
      </c>
    </row>
    <row r="25" spans="1:16" s="24" customFormat="1" ht="12" x14ac:dyDescent="0.2">
      <c r="A25" s="303">
        <f t="shared" si="6"/>
        <v>44248</v>
      </c>
      <c r="B25" s="161">
        <f t="shared" si="0"/>
        <v>44248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</v>
      </c>
    </row>
    <row r="26" spans="1:16" s="24" customFormat="1" ht="12" x14ac:dyDescent="0.2">
      <c r="A26" s="303">
        <f t="shared" si="6"/>
        <v>44249</v>
      </c>
      <c r="B26" s="161">
        <f t="shared" si="0"/>
        <v>44249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0</v>
      </c>
    </row>
    <row r="27" spans="1:16" s="24" customFormat="1" ht="12" x14ac:dyDescent="0.2">
      <c r="A27" s="303">
        <f t="shared" si="6"/>
        <v>44250</v>
      </c>
      <c r="B27" s="161">
        <f t="shared" si="0"/>
        <v>44250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0</v>
      </c>
    </row>
    <row r="28" spans="1:16" s="24" customFormat="1" ht="12" x14ac:dyDescent="0.2">
      <c r="A28" s="303">
        <f t="shared" si="6"/>
        <v>44251</v>
      </c>
      <c r="B28" s="161">
        <f t="shared" si="0"/>
        <v>44251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</v>
      </c>
    </row>
    <row r="29" spans="1:16" s="24" customFormat="1" ht="12" x14ac:dyDescent="0.2">
      <c r="A29" s="303">
        <f t="shared" si="6"/>
        <v>44252</v>
      </c>
      <c r="B29" s="161">
        <f t="shared" si="0"/>
        <v>44252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</v>
      </c>
    </row>
    <row r="30" spans="1:16" s="24" customFormat="1" ht="12" x14ac:dyDescent="0.2">
      <c r="A30" s="303">
        <f t="shared" si="6"/>
        <v>44253</v>
      </c>
      <c r="B30" s="161">
        <f t="shared" si="0"/>
        <v>44253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</v>
      </c>
    </row>
    <row r="31" spans="1:16" s="24" customFormat="1" ht="12" x14ac:dyDescent="0.2">
      <c r="A31" s="303">
        <f t="shared" si="6"/>
        <v>44254</v>
      </c>
      <c r="B31" s="161">
        <f t="shared" si="0"/>
        <v>44254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</v>
      </c>
    </row>
    <row r="32" spans="1:16" s="24" customFormat="1" ht="12" x14ac:dyDescent="0.2">
      <c r="A32" s="303" t="str">
        <f>IF(MONTH(A31+1)&gt;MONTH(A31),"",A31+1)</f>
        <v/>
      </c>
      <c r="B32" s="161" t="str">
        <f t="shared" si="0"/>
        <v/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si="3"/>
        <v>0</v>
      </c>
      <c r="M32" s="164">
        <f t="shared" si="4"/>
        <v>0</v>
      </c>
      <c r="N32" s="360">
        <f t="shared" ca="1" si="5"/>
        <v>0</v>
      </c>
      <c r="O32" s="165"/>
      <c r="P32" s="304" t="str">
        <f t="shared" si="8"/>
        <v/>
      </c>
    </row>
    <row r="33" spans="1:16" s="24" customFormat="1" ht="12" x14ac:dyDescent="0.2">
      <c r="A33" s="303" t="str">
        <f>IF(MONTH(A31+2)&gt;MONTH(A31),"",A31+2)</f>
        <v/>
      </c>
      <c r="B33" s="161" t="str">
        <f t="shared" si="0"/>
        <v/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si="3"/>
        <v>0</v>
      </c>
      <c r="M33" s="164">
        <f t="shared" si="4"/>
        <v>0</v>
      </c>
      <c r="N33" s="360">
        <f t="shared" ca="1" si="5"/>
        <v>0</v>
      </c>
      <c r="O33" s="165"/>
      <c r="P33" s="304" t="str">
        <f t="shared" si="8"/>
        <v/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Januar 2025:</v>
      </c>
      <c r="F36" s="169">
        <f ca="1">Januar!F40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(Februar):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(Februar):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y6rmxDLPAughoR7jJQ0sYbv9kfWJhTEX26xayEFtXRyn02iMymx2d2if1VzL9B00xl/4Ttqic0gGXCy8h+ZU0Q==" saltValue="ycOUgX715xjWc1uyEcsw+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87" priority="9">
      <formula>WEEKDAY($A4,2)=6</formula>
    </cfRule>
    <cfRule type="expression" dxfId="286" priority="10">
      <formula>OR(WEEKDAY($A4,2)=7,$C4&lt;&gt;"")</formula>
    </cfRule>
  </conditionalFormatting>
  <conditionalFormatting sqref="D4:D34">
    <cfRule type="expression" dxfId="285" priority="15">
      <formula>ISTEXT($D4)</formula>
    </cfRule>
  </conditionalFormatting>
  <conditionalFormatting sqref="E4:E34">
    <cfRule type="expression" dxfId="284" priority="14">
      <formula>ISTEXT($E4)</formula>
    </cfRule>
  </conditionalFormatting>
  <conditionalFormatting sqref="F4:F34">
    <cfRule type="expression" dxfId="283" priority="13">
      <formula>ISTEXT($F4)</formula>
    </cfRule>
  </conditionalFormatting>
  <conditionalFormatting sqref="G4:G34">
    <cfRule type="expression" dxfId="282" priority="12">
      <formula>ISTEXT($G4)</formula>
    </cfRule>
  </conditionalFormatting>
  <conditionalFormatting sqref="H4:H34">
    <cfRule type="expression" dxfId="281" priority="11">
      <formula>ISTEXT($H4)</formula>
    </cfRule>
  </conditionalFormatting>
  <conditionalFormatting sqref="J36:J47">
    <cfRule type="expression" dxfId="280" priority="130">
      <formula>MOD(J36,1)=0</formula>
    </cfRule>
  </conditionalFormatting>
  <dataValidations count="1">
    <dataValidation type="list" showErrorMessage="1" sqref="J4:J34" xr:uid="{00000000-0002-0000-03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957E198-A455-41C7-AE5D-3B26FA2487DA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9FC7474-B8E2-49CC-935C-2F02470F354E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6383408D-7498-4A94-910E-3173D67C829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249ABBBA-4F92-4AE7-B284-20CC58E7C7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B3DB0B5-A1C8-4327-851D-EFF2DEFE3230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F1059DC0-C27F-4FBD-BAB1-8EEA6A28F0D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0C7532A-9D43-4CA5-9DA3-D8AD9D79D0B4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225CA205-1004-444B-B771-6F78318B3BC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04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E34" sqref="E3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DATE(Jahr,3,1)</f>
        <v>44255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44255</v>
      </c>
      <c r="B4" s="296">
        <f t="shared" ref="B4:B34" si="0">A4</f>
        <v>44255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0</v>
      </c>
    </row>
    <row r="5" spans="1:16" s="24" customFormat="1" ht="12" x14ac:dyDescent="0.2">
      <c r="A5" s="303">
        <f t="shared" ref="A5:A31" si="6">A4+1</f>
        <v>44256</v>
      </c>
      <c r="B5" s="161">
        <f t="shared" si="0"/>
        <v>44256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0</v>
      </c>
    </row>
    <row r="6" spans="1:16" s="24" customFormat="1" ht="12" x14ac:dyDescent="0.2">
      <c r="A6" s="303">
        <f t="shared" si="6"/>
        <v>44257</v>
      </c>
      <c r="B6" s="161">
        <f t="shared" si="0"/>
        <v>44257</v>
      </c>
      <c r="C6" s="162" t="str">
        <f t="shared" si="1"/>
        <v>Rosenmontag</v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0</v>
      </c>
    </row>
    <row r="7" spans="1:16" s="24" customFormat="1" ht="12" x14ac:dyDescent="0.2">
      <c r="A7" s="303">
        <f t="shared" si="6"/>
        <v>44258</v>
      </c>
      <c r="B7" s="161">
        <f t="shared" si="0"/>
        <v>44258</v>
      </c>
      <c r="C7" s="162" t="str">
        <f t="shared" si="1"/>
        <v>Fastnachtdienstag</v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0</v>
      </c>
    </row>
    <row r="8" spans="1:16" s="24" customFormat="1" ht="12" x14ac:dyDescent="0.2">
      <c r="A8" s="303">
        <f t="shared" si="6"/>
        <v>44259</v>
      </c>
      <c r="B8" s="161">
        <f t="shared" si="0"/>
        <v>44259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0</v>
      </c>
    </row>
    <row r="9" spans="1:16" s="24" customFormat="1" ht="12" x14ac:dyDescent="0.2">
      <c r="A9" s="303">
        <f t="shared" si="6"/>
        <v>44260</v>
      </c>
      <c r="B9" s="161">
        <f t="shared" si="0"/>
        <v>44260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0</v>
      </c>
    </row>
    <row r="10" spans="1:16" s="24" customFormat="1" ht="12" x14ac:dyDescent="0.2">
      <c r="A10" s="303">
        <f t="shared" si="6"/>
        <v>44261</v>
      </c>
      <c r="B10" s="161">
        <f t="shared" si="0"/>
        <v>44261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0</v>
      </c>
    </row>
    <row r="11" spans="1:16" s="24" customFormat="1" ht="12" x14ac:dyDescent="0.2">
      <c r="A11" s="303">
        <f t="shared" si="6"/>
        <v>44262</v>
      </c>
      <c r="B11" s="161">
        <f t="shared" si="0"/>
        <v>44262</v>
      </c>
      <c r="C11" s="162" t="str">
        <f t="shared" si="1"/>
        <v>Int. Frauentag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0</v>
      </c>
    </row>
    <row r="12" spans="1:16" s="24" customFormat="1" ht="12" x14ac:dyDescent="0.2">
      <c r="A12" s="303">
        <f t="shared" si="6"/>
        <v>44263</v>
      </c>
      <c r="B12" s="161">
        <f t="shared" si="0"/>
        <v>44263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0</v>
      </c>
    </row>
    <row r="13" spans="1:16" s="24" customFormat="1" ht="12" x14ac:dyDescent="0.2">
      <c r="A13" s="303">
        <f t="shared" si="6"/>
        <v>44264</v>
      </c>
      <c r="B13" s="161">
        <f t="shared" si="0"/>
        <v>44264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0</v>
      </c>
    </row>
    <row r="14" spans="1:16" s="24" customFormat="1" ht="12" x14ac:dyDescent="0.2">
      <c r="A14" s="303">
        <f t="shared" si="6"/>
        <v>44265</v>
      </c>
      <c r="B14" s="161">
        <f t="shared" si="0"/>
        <v>44265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0</v>
      </c>
    </row>
    <row r="15" spans="1:16" s="24" customFormat="1" ht="12" x14ac:dyDescent="0.2">
      <c r="A15" s="303">
        <f t="shared" si="6"/>
        <v>44266</v>
      </c>
      <c r="B15" s="161">
        <f t="shared" si="0"/>
        <v>44266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0</v>
      </c>
    </row>
    <row r="16" spans="1:16" s="24" customFormat="1" ht="12" x14ac:dyDescent="0.2">
      <c r="A16" s="303">
        <f t="shared" si="6"/>
        <v>44267</v>
      </c>
      <c r="B16" s="161">
        <f t="shared" si="0"/>
        <v>44267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0</v>
      </c>
    </row>
    <row r="17" spans="1:16" s="24" customFormat="1" ht="12" x14ac:dyDescent="0.2">
      <c r="A17" s="303">
        <f t="shared" si="6"/>
        <v>44268</v>
      </c>
      <c r="B17" s="161">
        <f t="shared" si="0"/>
        <v>44268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0</v>
      </c>
    </row>
    <row r="18" spans="1:16" s="24" customFormat="1" ht="12" x14ac:dyDescent="0.2">
      <c r="A18" s="303">
        <f t="shared" si="6"/>
        <v>44269</v>
      </c>
      <c r="B18" s="161">
        <f t="shared" si="0"/>
        <v>44269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0</v>
      </c>
    </row>
    <row r="19" spans="1:16" s="24" customFormat="1" ht="12" x14ac:dyDescent="0.2">
      <c r="A19" s="303">
        <f t="shared" si="6"/>
        <v>44270</v>
      </c>
      <c r="B19" s="161">
        <f t="shared" si="0"/>
        <v>44270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0</v>
      </c>
    </row>
    <row r="20" spans="1:16" s="24" customFormat="1" ht="12" x14ac:dyDescent="0.2">
      <c r="A20" s="303">
        <f t="shared" si="6"/>
        <v>44271</v>
      </c>
      <c r="B20" s="161">
        <f t="shared" si="0"/>
        <v>44271</v>
      </c>
      <c r="C20" s="162" t="str">
        <f t="shared" si="1"/>
        <v/>
      </c>
      <c r="D20" s="325">
        <v>0.72916666666666663</v>
      </c>
      <c r="E20" s="325">
        <v>0.83333333333333337</v>
      </c>
      <c r="F20" s="325"/>
      <c r="G20" s="325"/>
      <c r="H20" s="326"/>
      <c r="I20" s="166" t="str">
        <f t="shared" si="2"/>
        <v/>
      </c>
      <c r="J20" s="163"/>
      <c r="K20" s="319">
        <f t="shared" si="7"/>
        <v>0.10416666666666674</v>
      </c>
      <c r="L20" s="320">
        <f t="shared" ca="1" si="3"/>
        <v>0</v>
      </c>
      <c r="M20" s="164">
        <f t="shared" ca="1" si="4"/>
        <v>0.10416666666667</v>
      </c>
      <c r="N20" s="360">
        <f t="shared" ca="1" si="5"/>
        <v>0</v>
      </c>
      <c r="O20" s="165" t="s">
        <v>142</v>
      </c>
      <c r="P20" s="304">
        <f t="shared" ca="1" si="8"/>
        <v>0.10416666666667</v>
      </c>
    </row>
    <row r="21" spans="1:16" s="24" customFormat="1" ht="12" x14ac:dyDescent="0.2">
      <c r="A21" s="303">
        <f t="shared" si="6"/>
        <v>44272</v>
      </c>
      <c r="B21" s="161">
        <f t="shared" si="0"/>
        <v>44272</v>
      </c>
      <c r="C21" s="162" t="str">
        <f t="shared" si="1"/>
        <v/>
      </c>
      <c r="D21" s="325">
        <v>0.41666666666666669</v>
      </c>
      <c r="E21" s="325">
        <v>0.47916666666666669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6.25E-2</v>
      </c>
      <c r="L21" s="320">
        <f t="shared" ca="1" si="3"/>
        <v>0</v>
      </c>
      <c r="M21" s="164">
        <f t="shared" ca="1" si="4"/>
        <v>6.25E-2</v>
      </c>
      <c r="N21" s="360">
        <f t="shared" ca="1" si="5"/>
        <v>0</v>
      </c>
      <c r="O21" s="165" t="s">
        <v>141</v>
      </c>
      <c r="P21" s="304">
        <f t="shared" ca="1" si="8"/>
        <v>0.16666666666666999</v>
      </c>
    </row>
    <row r="22" spans="1:16" s="24" customFormat="1" ht="12" x14ac:dyDescent="0.2">
      <c r="A22" s="303">
        <f t="shared" si="6"/>
        <v>44273</v>
      </c>
      <c r="B22" s="161">
        <f t="shared" si="0"/>
        <v>44273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0.16666666666666999</v>
      </c>
    </row>
    <row r="23" spans="1:16" s="24" customFormat="1" ht="12" x14ac:dyDescent="0.2">
      <c r="A23" s="303">
        <f t="shared" si="6"/>
        <v>44274</v>
      </c>
      <c r="B23" s="161">
        <f t="shared" si="0"/>
        <v>44274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0.16666666666666999</v>
      </c>
    </row>
    <row r="24" spans="1:16" s="24" customFormat="1" ht="12" x14ac:dyDescent="0.2">
      <c r="A24" s="303">
        <f t="shared" si="6"/>
        <v>44275</v>
      </c>
      <c r="B24" s="161">
        <f t="shared" si="0"/>
        <v>44275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0.16666666666666999</v>
      </c>
    </row>
    <row r="25" spans="1:16" s="24" customFormat="1" ht="12" x14ac:dyDescent="0.2">
      <c r="A25" s="303">
        <f t="shared" si="6"/>
        <v>44276</v>
      </c>
      <c r="B25" s="161">
        <f t="shared" si="0"/>
        <v>44276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0.16666666666666999</v>
      </c>
    </row>
    <row r="26" spans="1:16" s="24" customFormat="1" ht="12" x14ac:dyDescent="0.2">
      <c r="A26" s="303">
        <f t="shared" si="6"/>
        <v>44277</v>
      </c>
      <c r="B26" s="161">
        <f t="shared" si="0"/>
        <v>44277</v>
      </c>
      <c r="C26" s="162" t="str">
        <f t="shared" si="1"/>
        <v/>
      </c>
      <c r="D26" s="325">
        <v>0.75</v>
      </c>
      <c r="E26" s="325">
        <v>0.79166666666666663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4.166666666666663E-2</v>
      </c>
      <c r="L26" s="320">
        <f t="shared" ca="1" si="3"/>
        <v>0</v>
      </c>
      <c r="M26" s="164">
        <f t="shared" ca="1" si="4"/>
        <v>4.1666666666670002E-2</v>
      </c>
      <c r="N26" s="360">
        <f t="shared" ca="1" si="5"/>
        <v>0</v>
      </c>
      <c r="O26" s="165" t="s">
        <v>142</v>
      </c>
      <c r="P26" s="304">
        <f t="shared" ca="1" si="8"/>
        <v>0.20833333333334</v>
      </c>
    </row>
    <row r="27" spans="1:16" s="24" customFormat="1" ht="12" x14ac:dyDescent="0.2">
      <c r="A27" s="303">
        <f t="shared" si="6"/>
        <v>44278</v>
      </c>
      <c r="B27" s="161">
        <f t="shared" si="0"/>
        <v>44278</v>
      </c>
      <c r="C27" s="162" t="str">
        <f t="shared" si="1"/>
        <v/>
      </c>
      <c r="D27" s="325">
        <v>0.54166666666666663</v>
      </c>
      <c r="E27" s="325">
        <v>0.64583333333333337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0.10416666666666674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143</v>
      </c>
      <c r="P27" s="304">
        <f t="shared" ca="1" si="8"/>
        <v>0.31250000000000999</v>
      </c>
    </row>
    <row r="28" spans="1:16" s="24" customFormat="1" ht="12" x14ac:dyDescent="0.2">
      <c r="A28" s="303">
        <f t="shared" si="6"/>
        <v>44279</v>
      </c>
      <c r="B28" s="161">
        <f t="shared" si="0"/>
        <v>44279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0.31250000000000999</v>
      </c>
    </row>
    <row r="29" spans="1:16" s="24" customFormat="1" ht="12" x14ac:dyDescent="0.2">
      <c r="A29" s="303">
        <f t="shared" si="6"/>
        <v>44280</v>
      </c>
      <c r="B29" s="161">
        <f t="shared" si="0"/>
        <v>44280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0.31250000000000999</v>
      </c>
    </row>
    <row r="30" spans="1:16" s="24" customFormat="1" ht="12" x14ac:dyDescent="0.2">
      <c r="A30" s="303">
        <f t="shared" si="6"/>
        <v>44281</v>
      </c>
      <c r="B30" s="161">
        <f t="shared" si="0"/>
        <v>44281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0.31250000000000999</v>
      </c>
    </row>
    <row r="31" spans="1:16" s="24" customFormat="1" ht="12" x14ac:dyDescent="0.2">
      <c r="A31" s="303">
        <f t="shared" si="6"/>
        <v>44282</v>
      </c>
      <c r="B31" s="161">
        <f t="shared" si="0"/>
        <v>44282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0.31250000000000999</v>
      </c>
    </row>
    <row r="32" spans="1:16" s="24" customFormat="1" ht="12" x14ac:dyDescent="0.2">
      <c r="A32" s="303">
        <f>IF(MONTH(A31+1)&gt;MONTH(A31),"",A31+1)</f>
        <v>44283</v>
      </c>
      <c r="B32" s="161">
        <f t="shared" si="0"/>
        <v>44283</v>
      </c>
      <c r="C32" s="162" t="str">
        <f>IF(ISERROR(VLOOKUP(A32,Feiertage,2,FALSE)),"",(VLOOKUP(A32,Feiertage,2,FALSE)))</f>
        <v/>
      </c>
      <c r="D32" s="325">
        <v>0.55208333333333337</v>
      </c>
      <c r="E32" s="325">
        <v>0.64583333333333337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9.375E-2</v>
      </c>
      <c r="L32" s="320">
        <f t="shared" ca="1" si="3"/>
        <v>0</v>
      </c>
      <c r="M32" s="164">
        <f t="shared" ca="1" si="4"/>
        <v>9.375E-2</v>
      </c>
      <c r="N32" s="360">
        <f t="shared" ca="1" si="5"/>
        <v>0</v>
      </c>
      <c r="O32" s="165" t="s">
        <v>144</v>
      </c>
      <c r="P32" s="304">
        <f t="shared" ca="1" si="8"/>
        <v>0.40625000000000999</v>
      </c>
    </row>
    <row r="33" spans="1:16" s="24" customFormat="1" ht="12" x14ac:dyDescent="0.2">
      <c r="A33" s="303">
        <f>IF(MONTH(A31+2)&gt;MONTH(A31),"",A31+2)</f>
        <v>44284</v>
      </c>
      <c r="B33" s="161">
        <f t="shared" si="0"/>
        <v>44284</v>
      </c>
      <c r="C33" s="162" t="str">
        <f>IF(ISERROR(VLOOKUP(A33,Feiertage,2,FALSE)),"",(VLOOKUP(A33,Feiertage,2,FALSE)))</f>
        <v/>
      </c>
      <c r="D33" s="325">
        <v>0.54166666666666663</v>
      </c>
      <c r="E33" s="325">
        <v>0.76041666666666663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0.21875</v>
      </c>
      <c r="L33" s="320">
        <f t="shared" ca="1" si="3"/>
        <v>0</v>
      </c>
      <c r="M33" s="164">
        <f t="shared" ca="1" si="4"/>
        <v>0.21875</v>
      </c>
      <c r="N33" s="360">
        <f t="shared" ca="1" si="5"/>
        <v>0</v>
      </c>
      <c r="O33" s="165" t="s">
        <v>144</v>
      </c>
      <c r="P33" s="304">
        <f t="shared" ca="1" si="8"/>
        <v>0.62500000000000999</v>
      </c>
    </row>
    <row r="34" spans="1:16" s="24" customFormat="1" ht="12" x14ac:dyDescent="0.2">
      <c r="A34" s="305">
        <f>IF(MONTH(A31+3)&gt;MONTH(A31),"",A31+3)</f>
        <v>44285</v>
      </c>
      <c r="B34" s="306">
        <f t="shared" si="0"/>
        <v>44285</v>
      </c>
      <c r="C34" s="307" t="str">
        <f>IF(ISERROR(VLOOKUP(A34,Feiertage,2,FALSE)),"",(VLOOKUP(A34,Feiertage,2,FALSE)))</f>
        <v/>
      </c>
      <c r="D34" s="327">
        <v>0.61458333333333337</v>
      </c>
      <c r="E34" s="327">
        <v>0.79166666666666663</v>
      </c>
      <c r="F34" s="327"/>
      <c r="G34" s="327"/>
      <c r="H34" s="328"/>
      <c r="I34" s="267" t="str">
        <f t="shared" si="2"/>
        <v/>
      </c>
      <c r="J34" s="308"/>
      <c r="K34" s="321">
        <f t="shared" si="7"/>
        <v>0.17708333333333326</v>
      </c>
      <c r="L34" s="322">
        <f t="shared" ca="1" si="3"/>
        <v>0</v>
      </c>
      <c r="M34" s="309">
        <f ca="1">IF(A34="",0,ROUND(K34-L34,14))</f>
        <v>0.17708333333333001</v>
      </c>
      <c r="N34" s="361">
        <f t="shared" ca="1" si="5"/>
        <v>0</v>
      </c>
      <c r="O34" s="310" t="s">
        <v>144</v>
      </c>
      <c r="P34" s="311">
        <f ca="1">IF(A34="","",IF(M34&lt;&gt;"",ROUND(P33+M34,14),P33))</f>
        <v>0.80208333333334003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Februar 2025:</v>
      </c>
      <c r="F36" s="169">
        <f ca="1">Februar!F40</f>
        <v>0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(März):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(März):</v>
      </c>
      <c r="F38" s="171">
        <f>SUM(K4:K34)</f>
        <v>0.80208333333333337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0.80208333333333004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ium0EoF68XxSI58RkPIJpAIl5Av08x4FXPIFpsrYuZ63ieW47f8XBZIqtWetTTOx10wRSo+z4hLxZUXvJC7Akw==" saltValue="zOg4DvyRe2VbbS4PWEwW1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71" priority="9">
      <formula>WEEKDAY($A4,2)=6</formula>
    </cfRule>
    <cfRule type="expression" dxfId="270" priority="10">
      <formula>OR(WEEKDAY($A4,2)=7,$C4&lt;&gt;"")</formula>
    </cfRule>
  </conditionalFormatting>
  <conditionalFormatting sqref="D4:D34">
    <cfRule type="expression" dxfId="269" priority="15">
      <formula>ISTEXT($D4)</formula>
    </cfRule>
  </conditionalFormatting>
  <conditionalFormatting sqref="E4:E34">
    <cfRule type="expression" dxfId="268" priority="14">
      <formula>ISTEXT($E4)</formula>
    </cfRule>
  </conditionalFormatting>
  <conditionalFormatting sqref="F4:F34">
    <cfRule type="expression" dxfId="267" priority="13">
      <formula>ISTEXT($F4)</formula>
    </cfRule>
  </conditionalFormatting>
  <conditionalFormatting sqref="G4:G34">
    <cfRule type="expression" dxfId="266" priority="12">
      <formula>ISTEXT($G4)</formula>
    </cfRule>
  </conditionalFormatting>
  <conditionalFormatting sqref="H4:H34">
    <cfRule type="expression" dxfId="265" priority="11">
      <formula>ISTEXT($H4)</formula>
    </cfRule>
  </conditionalFormatting>
  <conditionalFormatting sqref="J36:J47">
    <cfRule type="expression" dxfId="264" priority="130">
      <formula>MOD(J36,1)=0</formula>
    </cfRule>
  </conditionalFormatting>
  <dataValidations count="1">
    <dataValidation type="list" showErrorMessage="1" sqref="J4:J34" xr:uid="{00000000-0002-0000-04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FC09F1E-DEF1-453A-8886-2546F6967A4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97CFEB82-D7B5-4132-9CAA-8913033E8E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F1B9FD6F-933A-422A-8174-713CF58DF40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FA25FA-BDDD-4E43-9553-0414E7CBDA6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44487C4-1A86-406A-A0EF-097FC145949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40768136-A16B-4DCD-A338-C7A1AC7FC43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C7279E71-EBAA-4E83-9889-5DD602C8D3FB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E65299CE-0AAE-4299-88C3-FD100BC14406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05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G26" sqref="G26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DATE(Jahr,4,1)</f>
        <v>44286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44286</v>
      </c>
      <c r="B4" s="296">
        <f t="shared" ref="B4:B34" si="0">A4</f>
        <v>44286</v>
      </c>
      <c r="C4" s="297" t="str">
        <f t="shared" ref="C4:C31" si="1">IF(ISERROR(VLOOKUP(B4,Feiertage,2,FALSE)),"",(VLOOKUP(B4,Feiertage,2,FALSE)))</f>
        <v/>
      </c>
      <c r="D4" s="323">
        <v>0.4375</v>
      </c>
      <c r="E4" s="323">
        <v>0.64583333333333337</v>
      </c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0.20833333333333337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0.20833333333333001</v>
      </c>
      <c r="N4" s="359">
        <f t="shared" ref="N4:N34" ca="1" si="5">IF(A4="",0,INDIRECT(ADDRESS(MATCH(A4,SOLL_AZ_Ab,1)+11,WEEKDAY(A4,2)+3,,,"Voreinstellungen"),TRUE))</f>
        <v>0</v>
      </c>
      <c r="O4" s="301" t="s">
        <v>144</v>
      </c>
      <c r="P4" s="302">
        <f ca="1">IF(A4="","",IF(M4&lt;&gt;"",ROUND(F36+M4,14),F36))</f>
        <v>1.0104166666666601</v>
      </c>
    </row>
    <row r="5" spans="1:16" s="24" customFormat="1" ht="12" x14ac:dyDescent="0.2">
      <c r="A5" s="303">
        <f t="shared" ref="A5:A31" si="6">A4+1</f>
        <v>44287</v>
      </c>
      <c r="B5" s="161">
        <f t="shared" si="0"/>
        <v>44287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1.0104166666666601</v>
      </c>
    </row>
    <row r="6" spans="1:16" s="24" customFormat="1" ht="12" x14ac:dyDescent="0.2">
      <c r="A6" s="303">
        <f t="shared" si="6"/>
        <v>44288</v>
      </c>
      <c r="B6" s="161">
        <f t="shared" si="0"/>
        <v>44288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1.0104166666666601</v>
      </c>
    </row>
    <row r="7" spans="1:16" s="24" customFormat="1" ht="12" x14ac:dyDescent="0.2">
      <c r="A7" s="303">
        <f t="shared" si="6"/>
        <v>44289</v>
      </c>
      <c r="B7" s="161">
        <f t="shared" si="0"/>
        <v>44289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1.0104166666666601</v>
      </c>
    </row>
    <row r="8" spans="1:16" s="24" customFormat="1" ht="12" x14ac:dyDescent="0.2">
      <c r="A8" s="303">
        <f t="shared" si="6"/>
        <v>44290</v>
      </c>
      <c r="B8" s="161">
        <f t="shared" si="0"/>
        <v>44290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1.0104166666666601</v>
      </c>
    </row>
    <row r="9" spans="1:16" s="24" customFormat="1" ht="12" x14ac:dyDescent="0.2">
      <c r="A9" s="303">
        <f t="shared" si="6"/>
        <v>44291</v>
      </c>
      <c r="B9" s="161">
        <f t="shared" si="0"/>
        <v>44291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1.0104166666666601</v>
      </c>
    </row>
    <row r="10" spans="1:16" s="24" customFormat="1" ht="12" x14ac:dyDescent="0.2">
      <c r="A10" s="303">
        <f t="shared" si="6"/>
        <v>44292</v>
      </c>
      <c r="B10" s="161">
        <f t="shared" si="0"/>
        <v>44292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1.0104166666666601</v>
      </c>
    </row>
    <row r="11" spans="1:16" s="24" customFormat="1" ht="12" x14ac:dyDescent="0.2">
      <c r="A11" s="303">
        <f t="shared" si="6"/>
        <v>44293</v>
      </c>
      <c r="B11" s="161">
        <f t="shared" si="0"/>
        <v>44293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1.0104166666666601</v>
      </c>
    </row>
    <row r="12" spans="1:16" s="24" customFormat="1" ht="12" x14ac:dyDescent="0.2">
      <c r="A12" s="303">
        <f t="shared" si="6"/>
        <v>44294</v>
      </c>
      <c r="B12" s="161">
        <f t="shared" si="0"/>
        <v>44294</v>
      </c>
      <c r="C12" s="162" t="str">
        <f t="shared" si="1"/>
        <v/>
      </c>
      <c r="D12" s="325">
        <v>0.51041666666666663</v>
      </c>
      <c r="E12" s="325">
        <v>0.58333333333333337</v>
      </c>
      <c r="F12" s="325"/>
      <c r="G12" s="325"/>
      <c r="H12" s="326"/>
      <c r="I12" s="166" t="str">
        <f t="shared" si="2"/>
        <v/>
      </c>
      <c r="J12" s="163"/>
      <c r="K12" s="319">
        <f t="shared" si="7"/>
        <v>7.2916666666666741E-2</v>
      </c>
      <c r="L12" s="320">
        <f t="shared" ca="1" si="3"/>
        <v>0</v>
      </c>
      <c r="M12" s="164">
        <f t="shared" ca="1" si="4"/>
        <v>7.2916666666670002E-2</v>
      </c>
      <c r="N12" s="360">
        <f t="shared" ca="1" si="5"/>
        <v>0</v>
      </c>
      <c r="O12" s="165" t="s">
        <v>144</v>
      </c>
      <c r="P12" s="304">
        <f t="shared" ca="1" si="8"/>
        <v>1.0833333333333299</v>
      </c>
    </row>
    <row r="13" spans="1:16" s="24" customFormat="1" ht="12" x14ac:dyDescent="0.2">
      <c r="A13" s="303">
        <f t="shared" si="6"/>
        <v>44295</v>
      </c>
      <c r="B13" s="161">
        <f t="shared" si="0"/>
        <v>44295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1.0833333333333299</v>
      </c>
    </row>
    <row r="14" spans="1:16" s="24" customFormat="1" ht="12" x14ac:dyDescent="0.2">
      <c r="A14" s="303">
        <f t="shared" si="6"/>
        <v>44296</v>
      </c>
      <c r="B14" s="161">
        <f t="shared" si="0"/>
        <v>44296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1.0833333333333299</v>
      </c>
    </row>
    <row r="15" spans="1:16" s="24" customFormat="1" ht="12" x14ac:dyDescent="0.2">
      <c r="A15" s="303">
        <f t="shared" si="6"/>
        <v>44297</v>
      </c>
      <c r="B15" s="161">
        <f t="shared" si="0"/>
        <v>44297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1.0833333333333299</v>
      </c>
    </row>
    <row r="16" spans="1:16" s="24" customFormat="1" ht="12" x14ac:dyDescent="0.2">
      <c r="A16" s="303">
        <f t="shared" si="6"/>
        <v>44298</v>
      </c>
      <c r="B16" s="161">
        <f t="shared" si="0"/>
        <v>44298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1.0833333333333299</v>
      </c>
    </row>
    <row r="17" spans="1:16" s="24" customFormat="1" ht="12" x14ac:dyDescent="0.2">
      <c r="A17" s="303">
        <f t="shared" si="6"/>
        <v>44299</v>
      </c>
      <c r="B17" s="161">
        <f t="shared" si="0"/>
        <v>44299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1.0833333333333299</v>
      </c>
    </row>
    <row r="18" spans="1:16" s="24" customFormat="1" ht="12" x14ac:dyDescent="0.2">
      <c r="A18" s="303">
        <f t="shared" si="6"/>
        <v>44300</v>
      </c>
      <c r="B18" s="161">
        <f t="shared" si="0"/>
        <v>44300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1.0833333333333299</v>
      </c>
    </row>
    <row r="19" spans="1:16" s="24" customFormat="1" ht="12" x14ac:dyDescent="0.2">
      <c r="A19" s="303">
        <f t="shared" si="6"/>
        <v>44301</v>
      </c>
      <c r="B19" s="161">
        <f t="shared" si="0"/>
        <v>44301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1.0833333333333299</v>
      </c>
    </row>
    <row r="20" spans="1:16" s="24" customFormat="1" ht="12" x14ac:dyDescent="0.2">
      <c r="A20" s="303">
        <f t="shared" si="6"/>
        <v>44302</v>
      </c>
      <c r="B20" s="161">
        <f t="shared" si="0"/>
        <v>44302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1.0833333333333299</v>
      </c>
    </row>
    <row r="21" spans="1:16" s="24" customFormat="1" ht="12" x14ac:dyDescent="0.2">
      <c r="A21" s="303">
        <f t="shared" si="6"/>
        <v>44303</v>
      </c>
      <c r="B21" s="161">
        <f t="shared" si="0"/>
        <v>44303</v>
      </c>
      <c r="C21" s="162" t="str">
        <f t="shared" si="1"/>
        <v>Karfreitag</v>
      </c>
      <c r="D21" s="325">
        <v>0.51041666666666663</v>
      </c>
      <c r="E21" s="325">
        <v>0.72916666666666663</v>
      </c>
      <c r="F21" s="325"/>
      <c r="G21" s="325"/>
      <c r="H21" s="326"/>
      <c r="I21" s="166" t="str">
        <f t="shared" si="2"/>
        <v/>
      </c>
      <c r="J21" s="163"/>
      <c r="K21" s="319">
        <f t="shared" si="7"/>
        <v>0.21875</v>
      </c>
      <c r="L21" s="320">
        <f t="shared" ca="1" si="3"/>
        <v>0</v>
      </c>
      <c r="M21" s="164">
        <f t="shared" ca="1" si="4"/>
        <v>0.21875</v>
      </c>
      <c r="N21" s="360">
        <f t="shared" ca="1" si="5"/>
        <v>0</v>
      </c>
      <c r="O21" s="165" t="s">
        <v>144</v>
      </c>
      <c r="P21" s="304">
        <f t="shared" ca="1" si="8"/>
        <v>1.3020833333333299</v>
      </c>
    </row>
    <row r="22" spans="1:16" s="24" customFormat="1" ht="12" x14ac:dyDescent="0.2">
      <c r="A22" s="303">
        <f t="shared" si="6"/>
        <v>44304</v>
      </c>
      <c r="B22" s="161">
        <f t="shared" si="0"/>
        <v>44304</v>
      </c>
      <c r="C22" s="162" t="str">
        <f t="shared" si="1"/>
        <v/>
      </c>
      <c r="D22" s="325">
        <v>0.51041666666666663</v>
      </c>
      <c r="E22" s="325">
        <v>0.54166666666666663</v>
      </c>
      <c r="F22" s="325"/>
      <c r="G22" s="325"/>
      <c r="H22" s="326"/>
      <c r="I22" s="166" t="str">
        <f t="shared" si="2"/>
        <v/>
      </c>
      <c r="J22" s="163"/>
      <c r="K22" s="319">
        <f t="shared" si="7"/>
        <v>3.125E-2</v>
      </c>
      <c r="L22" s="320">
        <f t="shared" ca="1" si="3"/>
        <v>0</v>
      </c>
      <c r="M22" s="164">
        <f t="shared" ca="1" si="4"/>
        <v>3.125E-2</v>
      </c>
      <c r="N22" s="360">
        <f t="shared" ca="1" si="5"/>
        <v>0</v>
      </c>
      <c r="O22" s="165" t="s">
        <v>144</v>
      </c>
      <c r="P22" s="304">
        <f t="shared" ca="1" si="8"/>
        <v>1.3333333333333299</v>
      </c>
    </row>
    <row r="23" spans="1:16" s="24" customFormat="1" ht="12" x14ac:dyDescent="0.2">
      <c r="A23" s="303">
        <f t="shared" si="6"/>
        <v>44305</v>
      </c>
      <c r="B23" s="161">
        <f t="shared" si="0"/>
        <v>44305</v>
      </c>
      <c r="C23" s="162" t="str">
        <f t="shared" si="1"/>
        <v>Ostersonntag</v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1.3333333333333299</v>
      </c>
    </row>
    <row r="24" spans="1:16" s="24" customFormat="1" ht="12" x14ac:dyDescent="0.2">
      <c r="A24" s="303">
        <f t="shared" si="6"/>
        <v>44306</v>
      </c>
      <c r="B24" s="161">
        <f t="shared" si="0"/>
        <v>44306</v>
      </c>
      <c r="C24" s="162" t="str">
        <f t="shared" si="1"/>
        <v>Ostermontag</v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1.3333333333333299</v>
      </c>
    </row>
    <row r="25" spans="1:16" s="24" customFormat="1" ht="12" x14ac:dyDescent="0.2">
      <c r="A25" s="303">
        <f t="shared" si="6"/>
        <v>44307</v>
      </c>
      <c r="B25" s="161">
        <f t="shared" si="0"/>
        <v>44307</v>
      </c>
      <c r="C25" s="162" t="str">
        <f t="shared" si="1"/>
        <v/>
      </c>
      <c r="D25" s="325">
        <v>0.47916666666666669</v>
      </c>
      <c r="E25" s="325">
        <v>0.58333333333333337</v>
      </c>
      <c r="F25" s="325"/>
      <c r="G25" s="325"/>
      <c r="H25" s="326"/>
      <c r="I25" s="166" t="str">
        <f t="shared" si="2"/>
        <v/>
      </c>
      <c r="J25" s="163"/>
      <c r="K25" s="319">
        <f t="shared" si="7"/>
        <v>0.10416666666666669</v>
      </c>
      <c r="L25" s="320">
        <f t="shared" ca="1" si="3"/>
        <v>0</v>
      </c>
      <c r="M25" s="164">
        <f t="shared" ca="1" si="4"/>
        <v>0.10416666666667</v>
      </c>
      <c r="N25" s="360">
        <f t="shared" ca="1" si="5"/>
        <v>0</v>
      </c>
      <c r="O25" s="165" t="s">
        <v>144</v>
      </c>
      <c r="P25" s="304">
        <f t="shared" ca="1" si="8"/>
        <v>1.4375</v>
      </c>
    </row>
    <row r="26" spans="1:16" s="24" customFormat="1" ht="12" x14ac:dyDescent="0.2">
      <c r="A26" s="303">
        <f t="shared" si="6"/>
        <v>44308</v>
      </c>
      <c r="B26" s="161">
        <f t="shared" si="0"/>
        <v>44308</v>
      </c>
      <c r="C26" s="162" t="str">
        <f t="shared" si="1"/>
        <v/>
      </c>
      <c r="D26" s="325">
        <v>0.48958333333333331</v>
      </c>
      <c r="E26" s="325">
        <v>0.72916666666666663</v>
      </c>
      <c r="F26" s="325"/>
      <c r="G26" s="325"/>
      <c r="H26" s="326"/>
      <c r="I26" s="166" t="str">
        <f t="shared" si="2"/>
        <v/>
      </c>
      <c r="J26" s="163"/>
      <c r="K26" s="319">
        <f t="shared" si="7"/>
        <v>0.23958333333333331</v>
      </c>
      <c r="L26" s="320">
        <f t="shared" ca="1" si="3"/>
        <v>0</v>
      </c>
      <c r="M26" s="164">
        <f t="shared" ca="1" si="4"/>
        <v>0.23958333333333001</v>
      </c>
      <c r="N26" s="360">
        <f t="shared" ca="1" si="5"/>
        <v>0</v>
      </c>
      <c r="O26" s="165" t="s">
        <v>144</v>
      </c>
      <c r="P26" s="304">
        <f t="shared" ca="1" si="8"/>
        <v>1.6770833333333299</v>
      </c>
    </row>
    <row r="27" spans="1:16" s="24" customFormat="1" ht="12" x14ac:dyDescent="0.2">
      <c r="A27" s="303">
        <f t="shared" si="6"/>
        <v>44309</v>
      </c>
      <c r="B27" s="161">
        <f t="shared" si="0"/>
        <v>44309</v>
      </c>
      <c r="C27" s="162" t="str">
        <f t="shared" si="1"/>
        <v/>
      </c>
      <c r="D27" s="325">
        <v>0.625</v>
      </c>
      <c r="E27" s="325">
        <v>0.72916666666666663</v>
      </c>
      <c r="F27" s="325"/>
      <c r="G27" s="325"/>
      <c r="H27" s="326"/>
      <c r="I27" s="166" t="str">
        <f t="shared" si="2"/>
        <v/>
      </c>
      <c r="J27" s="163"/>
      <c r="K27" s="319">
        <f t="shared" si="7"/>
        <v>0.10416666666666663</v>
      </c>
      <c r="L27" s="320">
        <f t="shared" ca="1" si="3"/>
        <v>0</v>
      </c>
      <c r="M27" s="164">
        <f t="shared" ca="1" si="4"/>
        <v>0.10416666666667</v>
      </c>
      <c r="N27" s="360">
        <f t="shared" ca="1" si="5"/>
        <v>0</v>
      </c>
      <c r="O27" s="165" t="s">
        <v>144</v>
      </c>
      <c r="P27" s="304">
        <f t="shared" ca="1" si="8"/>
        <v>1.78125</v>
      </c>
    </row>
    <row r="28" spans="1:16" s="24" customFormat="1" ht="12" x14ac:dyDescent="0.2">
      <c r="A28" s="303">
        <f t="shared" si="6"/>
        <v>44310</v>
      </c>
      <c r="B28" s="161">
        <f t="shared" si="0"/>
        <v>44310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1.78125</v>
      </c>
    </row>
    <row r="29" spans="1:16" s="24" customFormat="1" ht="12" x14ac:dyDescent="0.2">
      <c r="A29" s="303">
        <f t="shared" si="6"/>
        <v>44311</v>
      </c>
      <c r="B29" s="161">
        <f t="shared" si="0"/>
        <v>44311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1.78125</v>
      </c>
    </row>
    <row r="30" spans="1:16" s="24" customFormat="1" ht="12" x14ac:dyDescent="0.2">
      <c r="A30" s="303">
        <f t="shared" si="6"/>
        <v>44312</v>
      </c>
      <c r="B30" s="161">
        <f t="shared" si="0"/>
        <v>44312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1.78125</v>
      </c>
    </row>
    <row r="31" spans="1:16" s="24" customFormat="1" ht="12" x14ac:dyDescent="0.2">
      <c r="A31" s="303">
        <f t="shared" si="6"/>
        <v>44313</v>
      </c>
      <c r="B31" s="161">
        <f t="shared" si="0"/>
        <v>44313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1.78125</v>
      </c>
    </row>
    <row r="32" spans="1:16" s="24" customFormat="1" ht="12" x14ac:dyDescent="0.2">
      <c r="A32" s="303">
        <f>IF(MONTH(A31+1)&gt;MONTH(A31),"",A31+1)</f>
        <v>44314</v>
      </c>
      <c r="B32" s="161">
        <f t="shared" si="0"/>
        <v>44314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1.78125</v>
      </c>
    </row>
    <row r="33" spans="1:16" s="24" customFormat="1" ht="12" x14ac:dyDescent="0.2">
      <c r="A33" s="303">
        <f>IF(MONTH(A31+2)&gt;MONTH(A31),"",A31+2)</f>
        <v>44315</v>
      </c>
      <c r="B33" s="161">
        <f t="shared" si="0"/>
        <v>44315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1.78125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März 2025:</v>
      </c>
      <c r="F36" s="169">
        <f ca="1">März!F40</f>
        <v>0.80208333333333004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(April):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(April):</v>
      </c>
      <c r="F38" s="171">
        <f>SUM(K4:K34)</f>
        <v>0.97916666666666663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1.78125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7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HdZ3F0mjmoV5DFx28D4MVNbjsTHEK/EhqlBMbQcFz3QaDVTjPn59ZfolJDNZ8ZZq73r/ru7s7K5k+lJnmNqcOg==" saltValue="HgrPnpOBPHk1rRzox3VdGw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55" priority="9">
      <formula>WEEKDAY($A4,2)=6</formula>
    </cfRule>
    <cfRule type="expression" dxfId="254" priority="10">
      <formula>OR(WEEKDAY($A4,2)=7,$C4&lt;&gt;"")</formula>
    </cfRule>
  </conditionalFormatting>
  <conditionalFormatting sqref="D4:D34">
    <cfRule type="expression" dxfId="253" priority="15">
      <formula>ISTEXT($D4)</formula>
    </cfRule>
  </conditionalFormatting>
  <conditionalFormatting sqref="E4:E34">
    <cfRule type="expression" dxfId="252" priority="14">
      <formula>ISTEXT($E4)</formula>
    </cfRule>
  </conditionalFormatting>
  <conditionalFormatting sqref="F4:F34">
    <cfRule type="expression" dxfId="251" priority="13">
      <formula>ISTEXT($F4)</formula>
    </cfRule>
  </conditionalFormatting>
  <conditionalFormatting sqref="G4:G34">
    <cfRule type="expression" dxfId="250" priority="12">
      <formula>ISTEXT($G4)</formula>
    </cfRule>
  </conditionalFormatting>
  <conditionalFormatting sqref="H4:H34">
    <cfRule type="expression" dxfId="249" priority="11">
      <formula>ISTEXT($H4)</formula>
    </cfRule>
  </conditionalFormatting>
  <conditionalFormatting sqref="J36:J47">
    <cfRule type="expression" dxfId="248" priority="130">
      <formula>MOD(J36,1)=0</formula>
    </cfRule>
  </conditionalFormatting>
  <dataValidations count="1">
    <dataValidation type="list" showErrorMessage="1" sqref="J4:J34" xr:uid="{00000000-0002-0000-05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026FD98-A441-4E34-8AA8-5171D6369057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D1459732-E643-4A1F-8E57-B9CA7B67C8F4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D9CEBE40-135C-4CF5-9BBF-F3498502C1A3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53C0B9E8-55D0-4F33-88AD-A8952D92B4A2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CC1D3B82-4A05-4A8A-BB1B-C5BE881A487B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71AC456A-8876-4922-A78F-F5DAAA9E7633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492A13F8-040E-462A-A4A9-AEA418D08D16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B2819D14-A624-44BD-8C18-DFE93B554969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06">
    <pageSetUpPr fitToPage="1"/>
  </sheetPr>
  <dimension ref="A1:P47"/>
  <sheetViews>
    <sheetView showGridLines="0" tabSelected="1" workbookViewId="0">
      <pane ySplit="3" topLeftCell="A21" activePane="bottomLeft" state="frozen"/>
      <selection activeCell="D4" sqref="D4"/>
      <selection pane="bottomLeft" activeCell="G29" sqref="G29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DATE(Jahr,5,1)</f>
        <v>44316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20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44316</v>
      </c>
      <c r="B4" s="296">
        <f t="shared" ref="B4:B34" si="0">A4</f>
        <v>44316</v>
      </c>
      <c r="C4" s="297" t="str">
        <f t="shared" ref="C4:C31" si="1">IF(ISERROR(VLOOKUP(B4,Feiertage,2,FALSE)),"",(VLOOKUP(B4,Feiertage,2,FALSE)))</f>
        <v>Maifeiertag</v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1.78125</v>
      </c>
    </row>
    <row r="5" spans="1:16" s="24" customFormat="1" ht="12" x14ac:dyDescent="0.2">
      <c r="A5" s="303">
        <f t="shared" ref="A5:A31" si="6">A4+1</f>
        <v>44317</v>
      </c>
      <c r="B5" s="161">
        <f t="shared" si="0"/>
        <v>44317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1.78125</v>
      </c>
    </row>
    <row r="6" spans="1:16" s="24" customFormat="1" ht="12" x14ac:dyDescent="0.2">
      <c r="A6" s="303">
        <f t="shared" si="6"/>
        <v>44318</v>
      </c>
      <c r="B6" s="161">
        <f t="shared" si="0"/>
        <v>44318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1.78125</v>
      </c>
    </row>
    <row r="7" spans="1:16" s="24" customFormat="1" ht="12" x14ac:dyDescent="0.2">
      <c r="A7" s="303">
        <f t="shared" si="6"/>
        <v>44319</v>
      </c>
      <c r="B7" s="161">
        <f t="shared" si="0"/>
        <v>44319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1.78125</v>
      </c>
    </row>
    <row r="8" spans="1:16" s="24" customFormat="1" ht="12" x14ac:dyDescent="0.2">
      <c r="A8" s="303">
        <f t="shared" si="6"/>
        <v>44320</v>
      </c>
      <c r="B8" s="161">
        <f t="shared" si="0"/>
        <v>44320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1.78125</v>
      </c>
    </row>
    <row r="9" spans="1:16" s="24" customFormat="1" ht="12" x14ac:dyDescent="0.2">
      <c r="A9" s="303">
        <f t="shared" si="6"/>
        <v>44321</v>
      </c>
      <c r="B9" s="161">
        <f t="shared" si="0"/>
        <v>44321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1.78125</v>
      </c>
    </row>
    <row r="10" spans="1:16" s="24" customFormat="1" ht="12" x14ac:dyDescent="0.2">
      <c r="A10" s="303">
        <f t="shared" si="6"/>
        <v>44322</v>
      </c>
      <c r="B10" s="161">
        <f t="shared" si="0"/>
        <v>44322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1.78125</v>
      </c>
    </row>
    <row r="11" spans="1:16" s="24" customFormat="1" ht="12" x14ac:dyDescent="0.2">
      <c r="A11" s="303">
        <f t="shared" si="6"/>
        <v>44323</v>
      </c>
      <c r="B11" s="161">
        <f t="shared" si="0"/>
        <v>44323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1.78125</v>
      </c>
    </row>
    <row r="12" spans="1:16" s="24" customFormat="1" ht="12" x14ac:dyDescent="0.2">
      <c r="A12" s="303">
        <f t="shared" si="6"/>
        <v>44324</v>
      </c>
      <c r="B12" s="161">
        <f t="shared" si="0"/>
        <v>44324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1.78125</v>
      </c>
    </row>
    <row r="13" spans="1:16" s="24" customFormat="1" ht="12" x14ac:dyDescent="0.2">
      <c r="A13" s="303">
        <f t="shared" si="6"/>
        <v>44325</v>
      </c>
      <c r="B13" s="161">
        <f t="shared" si="0"/>
        <v>44325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1.78125</v>
      </c>
    </row>
    <row r="14" spans="1:16" s="24" customFormat="1" ht="12" x14ac:dyDescent="0.2">
      <c r="A14" s="303">
        <f t="shared" si="6"/>
        <v>44326</v>
      </c>
      <c r="B14" s="161">
        <f t="shared" si="0"/>
        <v>44326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1.78125</v>
      </c>
    </row>
    <row r="15" spans="1:16" s="24" customFormat="1" ht="12" x14ac:dyDescent="0.2">
      <c r="A15" s="303">
        <f t="shared" si="6"/>
        <v>44327</v>
      </c>
      <c r="B15" s="161">
        <f t="shared" si="0"/>
        <v>44327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1.78125</v>
      </c>
    </row>
    <row r="16" spans="1:16" s="24" customFormat="1" ht="12" x14ac:dyDescent="0.2">
      <c r="A16" s="303">
        <f t="shared" si="6"/>
        <v>44328</v>
      </c>
      <c r="B16" s="161">
        <f t="shared" si="0"/>
        <v>44328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1.78125</v>
      </c>
    </row>
    <row r="17" spans="1:16" s="24" customFormat="1" ht="12" x14ac:dyDescent="0.2">
      <c r="A17" s="303">
        <f t="shared" si="6"/>
        <v>44329</v>
      </c>
      <c r="B17" s="161">
        <f t="shared" si="0"/>
        <v>44329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1.78125</v>
      </c>
    </row>
    <row r="18" spans="1:16" s="24" customFormat="1" ht="12" x14ac:dyDescent="0.2">
      <c r="A18" s="303">
        <f t="shared" si="6"/>
        <v>44330</v>
      </c>
      <c r="B18" s="161">
        <f t="shared" si="0"/>
        <v>44330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1.78125</v>
      </c>
    </row>
    <row r="19" spans="1:16" s="24" customFormat="1" ht="12" x14ac:dyDescent="0.2">
      <c r="A19" s="303">
        <f t="shared" si="6"/>
        <v>44331</v>
      </c>
      <c r="B19" s="161">
        <f t="shared" si="0"/>
        <v>44331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1.78125</v>
      </c>
    </row>
    <row r="20" spans="1:16" s="24" customFormat="1" ht="12" x14ac:dyDescent="0.2">
      <c r="A20" s="303">
        <f t="shared" si="6"/>
        <v>44332</v>
      </c>
      <c r="B20" s="161">
        <f t="shared" si="0"/>
        <v>44332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1.78125</v>
      </c>
    </row>
    <row r="21" spans="1:16" s="24" customFormat="1" ht="12" x14ac:dyDescent="0.2">
      <c r="A21" s="303">
        <f t="shared" si="6"/>
        <v>44333</v>
      </c>
      <c r="B21" s="161">
        <f t="shared" si="0"/>
        <v>44333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1.78125</v>
      </c>
    </row>
    <row r="22" spans="1:16" s="24" customFormat="1" ht="12" x14ac:dyDescent="0.2">
      <c r="A22" s="303">
        <f t="shared" si="6"/>
        <v>44334</v>
      </c>
      <c r="B22" s="161">
        <f t="shared" si="0"/>
        <v>44334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1.78125</v>
      </c>
    </row>
    <row r="23" spans="1:16" s="24" customFormat="1" ht="12" x14ac:dyDescent="0.2">
      <c r="A23" s="303">
        <f t="shared" si="6"/>
        <v>44335</v>
      </c>
      <c r="B23" s="161">
        <f t="shared" si="0"/>
        <v>44335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1.78125</v>
      </c>
    </row>
    <row r="24" spans="1:16" s="24" customFormat="1" ht="12" x14ac:dyDescent="0.2">
      <c r="A24" s="303">
        <f t="shared" si="6"/>
        <v>44336</v>
      </c>
      <c r="B24" s="161">
        <f t="shared" si="0"/>
        <v>44336</v>
      </c>
      <c r="C24" s="162" t="str">
        <f t="shared" si="1"/>
        <v/>
      </c>
      <c r="D24" s="325">
        <v>0.5</v>
      </c>
      <c r="E24" s="325">
        <v>0.60416666666666663</v>
      </c>
      <c r="F24" s="325"/>
      <c r="G24" s="325"/>
      <c r="H24" s="326"/>
      <c r="I24" s="166" t="str">
        <f t="shared" si="2"/>
        <v/>
      </c>
      <c r="J24" s="163"/>
      <c r="K24" s="319">
        <f t="shared" si="7"/>
        <v>0.10416666666666663</v>
      </c>
      <c r="L24" s="320">
        <f t="shared" ca="1" si="3"/>
        <v>0</v>
      </c>
      <c r="M24" s="164">
        <f t="shared" ca="1" si="4"/>
        <v>0.10416666666667</v>
      </c>
      <c r="N24" s="360">
        <f t="shared" ca="1" si="5"/>
        <v>0</v>
      </c>
      <c r="O24" s="165" t="s">
        <v>144</v>
      </c>
      <c r="P24" s="304">
        <f t="shared" ca="1" si="8"/>
        <v>1.8854166666666701</v>
      </c>
    </row>
    <row r="25" spans="1:16" s="24" customFormat="1" ht="12" x14ac:dyDescent="0.2">
      <c r="A25" s="303">
        <f t="shared" si="6"/>
        <v>44337</v>
      </c>
      <c r="B25" s="161">
        <f t="shared" si="0"/>
        <v>44337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1.8854166666666701</v>
      </c>
    </row>
    <row r="26" spans="1:16" s="24" customFormat="1" ht="12" x14ac:dyDescent="0.2">
      <c r="A26" s="303">
        <f t="shared" si="6"/>
        <v>44338</v>
      </c>
      <c r="B26" s="161">
        <f t="shared" si="0"/>
        <v>44338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1.8854166666666701</v>
      </c>
    </row>
    <row r="27" spans="1:16" s="24" customFormat="1" ht="12" x14ac:dyDescent="0.2">
      <c r="A27" s="303">
        <f t="shared" si="6"/>
        <v>44339</v>
      </c>
      <c r="B27" s="161">
        <f t="shared" si="0"/>
        <v>44339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1.8854166666666701</v>
      </c>
    </row>
    <row r="28" spans="1:16" s="24" customFormat="1" ht="12" x14ac:dyDescent="0.2">
      <c r="A28" s="303">
        <f t="shared" si="6"/>
        <v>44340</v>
      </c>
      <c r="B28" s="161">
        <f t="shared" si="0"/>
        <v>44340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1.8854166666666701</v>
      </c>
    </row>
    <row r="29" spans="1:16" s="24" customFormat="1" ht="12" x14ac:dyDescent="0.2">
      <c r="A29" s="303">
        <f t="shared" si="6"/>
        <v>44341</v>
      </c>
      <c r="B29" s="161">
        <f t="shared" si="0"/>
        <v>44341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1.8854166666666701</v>
      </c>
    </row>
    <row r="30" spans="1:16" s="24" customFormat="1" ht="12" x14ac:dyDescent="0.2">
      <c r="A30" s="303">
        <f t="shared" si="6"/>
        <v>44342</v>
      </c>
      <c r="B30" s="161">
        <f t="shared" si="0"/>
        <v>44342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1.8854166666666701</v>
      </c>
    </row>
    <row r="31" spans="1:16" s="24" customFormat="1" ht="12" x14ac:dyDescent="0.2">
      <c r="A31" s="303">
        <f t="shared" si="6"/>
        <v>44343</v>
      </c>
      <c r="B31" s="161">
        <f t="shared" si="0"/>
        <v>44343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1.8854166666666701</v>
      </c>
    </row>
    <row r="32" spans="1:16" s="24" customFormat="1" ht="12" x14ac:dyDescent="0.2">
      <c r="A32" s="303">
        <f>IF(MONTH(A31+1)&gt;MONTH(A31),"",A31+1)</f>
        <v>44344</v>
      </c>
      <c r="B32" s="161">
        <f t="shared" si="0"/>
        <v>44344</v>
      </c>
      <c r="C32" s="162" t="str">
        <f>IF(ISERROR(VLOOKUP(A32,Feiertage,2,FALSE)),"",(VLOOKUP(A32,Feiertage,2,FALSE)))</f>
        <v>Christi Himmelfahrt</v>
      </c>
      <c r="D32" s="325">
        <v>0.64583333333333337</v>
      </c>
      <c r="E32" s="325">
        <v>0.75</v>
      </c>
      <c r="F32" s="325"/>
      <c r="G32" s="325"/>
      <c r="H32" s="326"/>
      <c r="I32" s="166" t="str">
        <f t="shared" si="2"/>
        <v/>
      </c>
      <c r="J32" s="163"/>
      <c r="K32" s="319">
        <f t="shared" si="7"/>
        <v>0.10416666666666663</v>
      </c>
      <c r="L32" s="320">
        <f t="shared" ca="1" si="3"/>
        <v>0</v>
      </c>
      <c r="M32" s="164">
        <f t="shared" ca="1" si="4"/>
        <v>0.10416666666667</v>
      </c>
      <c r="N32" s="360">
        <f t="shared" ca="1" si="5"/>
        <v>0</v>
      </c>
      <c r="O32" s="165" t="s">
        <v>144</v>
      </c>
      <c r="P32" s="304">
        <f t="shared" ca="1" si="8"/>
        <v>1.9895833333333399</v>
      </c>
    </row>
    <row r="33" spans="1:16" s="24" customFormat="1" ht="12" x14ac:dyDescent="0.2">
      <c r="A33" s="303">
        <f>IF(MONTH(A31+2)&gt;MONTH(A31),"",A31+2)</f>
        <v>44345</v>
      </c>
      <c r="B33" s="161">
        <f t="shared" si="0"/>
        <v>44345</v>
      </c>
      <c r="C33" s="162" t="str">
        <f>IF(ISERROR(VLOOKUP(A33,Feiertage,2,FALSE)),"",(VLOOKUP(A33,Feiertage,2,FALSE)))</f>
        <v/>
      </c>
      <c r="D33" s="325">
        <v>0.80208333333333337</v>
      </c>
      <c r="E33" s="325">
        <v>0.84375</v>
      </c>
      <c r="F33" s="325"/>
      <c r="G33" s="325"/>
      <c r="H33" s="326"/>
      <c r="I33" s="166" t="str">
        <f t="shared" si="2"/>
        <v/>
      </c>
      <c r="J33" s="163"/>
      <c r="K33" s="319">
        <f t="shared" si="7"/>
        <v>4.166666666666663E-2</v>
      </c>
      <c r="L33" s="320">
        <f t="shared" ca="1" si="3"/>
        <v>0</v>
      </c>
      <c r="M33" s="164">
        <f t="shared" ca="1" si="4"/>
        <v>4.1666666666670002E-2</v>
      </c>
      <c r="N33" s="360">
        <f t="shared" ca="1" si="5"/>
        <v>0</v>
      </c>
      <c r="O33" s="165" t="s">
        <v>144</v>
      </c>
      <c r="P33" s="304">
        <f t="shared" ca="1" si="8"/>
        <v>2.0312500000000102</v>
      </c>
    </row>
    <row r="34" spans="1:16" s="24" customFormat="1" ht="12" x14ac:dyDescent="0.2">
      <c r="A34" s="305">
        <f>IF(MONTH(A31+3)&gt;MONTH(A31),"",A31+3)</f>
        <v>44346</v>
      </c>
      <c r="B34" s="306">
        <f t="shared" si="0"/>
        <v>44346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2.0312500000000102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April 2025:</v>
      </c>
      <c r="F36" s="169">
        <f ca="1">April!F40</f>
        <v>1.78125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(Mai):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(Mai):</v>
      </c>
      <c r="F38" s="171">
        <f>SUM(K4:K34)</f>
        <v>0.24999999999999989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2.03125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3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QRQqXIlNhc+OQAiDPNu1TK+Ynzbi1gFXP6QsGKNA/9FZcHaHcYmGZ4msAg9wXPWQ5ACbbOQ+pHM1KuUwb/ARmw==" saltValue="6kgwADYOzywLgL2Yai7cy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39" priority="9">
      <formula>WEEKDAY($A4,2)=6</formula>
    </cfRule>
    <cfRule type="expression" dxfId="238" priority="10">
      <formula>OR(WEEKDAY($A4,2)=7,$C4&lt;&gt;"")</formula>
    </cfRule>
  </conditionalFormatting>
  <conditionalFormatting sqref="D4:D34">
    <cfRule type="expression" dxfId="237" priority="15">
      <formula>ISTEXT($D4)</formula>
    </cfRule>
  </conditionalFormatting>
  <conditionalFormatting sqref="E4:E34">
    <cfRule type="expression" dxfId="236" priority="14">
      <formula>ISTEXT($E4)</formula>
    </cfRule>
  </conditionalFormatting>
  <conditionalFormatting sqref="F4:F34">
    <cfRule type="expression" dxfId="235" priority="13">
      <formula>ISTEXT($F4)</formula>
    </cfRule>
  </conditionalFormatting>
  <conditionalFormatting sqref="G4:G34">
    <cfRule type="expression" dxfId="234" priority="12">
      <formula>ISTEXT($G4)</formula>
    </cfRule>
  </conditionalFormatting>
  <conditionalFormatting sqref="H4:H34">
    <cfRule type="expression" dxfId="233" priority="11">
      <formula>ISTEXT($H4)</formula>
    </cfRule>
  </conditionalFormatting>
  <conditionalFormatting sqref="J36:J47">
    <cfRule type="expression" dxfId="232" priority="136">
      <formula>MOD(J36,1)=0</formula>
    </cfRule>
  </conditionalFormatting>
  <dataValidations count="1">
    <dataValidation type="list" showErrorMessage="1" sqref="J4:J34" xr:uid="{00000000-0002-0000-06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B308398-CB15-499D-9558-8519119806A6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BF3ECFD2-95BF-4D67-BCE5-F99955B3E7A8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31AD93B2-7E59-41B8-B7D5-5DB1E4207971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183FD62A-EF82-4CD3-9B9D-7CA70668EFF7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812544F9-5AF5-4A6A-BB13-6C03AD6A0C75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37CF8957-F22D-4115-8F1A-B1AF1279E1CA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B24FEAB8-1979-410E-953E-E539790B45F1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7D727CD-E23C-4452-B3D4-28ECB54D4DE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07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DATE(Jahr,6,1)</f>
        <v>44347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19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44347</v>
      </c>
      <c r="B4" s="296">
        <f t="shared" ref="B4:B34" si="0">A4</f>
        <v>44347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2.03125</v>
      </c>
    </row>
    <row r="5" spans="1:16" s="24" customFormat="1" ht="12" x14ac:dyDescent="0.2">
      <c r="A5" s="303">
        <f t="shared" ref="A5:A31" si="6">A4+1</f>
        <v>44348</v>
      </c>
      <c r="B5" s="161">
        <f t="shared" si="0"/>
        <v>44348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2.03125</v>
      </c>
    </row>
    <row r="6" spans="1:16" s="24" customFormat="1" ht="12" x14ac:dyDescent="0.2">
      <c r="A6" s="303">
        <f t="shared" si="6"/>
        <v>44349</v>
      </c>
      <c r="B6" s="161">
        <f t="shared" si="0"/>
        <v>44349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2.03125</v>
      </c>
    </row>
    <row r="7" spans="1:16" s="24" customFormat="1" ht="12" x14ac:dyDescent="0.2">
      <c r="A7" s="303">
        <f t="shared" si="6"/>
        <v>44350</v>
      </c>
      <c r="B7" s="161">
        <f t="shared" si="0"/>
        <v>44350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2.03125</v>
      </c>
    </row>
    <row r="8" spans="1:16" s="24" customFormat="1" ht="12" x14ac:dyDescent="0.2">
      <c r="A8" s="303">
        <f t="shared" si="6"/>
        <v>44351</v>
      </c>
      <c r="B8" s="161">
        <f t="shared" si="0"/>
        <v>44351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2.03125</v>
      </c>
    </row>
    <row r="9" spans="1:16" s="24" customFormat="1" ht="12" x14ac:dyDescent="0.2">
      <c r="A9" s="303">
        <f t="shared" si="6"/>
        <v>44352</v>
      </c>
      <c r="B9" s="161">
        <f t="shared" si="0"/>
        <v>44352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2.03125</v>
      </c>
    </row>
    <row r="10" spans="1:16" s="24" customFormat="1" ht="12" x14ac:dyDescent="0.2">
      <c r="A10" s="303">
        <f t="shared" si="6"/>
        <v>44353</v>
      </c>
      <c r="B10" s="161">
        <f t="shared" si="0"/>
        <v>44353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2.03125</v>
      </c>
    </row>
    <row r="11" spans="1:16" s="24" customFormat="1" ht="12" x14ac:dyDescent="0.2">
      <c r="A11" s="303">
        <f t="shared" si="6"/>
        <v>44354</v>
      </c>
      <c r="B11" s="161">
        <f t="shared" si="0"/>
        <v>44354</v>
      </c>
      <c r="C11" s="162" t="str">
        <f t="shared" si="1"/>
        <v>Pfingstsonntag</v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2.03125</v>
      </c>
    </row>
    <row r="12" spans="1:16" s="24" customFormat="1" ht="12" x14ac:dyDescent="0.2">
      <c r="A12" s="303">
        <f t="shared" si="6"/>
        <v>44355</v>
      </c>
      <c r="B12" s="161">
        <f t="shared" si="0"/>
        <v>44355</v>
      </c>
      <c r="C12" s="162" t="str">
        <f t="shared" si="1"/>
        <v>Pfingstmontag</v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2.03125</v>
      </c>
    </row>
    <row r="13" spans="1:16" s="24" customFormat="1" ht="12" x14ac:dyDescent="0.2">
      <c r="A13" s="303">
        <f t="shared" si="6"/>
        <v>44356</v>
      </c>
      <c r="B13" s="161">
        <f t="shared" si="0"/>
        <v>44356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2.03125</v>
      </c>
    </row>
    <row r="14" spans="1:16" s="24" customFormat="1" ht="12" x14ac:dyDescent="0.2">
      <c r="A14" s="303">
        <f t="shared" si="6"/>
        <v>44357</v>
      </c>
      <c r="B14" s="161">
        <f t="shared" si="0"/>
        <v>44357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2.03125</v>
      </c>
    </row>
    <row r="15" spans="1:16" s="24" customFormat="1" ht="12" x14ac:dyDescent="0.2">
      <c r="A15" s="303">
        <f t="shared" si="6"/>
        <v>44358</v>
      </c>
      <c r="B15" s="161">
        <f t="shared" si="0"/>
        <v>44358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2.03125</v>
      </c>
    </row>
    <row r="16" spans="1:16" s="24" customFormat="1" ht="12" x14ac:dyDescent="0.2">
      <c r="A16" s="303">
        <f t="shared" si="6"/>
        <v>44359</v>
      </c>
      <c r="B16" s="161">
        <f t="shared" si="0"/>
        <v>44359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2.03125</v>
      </c>
    </row>
    <row r="17" spans="1:16" s="24" customFormat="1" ht="12" x14ac:dyDescent="0.2">
      <c r="A17" s="303">
        <f t="shared" si="6"/>
        <v>44360</v>
      </c>
      <c r="B17" s="161">
        <f t="shared" si="0"/>
        <v>44360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2.03125</v>
      </c>
    </row>
    <row r="18" spans="1:16" s="24" customFormat="1" ht="12" x14ac:dyDescent="0.2">
      <c r="A18" s="303">
        <f t="shared" si="6"/>
        <v>44361</v>
      </c>
      <c r="B18" s="161">
        <f t="shared" si="0"/>
        <v>44361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2.03125</v>
      </c>
    </row>
    <row r="19" spans="1:16" s="24" customFormat="1" ht="12" x14ac:dyDescent="0.2">
      <c r="A19" s="303">
        <f t="shared" si="6"/>
        <v>44362</v>
      </c>
      <c r="B19" s="161">
        <f t="shared" si="0"/>
        <v>44362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2.03125</v>
      </c>
    </row>
    <row r="20" spans="1:16" s="24" customFormat="1" ht="12" x14ac:dyDescent="0.2">
      <c r="A20" s="303">
        <f t="shared" si="6"/>
        <v>44363</v>
      </c>
      <c r="B20" s="161">
        <f t="shared" si="0"/>
        <v>44363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2.03125</v>
      </c>
    </row>
    <row r="21" spans="1:16" s="24" customFormat="1" ht="12" x14ac:dyDescent="0.2">
      <c r="A21" s="303">
        <f t="shared" si="6"/>
        <v>44364</v>
      </c>
      <c r="B21" s="161">
        <f t="shared" si="0"/>
        <v>44364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2.03125</v>
      </c>
    </row>
    <row r="22" spans="1:16" s="24" customFormat="1" ht="12" x14ac:dyDescent="0.2">
      <c r="A22" s="303">
        <f t="shared" si="6"/>
        <v>44365</v>
      </c>
      <c r="B22" s="161">
        <f t="shared" si="0"/>
        <v>44365</v>
      </c>
      <c r="C22" s="162" t="str">
        <f t="shared" si="1"/>
        <v>Fronleichnam</v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2.03125</v>
      </c>
    </row>
    <row r="23" spans="1:16" s="24" customFormat="1" ht="12" x14ac:dyDescent="0.2">
      <c r="A23" s="303">
        <f t="shared" si="6"/>
        <v>44366</v>
      </c>
      <c r="B23" s="161">
        <f t="shared" si="0"/>
        <v>44366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2.03125</v>
      </c>
    </row>
    <row r="24" spans="1:16" s="24" customFormat="1" ht="12" x14ac:dyDescent="0.2">
      <c r="A24" s="303">
        <f t="shared" si="6"/>
        <v>44367</v>
      </c>
      <c r="B24" s="161">
        <f t="shared" si="0"/>
        <v>44367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2.03125</v>
      </c>
    </row>
    <row r="25" spans="1:16" s="24" customFormat="1" ht="12" x14ac:dyDescent="0.2">
      <c r="A25" s="303">
        <f t="shared" si="6"/>
        <v>44368</v>
      </c>
      <c r="B25" s="161">
        <f t="shared" si="0"/>
        <v>44368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2.03125</v>
      </c>
    </row>
    <row r="26" spans="1:16" s="24" customFormat="1" ht="12" x14ac:dyDescent="0.2">
      <c r="A26" s="303">
        <f t="shared" si="6"/>
        <v>44369</v>
      </c>
      <c r="B26" s="161">
        <f t="shared" si="0"/>
        <v>44369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2.03125</v>
      </c>
    </row>
    <row r="27" spans="1:16" s="24" customFormat="1" ht="12" x14ac:dyDescent="0.2">
      <c r="A27" s="303">
        <f t="shared" si="6"/>
        <v>44370</v>
      </c>
      <c r="B27" s="161">
        <f t="shared" si="0"/>
        <v>44370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2.03125</v>
      </c>
    </row>
    <row r="28" spans="1:16" s="24" customFormat="1" ht="12" x14ac:dyDescent="0.2">
      <c r="A28" s="303">
        <f t="shared" si="6"/>
        <v>44371</v>
      </c>
      <c r="B28" s="161">
        <f t="shared" si="0"/>
        <v>44371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2.03125</v>
      </c>
    </row>
    <row r="29" spans="1:16" s="24" customFormat="1" ht="12" x14ac:dyDescent="0.2">
      <c r="A29" s="303">
        <f t="shared" si="6"/>
        <v>44372</v>
      </c>
      <c r="B29" s="161">
        <f t="shared" si="0"/>
        <v>44372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2.03125</v>
      </c>
    </row>
    <row r="30" spans="1:16" s="24" customFormat="1" ht="12" x14ac:dyDescent="0.2">
      <c r="A30" s="303">
        <f t="shared" si="6"/>
        <v>44373</v>
      </c>
      <c r="B30" s="161">
        <f t="shared" si="0"/>
        <v>44373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2.03125</v>
      </c>
    </row>
    <row r="31" spans="1:16" s="24" customFormat="1" ht="12" x14ac:dyDescent="0.2">
      <c r="A31" s="303">
        <f t="shared" si="6"/>
        <v>44374</v>
      </c>
      <c r="B31" s="161">
        <f t="shared" si="0"/>
        <v>44374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2.03125</v>
      </c>
    </row>
    <row r="32" spans="1:16" s="24" customFormat="1" ht="12" x14ac:dyDescent="0.2">
      <c r="A32" s="303">
        <f>IF(MONTH(A31+1)&gt;MONTH(A31),"",A31+1)</f>
        <v>44375</v>
      </c>
      <c r="B32" s="161">
        <f t="shared" si="0"/>
        <v>44375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2.03125</v>
      </c>
    </row>
    <row r="33" spans="1:16" s="24" customFormat="1" ht="12" x14ac:dyDescent="0.2">
      <c r="A33" s="303">
        <f>IF(MONTH(A31+2)&gt;MONTH(A31),"",A31+2)</f>
        <v>44376</v>
      </c>
      <c r="B33" s="161">
        <f t="shared" si="0"/>
        <v>44376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3.125</v>
      </c>
      <c r="M33" s="164">
        <f t="shared" ca="1" si="4"/>
        <v>-3.125</v>
      </c>
      <c r="N33" s="360">
        <f t="shared" ca="1" si="5"/>
        <v>3.125</v>
      </c>
      <c r="O33" s="165"/>
      <c r="P33" s="304">
        <f t="shared" ca="1" si="8"/>
        <v>-1.09375</v>
      </c>
    </row>
    <row r="34" spans="1:16" s="24" customFormat="1" ht="12" x14ac:dyDescent="0.2">
      <c r="A34" s="305" t="str">
        <f>IF(MONTH(A31+3)&gt;MONTH(A31),"",A31+3)</f>
        <v/>
      </c>
      <c r="B34" s="306" t="str">
        <f t="shared" si="0"/>
        <v/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si="3"/>
        <v>0</v>
      </c>
      <c r="M34" s="309">
        <f>IF(A34="",0,ROUND(K34-L34,14))</f>
        <v>0</v>
      </c>
      <c r="N34" s="361">
        <f t="shared" ca="1" si="5"/>
        <v>0</v>
      </c>
      <c r="O34" s="310"/>
      <c r="P34" s="311" t="str">
        <f>IF(A34="","",IF(M34&lt;&gt;"",ROUND(P33+M34,14),P33))</f>
        <v/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Mai 2025:</v>
      </c>
      <c r="F36" s="169">
        <f ca="1">Mai!F40</f>
        <v>2.03125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(Juni):</v>
      </c>
      <c r="F37" s="170">
        <f ca="1">SUM(L4:L34)</f>
        <v>3.125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(Juni):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fhTrPY6THDrD8+4Vt5qeYzFzpiAhzJFQvbKEJqo2+Ga2thRbk9rIndDcaxDkbPVaB0fvdXFGbxdyHG/oskG6VA==" saltValue="kL7dVike1ELP/RmEdcYUoA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23" priority="9">
      <formula>WEEKDAY($A4,2)=6</formula>
    </cfRule>
    <cfRule type="expression" dxfId="222" priority="10">
      <formula>OR(WEEKDAY($A4,2)=7,$C4&lt;&gt;"")</formula>
    </cfRule>
  </conditionalFormatting>
  <conditionalFormatting sqref="D4:D34">
    <cfRule type="expression" dxfId="221" priority="15">
      <formula>ISTEXT($D4)</formula>
    </cfRule>
  </conditionalFormatting>
  <conditionalFormatting sqref="E4:E34">
    <cfRule type="expression" dxfId="220" priority="14">
      <formula>ISTEXT($E4)</formula>
    </cfRule>
  </conditionalFormatting>
  <conditionalFormatting sqref="F4:F34">
    <cfRule type="expression" dxfId="219" priority="13">
      <formula>ISTEXT($F4)</formula>
    </cfRule>
  </conditionalFormatting>
  <conditionalFormatting sqref="G4:G34">
    <cfRule type="expression" dxfId="218" priority="12">
      <formula>ISTEXT($G4)</formula>
    </cfRule>
  </conditionalFormatting>
  <conditionalFormatting sqref="H4:H34">
    <cfRule type="expression" dxfId="217" priority="11">
      <formula>ISTEXT($H4)</formula>
    </cfRule>
  </conditionalFormatting>
  <conditionalFormatting sqref="J36:J47">
    <cfRule type="expression" dxfId="216" priority="130">
      <formula>MOD(J36,1)=0</formula>
    </cfRule>
  </conditionalFormatting>
  <dataValidations count="1">
    <dataValidation type="list" showErrorMessage="1" sqref="J4:J34" xr:uid="{00000000-0002-0000-07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9BFD3B8-9E51-411A-A409-CC0B7CBDEF6B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A2AFDD42-692C-4F29-8335-3EB231637661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8C7DFA5F-A57C-47E2-A173-CCFD1E0C0320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ACA213DB-C8BB-4B3F-8B7C-ECF2BB17764E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232165BD-4950-42BF-97FF-A6EA6E0C1E7E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1BDFB2D1-3EB4-49CC-904C-B0F6D2714125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3A1B21A5-5C55-4761-8A14-63293315634F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C2F3B861-D612-4FBE-8307-4DDFB51AFBAA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08">
    <pageSetUpPr fitToPage="1"/>
  </sheetPr>
  <dimension ref="A1:P47"/>
  <sheetViews>
    <sheetView showGridLines="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11.44140625" defaultRowHeight="13.2" x14ac:dyDescent="0.25"/>
  <cols>
    <col min="1" max="1" width="10.77734375" style="51" customWidth="1"/>
    <col min="2" max="2" width="5.77734375" style="51" customWidth="1"/>
    <col min="3" max="3" width="17.77734375" style="51" customWidth="1"/>
    <col min="4" max="4" width="7.77734375" style="52" customWidth="1"/>
    <col min="5" max="7" width="7.77734375" style="51" customWidth="1"/>
    <col min="8" max="8" width="6.77734375" style="53" customWidth="1"/>
    <col min="9" max="9" width="1.77734375" style="53" customWidth="1"/>
    <col min="10" max="10" width="3.77734375" style="51" customWidth="1"/>
    <col min="11" max="12" width="7.77734375" style="53" customWidth="1"/>
    <col min="13" max="13" width="7.77734375" style="51" customWidth="1"/>
    <col min="14" max="14" width="4" style="51" hidden="1" customWidth="1"/>
    <col min="15" max="15" width="30.77734375" style="51" customWidth="1"/>
    <col min="16" max="16" width="7.77734375" style="51" customWidth="1"/>
    <col min="17" max="16384" width="11.44140625" style="51"/>
  </cols>
  <sheetData>
    <row r="1" spans="1:16" ht="15" customHeight="1" x14ac:dyDescent="0.25">
      <c r="A1" s="390">
        <f>DATE(Jahr,7,1)</f>
        <v>44377</v>
      </c>
      <c r="B1" s="391"/>
      <c r="C1" s="391"/>
      <c r="D1" s="391"/>
      <c r="E1" s="391"/>
      <c r="F1" s="391"/>
      <c r="G1" s="391"/>
      <c r="H1" s="286" t="str">
        <f>"Nettoarbeitstage: "&amp;NETWORKDAYS(A1,EOMONTH(A1,0),Feiertage!A4:A39)</f>
        <v>Nettoarbeitstage: 23</v>
      </c>
      <c r="I1" s="54"/>
      <c r="J1" s="54"/>
      <c r="K1" s="55"/>
      <c r="L1" s="56"/>
      <c r="M1" s="54"/>
      <c r="N1" s="57"/>
      <c r="O1" s="394" t="str">
        <f>Voreinstellungen!C3</f>
        <v>Sepin, Philipp</v>
      </c>
      <c r="P1" s="395"/>
    </row>
    <row r="2" spans="1:16" ht="15" customHeight="1" x14ac:dyDescent="0.25">
      <c r="A2" s="392"/>
      <c r="B2" s="393"/>
      <c r="C2" s="393"/>
      <c r="D2" s="393"/>
      <c r="E2" s="393"/>
      <c r="F2" s="393"/>
      <c r="G2" s="393"/>
      <c r="H2" s="58"/>
      <c r="I2" s="58"/>
      <c r="J2" s="58"/>
      <c r="K2" s="59"/>
      <c r="L2" s="60"/>
      <c r="M2" s="58"/>
      <c r="N2" s="61"/>
      <c r="O2" s="396" t="str">
        <f>IF(ISBLANK(Voreinstellungen!C4),"","Personal-Nr.: "&amp;Voreinstellungen!C4)</f>
        <v>Personal-Nr.: 11918494</v>
      </c>
      <c r="P2" s="397"/>
    </row>
    <row r="3" spans="1:16" s="63" customFormat="1" ht="36" customHeight="1" x14ac:dyDescent="0.25">
      <c r="A3" s="110" t="s">
        <v>77</v>
      </c>
      <c r="B3" s="111"/>
      <c r="C3" s="112" t="s">
        <v>26</v>
      </c>
      <c r="D3" s="136" t="s">
        <v>78</v>
      </c>
      <c r="E3" s="136" t="s">
        <v>79</v>
      </c>
      <c r="F3" s="136" t="s">
        <v>80</v>
      </c>
      <c r="G3" s="136" t="s">
        <v>81</v>
      </c>
      <c r="H3" s="403" t="s">
        <v>82</v>
      </c>
      <c r="I3" s="404"/>
      <c r="J3" s="137" t="s">
        <v>24</v>
      </c>
      <c r="K3" s="240" t="s">
        <v>83</v>
      </c>
      <c r="L3" s="240" t="s">
        <v>84</v>
      </c>
      <c r="M3" s="292" t="s">
        <v>85</v>
      </c>
      <c r="N3" s="293" t="s">
        <v>86</v>
      </c>
      <c r="O3" s="138" t="s">
        <v>87</v>
      </c>
      <c r="P3" s="62" t="s">
        <v>88</v>
      </c>
    </row>
    <row r="4" spans="1:16" s="24" customFormat="1" ht="12" x14ac:dyDescent="0.2">
      <c r="A4" s="295">
        <f>A1</f>
        <v>44377</v>
      </c>
      <c r="B4" s="296">
        <f t="shared" ref="B4:B34" si="0">A4</f>
        <v>44377</v>
      </c>
      <c r="C4" s="297" t="str">
        <f t="shared" ref="C4:C31" si="1">IF(ISERROR(VLOOKUP(B4,Feiertage,2,FALSE)),"",(VLOOKUP(B4,Feiertage,2,FALSE)))</f>
        <v/>
      </c>
      <c r="D4" s="323"/>
      <c r="E4" s="323"/>
      <c r="F4" s="323"/>
      <c r="G4" s="323"/>
      <c r="H4" s="324"/>
      <c r="I4" s="298" t="str">
        <f t="shared" ref="I4:I34" si="2">IF(A4="","",IF(G4=0,IF(K4=0,"",IF(PauseGTime&lt;IF(E4&gt;D4,E4-D4,1-D4+E4),IF(H4&lt;PauseGWert,"!",""),IF(PauseKTime&lt;IF(E4&gt;D4,E4-D4,1-D4+E4),IF(H4&lt;PauseKWert,"!",""),""))),IF(PauseGTime&lt;IF(G4&gt;D4,G4-D4,1-D4+G4),IF(IF(F4&gt;E4,F4-E4,1-E4+F4)+H4+0.0000001&lt;PauseGWert,"!",""),IF(PauseKTime&lt;IF(G4&gt;D4,G4-D4,1-D4+G4),IF(IF(F4&gt;E4,F4-E4,1-E4+F4)+H4+0.0000001&lt;PauseKWert,"!",""),""))))</f>
        <v/>
      </c>
      <c r="J4" s="299"/>
      <c r="K4" s="317">
        <f>IF(A4="",0,IF(IF(D4&lt;E4,E4-D4,IF(E4="",0,E4-D4+1))+IF(F4&lt;G4,G4-F4,IF(G4="",0,G4-F4+1))-H4&gt;0,IF(D4&lt;E4,E4-D4,IF(E4="",0,E4-D4+1))+IF(F4&lt;G4,G4-F4,IF(G4="",0,G4-F4+1))-H4,0))</f>
        <v>0</v>
      </c>
      <c r="L4" s="318">
        <f t="shared" ref="L4:L34" ca="1" si="3">IF(AND(C4&lt;&gt;"",J4=""),IF(ISERROR(VLOOKUP(B4,Feiertage,2,FALSE)),0,VLOOKUP(B4,Feiertage,3,FALSE)*N4),IF(A4="",0,IF(J4&lt;&gt;"",IF(UPPER(J4)=VLOOKUP(UPPER(J4),Code,1,FALSE),IF(OR(VLOOKUP(J4,Code,2,FALSE)="NONE",VLOOKUP(J4,Code,2,FALSE)="XTRA",VLOOKUP(J4,Code,2,FALSE)="REST"),K4,IF(ISERROR(VLOOKUP(B4,Feiertage,2,FALSE)),VLOOKUP(J4,Code,2,FALSE)*N4,IF(VLOOKUP(B4,Feiertage,3,FALSE)=0.5,IF(OR(UPPER(J4)="G",UPPER(J4)="H"),VLOOKUP(B4,Feiertage,3,FALSE)*VLOOKUP(J4,Code,2,FALSE)*N4,0),VLOOKUP(B4,Feiertage,3,FALSE)*VLOOKUP(J4,Code,2,FALSE)*N4))),N4),N4)))</f>
        <v>0</v>
      </c>
      <c r="M4" s="300">
        <f t="shared" ref="M4:M33" ca="1" si="4">IF(A4="",0,ROUND(K4-L4,14))</f>
        <v>0</v>
      </c>
      <c r="N4" s="359">
        <f t="shared" ref="N4:N34" ca="1" si="5">IF(A4="",0,INDIRECT(ADDRESS(MATCH(A4,SOLL_AZ_Ab,1)+11,WEEKDAY(A4,2)+3,,,"Voreinstellungen"),TRUE))</f>
        <v>0</v>
      </c>
      <c r="O4" s="301"/>
      <c r="P4" s="302">
        <f ca="1">IF(A4="","",IF(M4&lt;&gt;"",ROUND(F36+M4,14),F36))</f>
        <v>-1.09375</v>
      </c>
    </row>
    <row r="5" spans="1:16" s="24" customFormat="1" ht="12" x14ac:dyDescent="0.2">
      <c r="A5" s="303">
        <f t="shared" ref="A5:A31" si="6">A4+1</f>
        <v>44378</v>
      </c>
      <c r="B5" s="161">
        <f t="shared" si="0"/>
        <v>44378</v>
      </c>
      <c r="C5" s="162" t="str">
        <f t="shared" si="1"/>
        <v/>
      </c>
      <c r="D5" s="325"/>
      <c r="E5" s="325"/>
      <c r="F5" s="325"/>
      <c r="G5" s="325"/>
      <c r="H5" s="326"/>
      <c r="I5" s="166" t="str">
        <f t="shared" si="2"/>
        <v/>
      </c>
      <c r="J5" s="163"/>
      <c r="K5" s="319">
        <f t="shared" ref="K5:K34" si="7">IF(A5="",0,IF(IF(D5&lt;E5,E5-D5,IF(E5="",0,E5-D5+1))+IF(F5&lt;G5,G5-F5,IF(G5="",0,G5-F5+1))-H5&gt;0,IF(D5&lt;E5,E5-D5,IF(E5="",0,E5-D5+1))+IF(F5&lt;G5,G5-F5,IF(G5="",0,G5-F5+1))-H5,0))</f>
        <v>0</v>
      </c>
      <c r="L5" s="320">
        <f t="shared" ca="1" si="3"/>
        <v>0</v>
      </c>
      <c r="M5" s="164">
        <f t="shared" ca="1" si="4"/>
        <v>0</v>
      </c>
      <c r="N5" s="360">
        <f t="shared" ca="1" si="5"/>
        <v>0</v>
      </c>
      <c r="O5" s="165"/>
      <c r="P5" s="304">
        <f ca="1">IF(A5="","",IF(M5&lt;&gt;"",ROUND(P4+M5,14),P4))</f>
        <v>-1.09375</v>
      </c>
    </row>
    <row r="6" spans="1:16" s="24" customFormat="1" ht="12" x14ac:dyDescent="0.2">
      <c r="A6" s="303">
        <f t="shared" si="6"/>
        <v>44379</v>
      </c>
      <c r="B6" s="161">
        <f t="shared" si="0"/>
        <v>44379</v>
      </c>
      <c r="C6" s="162" t="str">
        <f t="shared" si="1"/>
        <v/>
      </c>
      <c r="D6" s="325"/>
      <c r="E6" s="325"/>
      <c r="F6" s="325"/>
      <c r="G6" s="325"/>
      <c r="H6" s="326"/>
      <c r="I6" s="166" t="str">
        <f t="shared" si="2"/>
        <v/>
      </c>
      <c r="J6" s="163"/>
      <c r="K6" s="319">
        <f t="shared" si="7"/>
        <v>0</v>
      </c>
      <c r="L6" s="320">
        <f t="shared" ca="1" si="3"/>
        <v>0</v>
      </c>
      <c r="M6" s="164">
        <f t="shared" ca="1" si="4"/>
        <v>0</v>
      </c>
      <c r="N6" s="360">
        <f t="shared" ca="1" si="5"/>
        <v>0</v>
      </c>
      <c r="O6" s="165"/>
      <c r="P6" s="304">
        <f t="shared" ref="P6:P33" ca="1" si="8">IF(A6="","",IF(M6&lt;&gt;"",ROUND(P5+M6,14),P5))</f>
        <v>-1.09375</v>
      </c>
    </row>
    <row r="7" spans="1:16" s="24" customFormat="1" ht="12" x14ac:dyDescent="0.2">
      <c r="A7" s="303">
        <f t="shared" si="6"/>
        <v>44380</v>
      </c>
      <c r="B7" s="161">
        <f t="shared" si="0"/>
        <v>44380</v>
      </c>
      <c r="C7" s="162" t="str">
        <f t="shared" si="1"/>
        <v/>
      </c>
      <c r="D7" s="325"/>
      <c r="E7" s="325"/>
      <c r="F7" s="325"/>
      <c r="G7" s="325"/>
      <c r="H7" s="326"/>
      <c r="I7" s="166" t="str">
        <f t="shared" si="2"/>
        <v/>
      </c>
      <c r="J7" s="163"/>
      <c r="K7" s="319">
        <f t="shared" si="7"/>
        <v>0</v>
      </c>
      <c r="L7" s="320">
        <f t="shared" ca="1" si="3"/>
        <v>0</v>
      </c>
      <c r="M7" s="164">
        <f t="shared" ca="1" si="4"/>
        <v>0</v>
      </c>
      <c r="N7" s="360">
        <f t="shared" ca="1" si="5"/>
        <v>0</v>
      </c>
      <c r="O7" s="165"/>
      <c r="P7" s="304">
        <f t="shared" ca="1" si="8"/>
        <v>-1.09375</v>
      </c>
    </row>
    <row r="8" spans="1:16" s="24" customFormat="1" ht="12" x14ac:dyDescent="0.2">
      <c r="A8" s="303">
        <f t="shared" si="6"/>
        <v>44381</v>
      </c>
      <c r="B8" s="161">
        <f t="shared" si="0"/>
        <v>44381</v>
      </c>
      <c r="C8" s="162" t="str">
        <f t="shared" si="1"/>
        <v/>
      </c>
      <c r="D8" s="325"/>
      <c r="E8" s="325"/>
      <c r="F8" s="325"/>
      <c r="G8" s="325"/>
      <c r="H8" s="326"/>
      <c r="I8" s="166" t="str">
        <f t="shared" si="2"/>
        <v/>
      </c>
      <c r="J8" s="163"/>
      <c r="K8" s="319">
        <f t="shared" si="7"/>
        <v>0</v>
      </c>
      <c r="L8" s="320">
        <f t="shared" ca="1" si="3"/>
        <v>0</v>
      </c>
      <c r="M8" s="164">
        <f t="shared" ca="1" si="4"/>
        <v>0</v>
      </c>
      <c r="N8" s="360">
        <f t="shared" ca="1" si="5"/>
        <v>0</v>
      </c>
      <c r="O8" s="165"/>
      <c r="P8" s="304">
        <f t="shared" ca="1" si="8"/>
        <v>-1.09375</v>
      </c>
    </row>
    <row r="9" spans="1:16" s="24" customFormat="1" ht="12" x14ac:dyDescent="0.2">
      <c r="A9" s="303">
        <f t="shared" si="6"/>
        <v>44382</v>
      </c>
      <c r="B9" s="161">
        <f t="shared" si="0"/>
        <v>44382</v>
      </c>
      <c r="C9" s="162" t="str">
        <f t="shared" si="1"/>
        <v/>
      </c>
      <c r="D9" s="325"/>
      <c r="E9" s="325"/>
      <c r="F9" s="325"/>
      <c r="G9" s="325"/>
      <c r="H9" s="326"/>
      <c r="I9" s="166" t="str">
        <f t="shared" si="2"/>
        <v/>
      </c>
      <c r="J9" s="163"/>
      <c r="K9" s="319">
        <f t="shared" si="7"/>
        <v>0</v>
      </c>
      <c r="L9" s="320">
        <f t="shared" ca="1" si="3"/>
        <v>0</v>
      </c>
      <c r="M9" s="164">
        <f t="shared" ca="1" si="4"/>
        <v>0</v>
      </c>
      <c r="N9" s="360">
        <f t="shared" ca="1" si="5"/>
        <v>0</v>
      </c>
      <c r="O9" s="165"/>
      <c r="P9" s="304">
        <f t="shared" ca="1" si="8"/>
        <v>-1.09375</v>
      </c>
    </row>
    <row r="10" spans="1:16" s="24" customFormat="1" ht="12" x14ac:dyDescent="0.2">
      <c r="A10" s="303">
        <f t="shared" si="6"/>
        <v>44383</v>
      </c>
      <c r="B10" s="161">
        <f t="shared" si="0"/>
        <v>44383</v>
      </c>
      <c r="C10" s="162" t="str">
        <f t="shared" si="1"/>
        <v/>
      </c>
      <c r="D10" s="325"/>
      <c r="E10" s="325"/>
      <c r="F10" s="325"/>
      <c r="G10" s="325"/>
      <c r="H10" s="326"/>
      <c r="I10" s="166" t="str">
        <f t="shared" si="2"/>
        <v/>
      </c>
      <c r="J10" s="163"/>
      <c r="K10" s="319">
        <f t="shared" si="7"/>
        <v>0</v>
      </c>
      <c r="L10" s="320">
        <f t="shared" ca="1" si="3"/>
        <v>0</v>
      </c>
      <c r="M10" s="164">
        <f t="shared" ca="1" si="4"/>
        <v>0</v>
      </c>
      <c r="N10" s="360">
        <f t="shared" ca="1" si="5"/>
        <v>0</v>
      </c>
      <c r="O10" s="165"/>
      <c r="P10" s="304">
        <f t="shared" ca="1" si="8"/>
        <v>-1.09375</v>
      </c>
    </row>
    <row r="11" spans="1:16" s="24" customFormat="1" ht="12" x14ac:dyDescent="0.2">
      <c r="A11" s="303">
        <f t="shared" si="6"/>
        <v>44384</v>
      </c>
      <c r="B11" s="161">
        <f t="shared" si="0"/>
        <v>44384</v>
      </c>
      <c r="C11" s="162" t="str">
        <f t="shared" si="1"/>
        <v/>
      </c>
      <c r="D11" s="325"/>
      <c r="E11" s="325"/>
      <c r="F11" s="325"/>
      <c r="G11" s="325"/>
      <c r="H11" s="326"/>
      <c r="I11" s="166" t="str">
        <f t="shared" si="2"/>
        <v/>
      </c>
      <c r="J11" s="163"/>
      <c r="K11" s="319">
        <f t="shared" si="7"/>
        <v>0</v>
      </c>
      <c r="L11" s="320">
        <f t="shared" ca="1" si="3"/>
        <v>0</v>
      </c>
      <c r="M11" s="164">
        <f t="shared" ca="1" si="4"/>
        <v>0</v>
      </c>
      <c r="N11" s="360">
        <f t="shared" ca="1" si="5"/>
        <v>0</v>
      </c>
      <c r="O11" s="165"/>
      <c r="P11" s="304">
        <f t="shared" ca="1" si="8"/>
        <v>-1.09375</v>
      </c>
    </row>
    <row r="12" spans="1:16" s="24" customFormat="1" ht="12" x14ac:dyDescent="0.2">
      <c r="A12" s="303">
        <f t="shared" si="6"/>
        <v>44385</v>
      </c>
      <c r="B12" s="161">
        <f t="shared" si="0"/>
        <v>44385</v>
      </c>
      <c r="C12" s="162" t="str">
        <f t="shared" si="1"/>
        <v/>
      </c>
      <c r="D12" s="325"/>
      <c r="E12" s="325"/>
      <c r="F12" s="325"/>
      <c r="G12" s="325"/>
      <c r="H12" s="326"/>
      <c r="I12" s="166" t="str">
        <f t="shared" si="2"/>
        <v/>
      </c>
      <c r="J12" s="163"/>
      <c r="K12" s="319">
        <f t="shared" si="7"/>
        <v>0</v>
      </c>
      <c r="L12" s="320">
        <f t="shared" ca="1" si="3"/>
        <v>0</v>
      </c>
      <c r="M12" s="164">
        <f t="shared" ca="1" si="4"/>
        <v>0</v>
      </c>
      <c r="N12" s="360">
        <f t="shared" ca="1" si="5"/>
        <v>0</v>
      </c>
      <c r="O12" s="165"/>
      <c r="P12" s="304">
        <f t="shared" ca="1" si="8"/>
        <v>-1.09375</v>
      </c>
    </row>
    <row r="13" spans="1:16" s="24" customFormat="1" ht="12" x14ac:dyDescent="0.2">
      <c r="A13" s="303">
        <f t="shared" si="6"/>
        <v>44386</v>
      </c>
      <c r="B13" s="161">
        <f t="shared" si="0"/>
        <v>44386</v>
      </c>
      <c r="C13" s="162" t="str">
        <f t="shared" si="1"/>
        <v/>
      </c>
      <c r="D13" s="325"/>
      <c r="E13" s="325"/>
      <c r="F13" s="325"/>
      <c r="G13" s="325"/>
      <c r="H13" s="326"/>
      <c r="I13" s="166" t="str">
        <f t="shared" si="2"/>
        <v/>
      </c>
      <c r="J13" s="163"/>
      <c r="K13" s="319">
        <f t="shared" si="7"/>
        <v>0</v>
      </c>
      <c r="L13" s="320">
        <f t="shared" ca="1" si="3"/>
        <v>0</v>
      </c>
      <c r="M13" s="164">
        <f t="shared" ca="1" si="4"/>
        <v>0</v>
      </c>
      <c r="N13" s="360">
        <f t="shared" ca="1" si="5"/>
        <v>0</v>
      </c>
      <c r="O13" s="165"/>
      <c r="P13" s="304">
        <f t="shared" ca="1" si="8"/>
        <v>-1.09375</v>
      </c>
    </row>
    <row r="14" spans="1:16" s="24" customFormat="1" ht="12" x14ac:dyDescent="0.2">
      <c r="A14" s="303">
        <f t="shared" si="6"/>
        <v>44387</v>
      </c>
      <c r="B14" s="161">
        <f t="shared" si="0"/>
        <v>44387</v>
      </c>
      <c r="C14" s="162" t="str">
        <f t="shared" si="1"/>
        <v/>
      </c>
      <c r="D14" s="325"/>
      <c r="E14" s="325"/>
      <c r="F14" s="325"/>
      <c r="G14" s="325"/>
      <c r="H14" s="326"/>
      <c r="I14" s="166" t="str">
        <f t="shared" si="2"/>
        <v/>
      </c>
      <c r="J14" s="163"/>
      <c r="K14" s="319">
        <f t="shared" si="7"/>
        <v>0</v>
      </c>
      <c r="L14" s="320">
        <f t="shared" ca="1" si="3"/>
        <v>0</v>
      </c>
      <c r="M14" s="164">
        <f t="shared" ca="1" si="4"/>
        <v>0</v>
      </c>
      <c r="N14" s="360">
        <f t="shared" ca="1" si="5"/>
        <v>0</v>
      </c>
      <c r="O14" s="165"/>
      <c r="P14" s="304">
        <f t="shared" ca="1" si="8"/>
        <v>-1.09375</v>
      </c>
    </row>
    <row r="15" spans="1:16" s="24" customFormat="1" ht="12" x14ac:dyDescent="0.2">
      <c r="A15" s="303">
        <f t="shared" si="6"/>
        <v>44388</v>
      </c>
      <c r="B15" s="161">
        <f t="shared" si="0"/>
        <v>44388</v>
      </c>
      <c r="C15" s="162" t="str">
        <f t="shared" si="1"/>
        <v/>
      </c>
      <c r="D15" s="325"/>
      <c r="E15" s="325"/>
      <c r="F15" s="325"/>
      <c r="G15" s="325"/>
      <c r="H15" s="326"/>
      <c r="I15" s="166" t="str">
        <f t="shared" si="2"/>
        <v/>
      </c>
      <c r="J15" s="163"/>
      <c r="K15" s="319">
        <f t="shared" si="7"/>
        <v>0</v>
      </c>
      <c r="L15" s="320">
        <f t="shared" ca="1" si="3"/>
        <v>0</v>
      </c>
      <c r="M15" s="164">
        <f t="shared" ca="1" si="4"/>
        <v>0</v>
      </c>
      <c r="N15" s="360">
        <f t="shared" ca="1" si="5"/>
        <v>0</v>
      </c>
      <c r="O15" s="165"/>
      <c r="P15" s="304">
        <f t="shared" ca="1" si="8"/>
        <v>-1.09375</v>
      </c>
    </row>
    <row r="16" spans="1:16" s="24" customFormat="1" ht="12" x14ac:dyDescent="0.2">
      <c r="A16" s="303">
        <f t="shared" si="6"/>
        <v>44389</v>
      </c>
      <c r="B16" s="161">
        <f t="shared" si="0"/>
        <v>44389</v>
      </c>
      <c r="C16" s="162" t="str">
        <f t="shared" si="1"/>
        <v/>
      </c>
      <c r="D16" s="325"/>
      <c r="E16" s="325"/>
      <c r="F16" s="325"/>
      <c r="G16" s="325"/>
      <c r="H16" s="326"/>
      <c r="I16" s="166" t="str">
        <f t="shared" si="2"/>
        <v/>
      </c>
      <c r="J16" s="163"/>
      <c r="K16" s="319">
        <f t="shared" si="7"/>
        <v>0</v>
      </c>
      <c r="L16" s="320">
        <f t="shared" ca="1" si="3"/>
        <v>0</v>
      </c>
      <c r="M16" s="164">
        <f t="shared" ca="1" si="4"/>
        <v>0</v>
      </c>
      <c r="N16" s="360">
        <f t="shared" ca="1" si="5"/>
        <v>0</v>
      </c>
      <c r="O16" s="165"/>
      <c r="P16" s="304">
        <f t="shared" ca="1" si="8"/>
        <v>-1.09375</v>
      </c>
    </row>
    <row r="17" spans="1:16" s="24" customFormat="1" ht="12" x14ac:dyDescent="0.2">
      <c r="A17" s="303">
        <f t="shared" si="6"/>
        <v>44390</v>
      </c>
      <c r="B17" s="161">
        <f t="shared" si="0"/>
        <v>44390</v>
      </c>
      <c r="C17" s="162" t="str">
        <f t="shared" si="1"/>
        <v/>
      </c>
      <c r="D17" s="325"/>
      <c r="E17" s="325"/>
      <c r="F17" s="325"/>
      <c r="G17" s="325"/>
      <c r="H17" s="326"/>
      <c r="I17" s="166" t="str">
        <f t="shared" si="2"/>
        <v/>
      </c>
      <c r="J17" s="163"/>
      <c r="K17" s="319">
        <f t="shared" si="7"/>
        <v>0</v>
      </c>
      <c r="L17" s="320">
        <f t="shared" ca="1" si="3"/>
        <v>0</v>
      </c>
      <c r="M17" s="164">
        <f t="shared" ca="1" si="4"/>
        <v>0</v>
      </c>
      <c r="N17" s="360">
        <f t="shared" ca="1" si="5"/>
        <v>0</v>
      </c>
      <c r="O17" s="165"/>
      <c r="P17" s="304">
        <f t="shared" ca="1" si="8"/>
        <v>-1.09375</v>
      </c>
    </row>
    <row r="18" spans="1:16" s="24" customFormat="1" ht="12" x14ac:dyDescent="0.2">
      <c r="A18" s="303">
        <f t="shared" si="6"/>
        <v>44391</v>
      </c>
      <c r="B18" s="161">
        <f t="shared" si="0"/>
        <v>44391</v>
      </c>
      <c r="C18" s="162" t="str">
        <f t="shared" si="1"/>
        <v/>
      </c>
      <c r="D18" s="325"/>
      <c r="E18" s="325"/>
      <c r="F18" s="325"/>
      <c r="G18" s="325"/>
      <c r="H18" s="326"/>
      <c r="I18" s="166" t="str">
        <f t="shared" si="2"/>
        <v/>
      </c>
      <c r="J18" s="163"/>
      <c r="K18" s="319">
        <f t="shared" si="7"/>
        <v>0</v>
      </c>
      <c r="L18" s="320">
        <f t="shared" ca="1" si="3"/>
        <v>0</v>
      </c>
      <c r="M18" s="164">
        <f t="shared" ca="1" si="4"/>
        <v>0</v>
      </c>
      <c r="N18" s="360">
        <f t="shared" ca="1" si="5"/>
        <v>0</v>
      </c>
      <c r="O18" s="165"/>
      <c r="P18" s="304">
        <f t="shared" ca="1" si="8"/>
        <v>-1.09375</v>
      </c>
    </row>
    <row r="19" spans="1:16" s="24" customFormat="1" ht="12" x14ac:dyDescent="0.2">
      <c r="A19" s="303">
        <f t="shared" si="6"/>
        <v>44392</v>
      </c>
      <c r="B19" s="161">
        <f t="shared" si="0"/>
        <v>44392</v>
      </c>
      <c r="C19" s="162" t="str">
        <f t="shared" si="1"/>
        <v/>
      </c>
      <c r="D19" s="325"/>
      <c r="E19" s="325"/>
      <c r="F19" s="325"/>
      <c r="G19" s="325"/>
      <c r="H19" s="326"/>
      <c r="I19" s="166" t="str">
        <f t="shared" si="2"/>
        <v/>
      </c>
      <c r="J19" s="163"/>
      <c r="K19" s="319">
        <f t="shared" si="7"/>
        <v>0</v>
      </c>
      <c r="L19" s="320">
        <f t="shared" ca="1" si="3"/>
        <v>0</v>
      </c>
      <c r="M19" s="164">
        <f t="shared" ca="1" si="4"/>
        <v>0</v>
      </c>
      <c r="N19" s="360">
        <f t="shared" ca="1" si="5"/>
        <v>0</v>
      </c>
      <c r="O19" s="165"/>
      <c r="P19" s="304">
        <f t="shared" ca="1" si="8"/>
        <v>-1.09375</v>
      </c>
    </row>
    <row r="20" spans="1:16" s="24" customFormat="1" ht="12" x14ac:dyDescent="0.2">
      <c r="A20" s="303">
        <f t="shared" si="6"/>
        <v>44393</v>
      </c>
      <c r="B20" s="161">
        <f t="shared" si="0"/>
        <v>44393</v>
      </c>
      <c r="C20" s="162" t="str">
        <f t="shared" si="1"/>
        <v/>
      </c>
      <c r="D20" s="325"/>
      <c r="E20" s="325"/>
      <c r="F20" s="325"/>
      <c r="G20" s="325"/>
      <c r="H20" s="326"/>
      <c r="I20" s="166" t="str">
        <f t="shared" si="2"/>
        <v/>
      </c>
      <c r="J20" s="163"/>
      <c r="K20" s="319">
        <f t="shared" si="7"/>
        <v>0</v>
      </c>
      <c r="L20" s="320">
        <f t="shared" ca="1" si="3"/>
        <v>0</v>
      </c>
      <c r="M20" s="164">
        <f t="shared" ca="1" si="4"/>
        <v>0</v>
      </c>
      <c r="N20" s="360">
        <f t="shared" ca="1" si="5"/>
        <v>0</v>
      </c>
      <c r="O20" s="165"/>
      <c r="P20" s="304">
        <f t="shared" ca="1" si="8"/>
        <v>-1.09375</v>
      </c>
    </row>
    <row r="21" spans="1:16" s="24" customFormat="1" ht="12" x14ac:dyDescent="0.2">
      <c r="A21" s="303">
        <f t="shared" si="6"/>
        <v>44394</v>
      </c>
      <c r="B21" s="161">
        <f t="shared" si="0"/>
        <v>44394</v>
      </c>
      <c r="C21" s="162" t="str">
        <f t="shared" si="1"/>
        <v/>
      </c>
      <c r="D21" s="325"/>
      <c r="E21" s="325"/>
      <c r="F21" s="325"/>
      <c r="G21" s="325"/>
      <c r="H21" s="326"/>
      <c r="I21" s="166" t="str">
        <f t="shared" si="2"/>
        <v/>
      </c>
      <c r="J21" s="163"/>
      <c r="K21" s="319">
        <f t="shared" si="7"/>
        <v>0</v>
      </c>
      <c r="L21" s="320">
        <f t="shared" ca="1" si="3"/>
        <v>0</v>
      </c>
      <c r="M21" s="164">
        <f t="shared" ca="1" si="4"/>
        <v>0</v>
      </c>
      <c r="N21" s="360">
        <f t="shared" ca="1" si="5"/>
        <v>0</v>
      </c>
      <c r="O21" s="165"/>
      <c r="P21" s="304">
        <f t="shared" ca="1" si="8"/>
        <v>-1.09375</v>
      </c>
    </row>
    <row r="22" spans="1:16" s="24" customFormat="1" ht="12" x14ac:dyDescent="0.2">
      <c r="A22" s="303">
        <f t="shared" si="6"/>
        <v>44395</v>
      </c>
      <c r="B22" s="161">
        <f t="shared" si="0"/>
        <v>44395</v>
      </c>
      <c r="C22" s="162" t="str">
        <f t="shared" si="1"/>
        <v/>
      </c>
      <c r="D22" s="325"/>
      <c r="E22" s="325"/>
      <c r="F22" s="325"/>
      <c r="G22" s="325"/>
      <c r="H22" s="326"/>
      <c r="I22" s="166" t="str">
        <f t="shared" si="2"/>
        <v/>
      </c>
      <c r="J22" s="163"/>
      <c r="K22" s="319">
        <f t="shared" si="7"/>
        <v>0</v>
      </c>
      <c r="L22" s="320">
        <f t="shared" ca="1" si="3"/>
        <v>0</v>
      </c>
      <c r="M22" s="164">
        <f t="shared" ca="1" si="4"/>
        <v>0</v>
      </c>
      <c r="N22" s="360">
        <f t="shared" ca="1" si="5"/>
        <v>0</v>
      </c>
      <c r="O22" s="165"/>
      <c r="P22" s="304">
        <f t="shared" ca="1" si="8"/>
        <v>-1.09375</v>
      </c>
    </row>
    <row r="23" spans="1:16" s="24" customFormat="1" ht="12" x14ac:dyDescent="0.2">
      <c r="A23" s="303">
        <f t="shared" si="6"/>
        <v>44396</v>
      </c>
      <c r="B23" s="161">
        <f t="shared" si="0"/>
        <v>44396</v>
      </c>
      <c r="C23" s="162" t="str">
        <f t="shared" si="1"/>
        <v/>
      </c>
      <c r="D23" s="325"/>
      <c r="E23" s="325"/>
      <c r="F23" s="325"/>
      <c r="G23" s="325"/>
      <c r="H23" s="326"/>
      <c r="I23" s="166" t="str">
        <f t="shared" si="2"/>
        <v/>
      </c>
      <c r="J23" s="163"/>
      <c r="K23" s="319">
        <f t="shared" si="7"/>
        <v>0</v>
      </c>
      <c r="L23" s="320">
        <f t="shared" ca="1" si="3"/>
        <v>0</v>
      </c>
      <c r="M23" s="164">
        <f t="shared" ca="1" si="4"/>
        <v>0</v>
      </c>
      <c r="N23" s="360">
        <f t="shared" ca="1" si="5"/>
        <v>0</v>
      </c>
      <c r="O23" s="165"/>
      <c r="P23" s="304">
        <f t="shared" ca="1" si="8"/>
        <v>-1.09375</v>
      </c>
    </row>
    <row r="24" spans="1:16" s="24" customFormat="1" ht="12" x14ac:dyDescent="0.2">
      <c r="A24" s="303">
        <f t="shared" si="6"/>
        <v>44397</v>
      </c>
      <c r="B24" s="161">
        <f t="shared" si="0"/>
        <v>44397</v>
      </c>
      <c r="C24" s="162" t="str">
        <f t="shared" si="1"/>
        <v/>
      </c>
      <c r="D24" s="325"/>
      <c r="E24" s="325"/>
      <c r="F24" s="325"/>
      <c r="G24" s="325"/>
      <c r="H24" s="326"/>
      <c r="I24" s="166" t="str">
        <f t="shared" si="2"/>
        <v/>
      </c>
      <c r="J24" s="163"/>
      <c r="K24" s="319">
        <f t="shared" si="7"/>
        <v>0</v>
      </c>
      <c r="L24" s="320">
        <f t="shared" ca="1" si="3"/>
        <v>0</v>
      </c>
      <c r="M24" s="164">
        <f t="shared" ca="1" si="4"/>
        <v>0</v>
      </c>
      <c r="N24" s="360">
        <f t="shared" ca="1" si="5"/>
        <v>0</v>
      </c>
      <c r="O24" s="165"/>
      <c r="P24" s="304">
        <f t="shared" ca="1" si="8"/>
        <v>-1.09375</v>
      </c>
    </row>
    <row r="25" spans="1:16" s="24" customFormat="1" ht="12" x14ac:dyDescent="0.2">
      <c r="A25" s="303">
        <f t="shared" si="6"/>
        <v>44398</v>
      </c>
      <c r="B25" s="161">
        <f t="shared" si="0"/>
        <v>44398</v>
      </c>
      <c r="C25" s="162" t="str">
        <f t="shared" si="1"/>
        <v/>
      </c>
      <c r="D25" s="325"/>
      <c r="E25" s="325"/>
      <c r="F25" s="325"/>
      <c r="G25" s="325"/>
      <c r="H25" s="326"/>
      <c r="I25" s="166" t="str">
        <f t="shared" si="2"/>
        <v/>
      </c>
      <c r="J25" s="163"/>
      <c r="K25" s="319">
        <f t="shared" si="7"/>
        <v>0</v>
      </c>
      <c r="L25" s="320">
        <f t="shared" ca="1" si="3"/>
        <v>0</v>
      </c>
      <c r="M25" s="164">
        <f t="shared" ca="1" si="4"/>
        <v>0</v>
      </c>
      <c r="N25" s="360">
        <f t="shared" ca="1" si="5"/>
        <v>0</v>
      </c>
      <c r="O25" s="165"/>
      <c r="P25" s="304">
        <f t="shared" ca="1" si="8"/>
        <v>-1.09375</v>
      </c>
    </row>
    <row r="26" spans="1:16" s="24" customFormat="1" ht="12" x14ac:dyDescent="0.2">
      <c r="A26" s="303">
        <f t="shared" si="6"/>
        <v>44399</v>
      </c>
      <c r="B26" s="161">
        <f t="shared" si="0"/>
        <v>44399</v>
      </c>
      <c r="C26" s="162" t="str">
        <f t="shared" si="1"/>
        <v/>
      </c>
      <c r="D26" s="325"/>
      <c r="E26" s="325"/>
      <c r="F26" s="325"/>
      <c r="G26" s="325"/>
      <c r="H26" s="326"/>
      <c r="I26" s="166" t="str">
        <f t="shared" si="2"/>
        <v/>
      </c>
      <c r="J26" s="163"/>
      <c r="K26" s="319">
        <f t="shared" si="7"/>
        <v>0</v>
      </c>
      <c r="L26" s="320">
        <f t="shared" ca="1" si="3"/>
        <v>0</v>
      </c>
      <c r="M26" s="164">
        <f t="shared" ca="1" si="4"/>
        <v>0</v>
      </c>
      <c r="N26" s="360">
        <f t="shared" ca="1" si="5"/>
        <v>0</v>
      </c>
      <c r="O26" s="165"/>
      <c r="P26" s="304">
        <f t="shared" ca="1" si="8"/>
        <v>-1.09375</v>
      </c>
    </row>
    <row r="27" spans="1:16" s="24" customFormat="1" ht="12" x14ac:dyDescent="0.2">
      <c r="A27" s="303">
        <f t="shared" si="6"/>
        <v>44400</v>
      </c>
      <c r="B27" s="161">
        <f t="shared" si="0"/>
        <v>44400</v>
      </c>
      <c r="C27" s="162" t="str">
        <f t="shared" si="1"/>
        <v/>
      </c>
      <c r="D27" s="325"/>
      <c r="E27" s="325"/>
      <c r="F27" s="325"/>
      <c r="G27" s="325"/>
      <c r="H27" s="326"/>
      <c r="I27" s="166" t="str">
        <f t="shared" si="2"/>
        <v/>
      </c>
      <c r="J27" s="163"/>
      <c r="K27" s="319">
        <f t="shared" si="7"/>
        <v>0</v>
      </c>
      <c r="L27" s="320">
        <f t="shared" ca="1" si="3"/>
        <v>0</v>
      </c>
      <c r="M27" s="164">
        <f t="shared" ca="1" si="4"/>
        <v>0</v>
      </c>
      <c r="N27" s="360">
        <f t="shared" ca="1" si="5"/>
        <v>0</v>
      </c>
      <c r="O27" s="165"/>
      <c r="P27" s="304">
        <f t="shared" ca="1" si="8"/>
        <v>-1.09375</v>
      </c>
    </row>
    <row r="28" spans="1:16" s="24" customFormat="1" ht="12" x14ac:dyDescent="0.2">
      <c r="A28" s="303">
        <f t="shared" si="6"/>
        <v>44401</v>
      </c>
      <c r="B28" s="161">
        <f t="shared" si="0"/>
        <v>44401</v>
      </c>
      <c r="C28" s="162" t="str">
        <f t="shared" si="1"/>
        <v/>
      </c>
      <c r="D28" s="325"/>
      <c r="E28" s="325"/>
      <c r="F28" s="325"/>
      <c r="G28" s="325"/>
      <c r="H28" s="326"/>
      <c r="I28" s="166" t="str">
        <f t="shared" si="2"/>
        <v/>
      </c>
      <c r="J28" s="163"/>
      <c r="K28" s="319">
        <f t="shared" si="7"/>
        <v>0</v>
      </c>
      <c r="L28" s="320">
        <f t="shared" ca="1" si="3"/>
        <v>0</v>
      </c>
      <c r="M28" s="164">
        <f t="shared" ca="1" si="4"/>
        <v>0</v>
      </c>
      <c r="N28" s="360">
        <f t="shared" ca="1" si="5"/>
        <v>0</v>
      </c>
      <c r="O28" s="165"/>
      <c r="P28" s="304">
        <f t="shared" ca="1" si="8"/>
        <v>-1.09375</v>
      </c>
    </row>
    <row r="29" spans="1:16" s="24" customFormat="1" ht="12" x14ac:dyDescent="0.2">
      <c r="A29" s="303">
        <f t="shared" si="6"/>
        <v>44402</v>
      </c>
      <c r="B29" s="161">
        <f t="shared" si="0"/>
        <v>44402</v>
      </c>
      <c r="C29" s="162" t="str">
        <f t="shared" si="1"/>
        <v/>
      </c>
      <c r="D29" s="325"/>
      <c r="E29" s="325"/>
      <c r="F29" s="325"/>
      <c r="G29" s="325"/>
      <c r="H29" s="326"/>
      <c r="I29" s="166" t="str">
        <f t="shared" si="2"/>
        <v/>
      </c>
      <c r="J29" s="163"/>
      <c r="K29" s="319">
        <f t="shared" si="7"/>
        <v>0</v>
      </c>
      <c r="L29" s="320">
        <f t="shared" ca="1" si="3"/>
        <v>0</v>
      </c>
      <c r="M29" s="164">
        <f t="shared" ca="1" si="4"/>
        <v>0</v>
      </c>
      <c r="N29" s="360">
        <f t="shared" ca="1" si="5"/>
        <v>0</v>
      </c>
      <c r="O29" s="165"/>
      <c r="P29" s="304">
        <f t="shared" ca="1" si="8"/>
        <v>-1.09375</v>
      </c>
    </row>
    <row r="30" spans="1:16" s="24" customFormat="1" ht="12" x14ac:dyDescent="0.2">
      <c r="A30" s="303">
        <f t="shared" si="6"/>
        <v>44403</v>
      </c>
      <c r="B30" s="161">
        <f t="shared" si="0"/>
        <v>44403</v>
      </c>
      <c r="C30" s="162" t="str">
        <f t="shared" si="1"/>
        <v/>
      </c>
      <c r="D30" s="325"/>
      <c r="E30" s="325"/>
      <c r="F30" s="325"/>
      <c r="G30" s="325"/>
      <c r="H30" s="326"/>
      <c r="I30" s="166" t="str">
        <f t="shared" si="2"/>
        <v/>
      </c>
      <c r="J30" s="163"/>
      <c r="K30" s="319">
        <f t="shared" si="7"/>
        <v>0</v>
      </c>
      <c r="L30" s="320">
        <f t="shared" ca="1" si="3"/>
        <v>0</v>
      </c>
      <c r="M30" s="164">
        <f t="shared" ca="1" si="4"/>
        <v>0</v>
      </c>
      <c r="N30" s="360">
        <f t="shared" ca="1" si="5"/>
        <v>0</v>
      </c>
      <c r="O30" s="165"/>
      <c r="P30" s="304">
        <f t="shared" ca="1" si="8"/>
        <v>-1.09375</v>
      </c>
    </row>
    <row r="31" spans="1:16" s="24" customFormat="1" ht="12" x14ac:dyDescent="0.2">
      <c r="A31" s="303">
        <f t="shared" si="6"/>
        <v>44404</v>
      </c>
      <c r="B31" s="161">
        <f t="shared" si="0"/>
        <v>44404</v>
      </c>
      <c r="C31" s="162" t="str">
        <f t="shared" si="1"/>
        <v/>
      </c>
      <c r="D31" s="325"/>
      <c r="E31" s="325"/>
      <c r="F31" s="325"/>
      <c r="G31" s="325"/>
      <c r="H31" s="326"/>
      <c r="I31" s="166" t="str">
        <f t="shared" si="2"/>
        <v/>
      </c>
      <c r="J31" s="163"/>
      <c r="K31" s="319">
        <f t="shared" si="7"/>
        <v>0</v>
      </c>
      <c r="L31" s="320">
        <f t="shared" ca="1" si="3"/>
        <v>0</v>
      </c>
      <c r="M31" s="164">
        <f t="shared" ca="1" si="4"/>
        <v>0</v>
      </c>
      <c r="N31" s="360">
        <f t="shared" ca="1" si="5"/>
        <v>0</v>
      </c>
      <c r="O31" s="165"/>
      <c r="P31" s="304">
        <f t="shared" ca="1" si="8"/>
        <v>-1.09375</v>
      </c>
    </row>
    <row r="32" spans="1:16" s="24" customFormat="1" ht="12" x14ac:dyDescent="0.2">
      <c r="A32" s="303">
        <f>IF(MONTH(A31+1)&gt;MONTH(A31),"",A31+1)</f>
        <v>44405</v>
      </c>
      <c r="B32" s="161">
        <f t="shared" si="0"/>
        <v>44405</v>
      </c>
      <c r="C32" s="162" t="str">
        <f>IF(ISERROR(VLOOKUP(A32,Feiertage,2,FALSE)),"",(VLOOKUP(A32,Feiertage,2,FALSE)))</f>
        <v/>
      </c>
      <c r="D32" s="325"/>
      <c r="E32" s="325"/>
      <c r="F32" s="325"/>
      <c r="G32" s="325"/>
      <c r="H32" s="326"/>
      <c r="I32" s="166" t="str">
        <f t="shared" si="2"/>
        <v/>
      </c>
      <c r="J32" s="163"/>
      <c r="K32" s="319">
        <f t="shared" si="7"/>
        <v>0</v>
      </c>
      <c r="L32" s="320">
        <f t="shared" ca="1" si="3"/>
        <v>0</v>
      </c>
      <c r="M32" s="164">
        <f t="shared" ca="1" si="4"/>
        <v>0</v>
      </c>
      <c r="N32" s="360">
        <f t="shared" ca="1" si="5"/>
        <v>0</v>
      </c>
      <c r="O32" s="165"/>
      <c r="P32" s="304">
        <f t="shared" ca="1" si="8"/>
        <v>-1.09375</v>
      </c>
    </row>
    <row r="33" spans="1:16" s="24" customFormat="1" ht="12" x14ac:dyDescent="0.2">
      <c r="A33" s="303">
        <f>IF(MONTH(A31+2)&gt;MONTH(A31),"",A31+2)</f>
        <v>44406</v>
      </c>
      <c r="B33" s="161">
        <f t="shared" si="0"/>
        <v>44406</v>
      </c>
      <c r="C33" s="162" t="str">
        <f>IF(ISERROR(VLOOKUP(A33,Feiertage,2,FALSE)),"",(VLOOKUP(A33,Feiertage,2,FALSE)))</f>
        <v/>
      </c>
      <c r="D33" s="325"/>
      <c r="E33" s="325"/>
      <c r="F33" s="325"/>
      <c r="G33" s="325"/>
      <c r="H33" s="326"/>
      <c r="I33" s="166" t="str">
        <f t="shared" si="2"/>
        <v/>
      </c>
      <c r="J33" s="163"/>
      <c r="K33" s="319">
        <f t="shared" si="7"/>
        <v>0</v>
      </c>
      <c r="L33" s="320">
        <f t="shared" ca="1" si="3"/>
        <v>0</v>
      </c>
      <c r="M33" s="164">
        <f t="shared" ca="1" si="4"/>
        <v>0</v>
      </c>
      <c r="N33" s="360">
        <f t="shared" ca="1" si="5"/>
        <v>0</v>
      </c>
      <c r="O33" s="165"/>
      <c r="P33" s="304">
        <f t="shared" ca="1" si="8"/>
        <v>-1.09375</v>
      </c>
    </row>
    <row r="34" spans="1:16" s="24" customFormat="1" ht="12" x14ac:dyDescent="0.2">
      <c r="A34" s="305">
        <f>IF(MONTH(A31+3)&gt;MONTH(A31),"",A31+3)</f>
        <v>44407</v>
      </c>
      <c r="B34" s="306">
        <f t="shared" si="0"/>
        <v>44407</v>
      </c>
      <c r="C34" s="307" t="str">
        <f>IF(ISERROR(VLOOKUP(A34,Feiertage,2,FALSE)),"",(VLOOKUP(A34,Feiertage,2,FALSE)))</f>
        <v/>
      </c>
      <c r="D34" s="327"/>
      <c r="E34" s="327"/>
      <c r="F34" s="327"/>
      <c r="G34" s="327"/>
      <c r="H34" s="328"/>
      <c r="I34" s="267" t="str">
        <f t="shared" si="2"/>
        <v/>
      </c>
      <c r="J34" s="308"/>
      <c r="K34" s="321">
        <f t="shared" si="7"/>
        <v>0</v>
      </c>
      <c r="L34" s="322">
        <f t="shared" ca="1" si="3"/>
        <v>0</v>
      </c>
      <c r="M34" s="309">
        <f ca="1">IF(A34="",0,ROUND(K34-L34,14))</f>
        <v>0</v>
      </c>
      <c r="N34" s="361">
        <f t="shared" ca="1" si="5"/>
        <v>0</v>
      </c>
      <c r="O34" s="310"/>
      <c r="P34" s="311">
        <f ca="1">IF(A34="","",IF(M34&lt;&gt;"",ROUND(P33+M34,14),P33))</f>
        <v>-1.09375</v>
      </c>
    </row>
    <row r="35" spans="1:16" s="24" customFormat="1" ht="11.4" x14ac:dyDescent="0.2">
      <c r="B35" s="64"/>
      <c r="C35" s="64"/>
      <c r="D35" s="64"/>
      <c r="E35" s="65"/>
      <c r="F35" s="65"/>
      <c r="G35" s="65"/>
      <c r="H35" s="66"/>
      <c r="I35" s="66"/>
      <c r="J35" s="66"/>
      <c r="K35" s="65"/>
      <c r="L35" s="67"/>
      <c r="M35" s="67"/>
      <c r="N35" s="1"/>
      <c r="O35" s="1"/>
      <c r="P35" s="1"/>
    </row>
    <row r="36" spans="1:16" ht="12.75" customHeight="1" x14ac:dyDescent="0.25">
      <c r="A36" s="173"/>
      <c r="B36" s="174"/>
      <c r="C36" s="174"/>
      <c r="D36" s="175"/>
      <c r="E36" s="176" t="str">
        <f>"Übertrag "&amp;TEXT(DATE(YEAR(A1),MONTH(A1)-1,1),"MMMM JJJJ")&amp;":"</f>
        <v>Übertrag Juni 2025:</v>
      </c>
      <c r="F36" s="169">
        <f ca="1">Juni!F40</f>
        <v>-1.09375</v>
      </c>
      <c r="G36" s="53"/>
      <c r="I36" s="68"/>
      <c r="J36" s="209">
        <f>COUNTIF(J4:J34,Voreinstellungen!B21)+IF(COUNTIF(J4:J34,Voreinstellungen!B22)&gt;0,1-(SUMIF(J4:J34,Voreinstellungen!B22,L4:L34)/SUMIF(J4:J34,Voreinstellungen!B22,N4:N34)),0)</f>
        <v>0</v>
      </c>
      <c r="K36" s="401" t="str">
        <f>Voreinstellungen!A21&amp;" ("&amp;Voreinstellungen!B21&amp;"/"&amp;Voreinstellungen!B22&amp;")"</f>
        <v>Krank (K/KR)</v>
      </c>
      <c r="L36" s="402"/>
      <c r="M36" s="402"/>
      <c r="N36" s="402"/>
      <c r="O36" s="402"/>
      <c r="P36" s="242">
        <f>(SUMIF(J4:J34,Voreinstellungen!B21,L4:L34)-SUMIF(J4:J34,Voreinstellungen!B21,N4:N34)+SUMIF(J4:J34,Voreinstellungen!B22,L4:L34)-SUMIF(J4:J34,Voreinstellungen!B22,N4:N34))*-1</f>
        <v>0</v>
      </c>
    </row>
    <row r="37" spans="1:16" ht="12.75" customHeight="1" x14ac:dyDescent="0.25">
      <c r="A37" s="177"/>
      <c r="B37" s="178"/>
      <c r="C37" s="178"/>
      <c r="D37" s="179"/>
      <c r="E37" s="180" t="str">
        <f>"SOLL Arbeitszeit ("&amp;TEXT(A1,"MMMM")&amp;"):"</f>
        <v>SOLL Arbeitszeit (Juli):</v>
      </c>
      <c r="F37" s="170">
        <f ca="1">SUM(L4:L34)</f>
        <v>0</v>
      </c>
      <c r="G37" s="53"/>
      <c r="I37" s="68"/>
      <c r="J37" s="210">
        <f>COUNTIF(J4:J34,Voreinstellungen!B25)+(COUNTIF(J4:J34,Voreinstellungen!B26)*Voreinstellungen!C26)</f>
        <v>0</v>
      </c>
      <c r="K37" s="389" t="str">
        <f>Voreinstellungen!A25&amp;" ("&amp;Voreinstellungen!B25&amp;"/"&amp;Voreinstellungen!B26&amp;") aktuell noch Verfügbar: "&amp;Voreinstellungen!C38&amp;" Tag(e)"</f>
        <v>Urlaub (U/UH) aktuell noch Verfügbar: 0 Tag(e)</v>
      </c>
      <c r="L37" s="400"/>
      <c r="M37" s="400"/>
      <c r="N37" s="400"/>
      <c r="O37" s="400"/>
      <c r="P37" s="233">
        <f>SUMIF(J4:J34,Voreinstellungen!B25,N4:N34)+(SUMIF(J4:J34,Voreinstellungen!B26,N4:N34)*0.5)</f>
        <v>0</v>
      </c>
    </row>
    <row r="38" spans="1:16" ht="12.75" customHeight="1" x14ac:dyDescent="0.25">
      <c r="A38" s="181"/>
      <c r="B38" s="182"/>
      <c r="C38" s="182"/>
      <c r="D38" s="179"/>
      <c r="E38" s="180" t="str">
        <f>"IST Arbeitszeit ("&amp;TEXT(A1,"MMMM")&amp;"):"</f>
        <v>IST Arbeitszeit (Juli):</v>
      </c>
      <c r="F38" s="171">
        <f>SUM(K4:K34)</f>
        <v>0</v>
      </c>
      <c r="G38" s="53"/>
      <c r="I38" s="68"/>
      <c r="J38" s="210">
        <f>COUNTIF(J4:J34,Voreinstellungen!B20)</f>
        <v>0</v>
      </c>
      <c r="K38" s="389" t="str">
        <f>Voreinstellungen!A20&amp;" ("&amp;Voreinstellungen!B20&amp;")"</f>
        <v>Gleittag (G)</v>
      </c>
      <c r="L38" s="400"/>
      <c r="M38" s="400"/>
      <c r="N38" s="400"/>
      <c r="O38" s="400"/>
      <c r="P38" s="241"/>
    </row>
    <row r="39" spans="1:16" ht="12.75" customHeight="1" x14ac:dyDescent="0.25">
      <c r="A39" s="181"/>
      <c r="B39" s="182"/>
      <c r="C39" s="182"/>
      <c r="D39" s="179"/>
      <c r="E39" s="183" t="s">
        <v>89</v>
      </c>
      <c r="F39" s="168"/>
      <c r="G39" s="53"/>
      <c r="I39" s="69"/>
      <c r="J39" s="210">
        <f>COUNTIF(J4:J34,Voreinstellungen!B23)+IF(SUMIF(J4:J34,Voreinstellungen!B24,N4:N34)&lt;&gt;0,(1-(SUMIF(J4:J34,Voreinstellungen!B24,L4:L34)/SUMIF(J4:J34,Voreinstellungen!B24,N4:N34)))*COUNTIF(J4:J34,Voreinstellungen!B24),0)</f>
        <v>0</v>
      </c>
      <c r="K39" s="380" t="str">
        <f>Voreinstellungen!A23&amp;" ("&amp;Voreinstellungen!B23&amp;")/("&amp;Voreinstellungen!B24&amp;")"</f>
        <v>Kurzarbeit (KU)/(KA)</v>
      </c>
      <c r="L39" s="380"/>
      <c r="M39" s="380"/>
      <c r="N39" s="380"/>
      <c r="O39" s="389"/>
      <c r="P39" s="232">
        <f>(SUMIF(J4:J34,Voreinstellungen!B23,L4:L34)-SUMIF(J4:J34,Voreinstellungen!B23,N4:N34)+SUMIF(J4:J34,Voreinstellungen!B24,L4:L34)-SUMIF(J4:J34,Voreinstellungen!B24,N4:N34))*-1</f>
        <v>0</v>
      </c>
    </row>
    <row r="40" spans="1:16" ht="12.75" customHeight="1" x14ac:dyDescent="0.25">
      <c r="A40" s="184"/>
      <c r="B40" s="185"/>
      <c r="C40" s="185"/>
      <c r="D40" s="186"/>
      <c r="E40" s="187" t="s">
        <v>90</v>
      </c>
      <c r="F40" s="172">
        <f ca="1">ROUND(F38+F36-F39-F37,14)</f>
        <v>-1.09375</v>
      </c>
      <c r="G40" s="53"/>
      <c r="I40" s="70"/>
      <c r="J40" s="210">
        <f>COUNTIF(K4:K34,"&gt;0")-IF(Voreinstellungen!C28="XTRA",COUNTIF(J4:J34,Voreinstellungen!B28),0)-IF(Voreinstellungen!C29="XTRA",COUNTIF(J4:J34,Voreinstellungen!B29),0)-IF(Voreinstellungen!C30="XTRA",COUNTIF(J4:J34,Voreinstellungen!B30),0)-IF(Voreinstellungen!C31="XTRA",COUNTIF(J4:J34,Voreinstellungen!B31),0)-IF(Voreinstellungen!C32="XTRA",COUNTIF(J4:J34,Voreinstellungen!B32),0)-IF(Voreinstellungen!C33="XTRA",COUNTIF(J4:J34,Voreinstellungen!B33),0)-COUNTIF(J4:J34,"H")</f>
        <v>0</v>
      </c>
      <c r="K40" s="380" t="s">
        <v>91</v>
      </c>
      <c r="L40" s="381"/>
      <c r="M40" s="381"/>
      <c r="N40" s="381"/>
      <c r="O40" s="382"/>
      <c r="P40" s="341"/>
    </row>
    <row r="41" spans="1:16" ht="12.75" customHeight="1" x14ac:dyDescent="0.25">
      <c r="J41" s="210">
        <f>COUNTIF(J4:J34,Voreinstellungen!B27)</f>
        <v>0</v>
      </c>
      <c r="K41" s="380" t="str">
        <f>Voreinstellungen!A27</f>
        <v>Homeoffice</v>
      </c>
      <c r="L41" s="381"/>
      <c r="M41" s="381"/>
      <c r="N41" s="381"/>
      <c r="O41" s="382"/>
      <c r="P41" s="341"/>
    </row>
    <row r="42" spans="1:16" ht="12.75" customHeight="1" x14ac:dyDescent="0.25">
      <c r="A42" s="235"/>
      <c r="B42" s="235"/>
      <c r="C42" s="235"/>
      <c r="D42" s="235"/>
      <c r="E42" s="235"/>
      <c r="F42" s="237"/>
      <c r="J42" s="211">
        <f>IF(Voreinstellungen!C28="","",IF(Voreinstellungen!C28="REST",IFERROR(SUMIF(J4:J34,Voreinstellungen!B28,K4:K34)/SUMIF(J4:J34,Voreinstellungen!B28,N4:N34),0),IF(Voreinstellungen!C28="NONE",COUNTIF(J4:J34,Voreinstellungen!B28),IF(Voreinstellungen!C28="XTRA",COUNTIF(J4:J34,Voreinstellungen!B28),COUNTIF(J4:J34,Voreinstellungen!B28)*IF(Voreinstellungen!C28=0,1,Voreinstellungen!C28)))))</f>
        <v>0</v>
      </c>
      <c r="K42" s="386" t="str">
        <f>IF(Voreinstellungen!A28="","",REPT(Voreinstellungen!A28,1) &amp; " (" &amp; REPT(Voreinstellungen!B28,1) &amp; ")")</f>
        <v>Bereitschaft (B)</v>
      </c>
      <c r="L42" s="387"/>
      <c r="M42" s="387"/>
      <c r="N42" s="387"/>
      <c r="O42" s="388"/>
      <c r="P42" s="234">
        <f>IF(ISBLANK(Voreinstellungen!C28),"",IF(Voreinstellungen!C28="REST",SUMIF(J4:J34,Voreinstellungen!B28,N4:N34)-SUMIF(J4:J34,Voreinstellungen!B28,K4:K34),IF(ISTEXT(Voreinstellungen!C28),SUMIF(J4:J34,Voreinstellungen!B28,K4:K34),"")))</f>
        <v>0</v>
      </c>
    </row>
    <row r="43" spans="1:16" ht="12.75" customHeight="1" x14ac:dyDescent="0.25">
      <c r="A43" s="236"/>
      <c r="B43" s="236"/>
      <c r="C43" s="236"/>
      <c r="D43" s="236"/>
      <c r="E43" s="236"/>
      <c r="F43" s="238"/>
      <c r="J43" s="211">
        <f>IF(Voreinstellungen!C29="","",IF(Voreinstellungen!C29="REST",IFERROR(SUMIF(J4:J34,Voreinstellungen!B29,K4:K34)/SUMIF(J4:J34,Voreinstellungen!B29,N4:N34),0),IF(Voreinstellungen!C29="NONE",COUNTIF(J4:J34,Voreinstellungen!B29),IF(Voreinstellungen!C29="XTRA",COUNTIF(J4:J34,Voreinstellungen!B29),COUNTIF(J4:J34,Voreinstellungen!B29)*IF(Voreinstellungen!C29=0,1,Voreinstellungen!C29)))))</f>
        <v>0</v>
      </c>
      <c r="K43" s="386" t="str">
        <f>IF(Voreinstellungen!A29="","",REPT(Voreinstellungen!A29,1) &amp; " (" &amp; REPT(Voreinstellungen!B29,1) &amp; ")")</f>
        <v>Eigener Code 1 (E1)</v>
      </c>
      <c r="L43" s="387"/>
      <c r="M43" s="387"/>
      <c r="N43" s="387"/>
      <c r="O43" s="388"/>
      <c r="P43" s="234">
        <f>IF(ISBLANK(Voreinstellungen!C29),"",IF(Voreinstellungen!C29="REST",SUMIF(J4:J34,Voreinstellungen!B29,N4:N34)-SUMIF(J4:J34,Voreinstellungen!B29,K4:K34),IF(ISTEXT(Voreinstellungen!C29),SUMIF(J4:J34,Voreinstellungen!B29,K4:K34),"")))</f>
        <v>0</v>
      </c>
    </row>
    <row r="44" spans="1:16" ht="12.75" customHeight="1" x14ac:dyDescent="0.25">
      <c r="A44" s="235" t="s">
        <v>50</v>
      </c>
      <c r="B44" s="235"/>
      <c r="C44" s="235"/>
      <c r="D44" s="235"/>
      <c r="E44" s="235"/>
      <c r="F44" s="237" t="s">
        <v>92</v>
      </c>
      <c r="J44" s="211">
        <f>IF(Voreinstellungen!C30="","",IF(Voreinstellungen!C30="REST",IFERROR(SUMIF(J4:J34,Voreinstellungen!B30,K4:K34)/SUMIF(J4:J34,Voreinstellungen!B30,N4:N34),0),IF(Voreinstellungen!C30="NONE",COUNTIF(J4:J34,Voreinstellungen!B30),IF(Voreinstellungen!C30="XTRA",COUNTIF(J4:J34,Voreinstellungen!B30),COUNTIF(J4:J34,Voreinstellungen!B30)*IF(Voreinstellungen!C30=0,1,Voreinstellungen!C30)))))</f>
        <v>0</v>
      </c>
      <c r="K44" s="386" t="str">
        <f>IF(Voreinstellungen!A30="","",REPT(Voreinstellungen!A30,1) &amp; " (" &amp; REPT(Voreinstellungen!B30,1) &amp; ")")</f>
        <v>Eigener Code 2 (E2)</v>
      </c>
      <c r="L44" s="387"/>
      <c r="M44" s="387"/>
      <c r="N44" s="387"/>
      <c r="O44" s="388"/>
      <c r="P44" s="234" t="str">
        <f>IF(ISBLANK(Voreinstellungen!C30),"",IF(Voreinstellungen!C30="REST",SUMIF(J4:J34,Voreinstellungen!B30,N4:N34)-SUMIF(J4:J34,Voreinstellungen!B30,K4:K34),IF(ISTEXT(Voreinstellungen!C30),SUMIF(J4:J34,Voreinstellungen!B30,K4:K34),"")))</f>
        <v/>
      </c>
    </row>
    <row r="45" spans="1:16" ht="12.75" customHeight="1" x14ac:dyDescent="0.25">
      <c r="A45" s="235"/>
      <c r="B45" s="235"/>
      <c r="C45" s="235"/>
      <c r="D45" s="235"/>
      <c r="E45" s="235"/>
      <c r="F45" s="237"/>
      <c r="J45" s="211">
        <f>IF(Voreinstellungen!C31="","",IF(Voreinstellungen!C31="REST",IFERROR(SUMIF(J4:J34,Voreinstellungen!B31,K4:K34)/SUMIF(J4:J34,Voreinstellungen!B31,N4:N34),0),IF(Voreinstellungen!C31="NONE",COUNTIF(J4:J34,Voreinstellungen!B31),IF(Voreinstellungen!C31="XTRA",COUNTIF(J4:J34,Voreinstellungen!B31),COUNTIF(J4:J34,Voreinstellungen!B31)*IF(Voreinstellungen!C31=0,1,Voreinstellungen!C31)))))</f>
        <v>0</v>
      </c>
      <c r="K45" s="386" t="str">
        <f>IF(Voreinstellungen!A31="","",REPT(Voreinstellungen!A31,1) &amp; " (" &amp; REPT(Voreinstellungen!B31,1) &amp; ")")</f>
        <v>Eigener Code 3 (E3)</v>
      </c>
      <c r="L45" s="387"/>
      <c r="M45" s="387"/>
      <c r="N45" s="387"/>
      <c r="O45" s="388"/>
      <c r="P45" s="234" t="str">
        <f>IF(ISBLANK(Voreinstellungen!C31),"",IF(Voreinstellungen!C31="REST",SUMIF(J4:J34,Voreinstellungen!B31,N4:N34)-SUMIF(J4:J34,Voreinstellungen!B31,K4:K34),IF(ISTEXT(Voreinstellungen!C31),SUMIF(J4:J34,Voreinstellungen!B31,K4:K34),"")))</f>
        <v/>
      </c>
    </row>
    <row r="46" spans="1:16" ht="12.75" customHeight="1" x14ac:dyDescent="0.25">
      <c r="A46" s="236"/>
      <c r="B46" s="236"/>
      <c r="C46" s="236"/>
      <c r="D46" s="236"/>
      <c r="E46" s="236"/>
      <c r="F46" s="238"/>
      <c r="J46" s="211">
        <f>IF(Voreinstellungen!C32="","",IF(Voreinstellungen!C32="REST",IFERROR(SUMIF(J4:J34,Voreinstellungen!B32,K4:K34)/SUMIF(J4:J34,Voreinstellungen!B32,N4:N34),0),IF(Voreinstellungen!C32="NONE",COUNTIF(J4:J34,Voreinstellungen!B32),IF(Voreinstellungen!C32="XTRA",COUNTIF(J4:J34,Voreinstellungen!B32),COUNTIF(J4:J34,Voreinstellungen!B32)*IF(Voreinstellungen!C32=0,1,Voreinstellungen!C32)))))</f>
        <v>0</v>
      </c>
      <c r="K46" s="386" t="str">
        <f>IF(Voreinstellungen!A32="","",REPT(Voreinstellungen!A32,1) &amp; " (" &amp; REPT(Voreinstellungen!B32,1) &amp; ")")</f>
        <v>Eigener Code 4 (E4)</v>
      </c>
      <c r="L46" s="387"/>
      <c r="M46" s="387"/>
      <c r="N46" s="387"/>
      <c r="O46" s="388"/>
      <c r="P46" s="234" t="str">
        <f>IF(ISBLANK(Voreinstellungen!C32),"",IF(Voreinstellungen!C32="REST",SUMIF(J4:J34,Voreinstellungen!B32,N4:N34)-SUMIF(J4:J34,Voreinstellungen!B32,K4:K34),IF(ISTEXT(Voreinstellungen!C32),SUMIF(J4:J34,Voreinstellungen!B32,K4:K34),"")))</f>
        <v/>
      </c>
    </row>
    <row r="47" spans="1:16" ht="12.75" customHeight="1" x14ac:dyDescent="0.25">
      <c r="A47" s="235" t="s">
        <v>50</v>
      </c>
      <c r="B47" s="235"/>
      <c r="C47" s="235"/>
      <c r="D47" s="235"/>
      <c r="E47" s="235"/>
      <c r="F47" s="237" t="s">
        <v>93</v>
      </c>
      <c r="J47" s="212">
        <f>IF(Voreinstellungen!C33="","",IF(Voreinstellungen!C33="REST",IFERROR(SUMIF(J4:J34,Voreinstellungen!B33,K4:K34)/SUMIF(J4:J34,Voreinstellungen!B33,N4:N34),0),IF(Voreinstellungen!C33="NONE",COUNTIF(J4:J34,Voreinstellungen!B33),IF(Voreinstellungen!C33="XTRA",COUNTIF(J4:J34,Voreinstellungen!B33),COUNTIF(J4:J34,Voreinstellungen!B33)*IF(Voreinstellungen!C33=0,1,Voreinstellungen!C33)))))</f>
        <v>0</v>
      </c>
      <c r="K47" s="383" t="str">
        <f>IF(Voreinstellungen!A33="","",REPT(Voreinstellungen!A33,1) &amp; " (" &amp; REPT(Voreinstellungen!B33,1) &amp; ")")</f>
        <v>Eigener Code 5 (E5)</v>
      </c>
      <c r="L47" s="384"/>
      <c r="M47" s="384"/>
      <c r="N47" s="384"/>
      <c r="O47" s="385"/>
      <c r="P47" s="340" t="str">
        <f>IF(ISBLANK(Voreinstellungen!C33),"",IF(Voreinstellungen!C33="REST",SUMIF(J4:J34,Voreinstellungen!B33,N4:N34)-SUMIF(J4:J34,Voreinstellungen!B33,K4:K34),IF(ISTEXT(Voreinstellungen!C33),SUMIF(J4:J34,Voreinstellungen!B33,K4:K34),"")))</f>
        <v/>
      </c>
    </row>
  </sheetData>
  <sheetProtection algorithmName="SHA-512" hashValue="5JrgeHwuAVIPtwH1U07o0PqVK6YXu2rFbc1AuNL2akSFcmRQ/M9+mvVLNApYMuEj6Qoj/yZecDy4C6fld700HA==" saltValue="SzMXRk1wWUdzBCExZHeB2g==" spinCount="100000" sheet="1" objects="1" scenarios="1" selectLockedCells="1"/>
  <mergeCells count="16">
    <mergeCell ref="K41:O41"/>
    <mergeCell ref="K47:O47"/>
    <mergeCell ref="K42:O42"/>
    <mergeCell ref="K43:O43"/>
    <mergeCell ref="K44:O44"/>
    <mergeCell ref="K45:O45"/>
    <mergeCell ref="K46:O46"/>
    <mergeCell ref="K40:O40"/>
    <mergeCell ref="K39:O39"/>
    <mergeCell ref="A1:G2"/>
    <mergeCell ref="O1:P1"/>
    <mergeCell ref="O2:P2"/>
    <mergeCell ref="H3:I3"/>
    <mergeCell ref="K37:O37"/>
    <mergeCell ref="K36:O36"/>
    <mergeCell ref="K38:O38"/>
  </mergeCells>
  <conditionalFormatting sqref="A4:P34">
    <cfRule type="expression" dxfId="207" priority="9">
      <formula>WEEKDAY($A4,2)=6</formula>
    </cfRule>
    <cfRule type="expression" dxfId="206" priority="10">
      <formula>OR(WEEKDAY($A4,2)=7,$C4&lt;&gt;"")</formula>
    </cfRule>
  </conditionalFormatting>
  <conditionalFormatting sqref="D4:D34">
    <cfRule type="expression" dxfId="205" priority="15">
      <formula>ISTEXT($D4)</formula>
    </cfRule>
  </conditionalFormatting>
  <conditionalFormatting sqref="E4:E34">
    <cfRule type="expression" dxfId="204" priority="14">
      <formula>ISTEXT($E4)</formula>
    </cfRule>
  </conditionalFormatting>
  <conditionalFormatting sqref="F4:F34">
    <cfRule type="expression" dxfId="203" priority="13">
      <formula>ISTEXT($F4)</formula>
    </cfRule>
  </conditionalFormatting>
  <conditionalFormatting sqref="G4:G34">
    <cfRule type="expression" dxfId="202" priority="12">
      <formula>ISTEXT($G4)</formula>
    </cfRule>
  </conditionalFormatting>
  <conditionalFormatting sqref="H4:H34">
    <cfRule type="expression" dxfId="201" priority="11">
      <formula>ISTEXT($H4)</formula>
    </cfRule>
  </conditionalFormatting>
  <conditionalFormatting sqref="J36:J47">
    <cfRule type="expression" dxfId="200" priority="136">
      <formula>MOD(J36,1)=0</formula>
    </cfRule>
  </conditionalFormatting>
  <dataValidations count="1">
    <dataValidation type="list" showErrorMessage="1" sqref="J4:J34" xr:uid="{00000000-0002-0000-0800-000000000000}">
      <formula1>CodeList</formula1>
    </dataValidation>
  </dataValidations>
  <printOptions horizontalCentered="1" verticalCentered="1"/>
  <pageMargins left="0.23622047244094491" right="0.23622047244094491" top="0.23622047244094491" bottom="0.23622047244094491" header="0.11811023622047245" footer="0.11811023622047245"/>
  <pageSetup paperSize="9" scale="95" firstPageNumber="0" orientation="landscape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7ECC5EF-0631-4F27-955A-9D4D03CFBF5C}">
            <xm:f>$J4=Voreinstellungen!$B$25</xm:f>
            <x14:dxf>
              <fill>
                <patternFill>
                  <bgColor rgb="FF0070C0"/>
                </patternFill>
              </fill>
            </x14:dxf>
          </x14:cfRule>
          <x14:cfRule type="expression" priority="2" id="{C2754776-3CD8-4FCA-BF95-29C1521ED497}">
            <xm:f>$J4=Voreinstellungen!$B$26</xm:f>
            <x14:dxf>
              <fill>
                <patternFill>
                  <bgColor rgb="FF00B0F0"/>
                </patternFill>
              </fill>
            </x14:dxf>
          </x14:cfRule>
          <x14:cfRule type="expression" priority="3" id="{9FD72B36-AB11-42E8-A6AE-47F0DD34FA9F}">
            <xm:f>$J4=Voreinstellungen!$B$20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" id="{CF7BEEAA-DE59-41C1-B821-AC5575858DF4}">
            <xm:f>$J4=Voreinstellungen!$B$21</xm:f>
            <x14:dxf>
              <fill>
                <patternFill>
                  <bgColor indexed="13"/>
                </patternFill>
              </fill>
            </x14:dxf>
          </x14:cfRule>
          <x14:cfRule type="expression" priority="5" id="{A9A6216F-2605-47D5-BB9D-AA7E55EC7E3C}">
            <xm:f>$J4=Voreinstellungen!$B$22</xm:f>
            <x14:dxf>
              <fill>
                <patternFill>
                  <bgColor rgb="FFFFFF66"/>
                </patternFill>
              </fill>
            </x14:dxf>
          </x14:cfRule>
          <x14:cfRule type="expression" priority="6" id="{9D6F6ABB-FBC5-410F-B9C3-4324DA8A7E61}">
            <xm:f>$J4=Voreinstellungen!$B$31</xm:f>
            <x14:dxf>
              <fill>
                <patternFill>
                  <bgColor theme="3" tint="0.59996337778862885"/>
                </patternFill>
              </fill>
            </x14:dxf>
          </x14:cfRule>
          <x14:cfRule type="expression" priority="7" id="{89A3DF22-B931-4EB3-8387-EA7734E7CF2C}">
            <xm:f>$J4=Voreinstellungen!$B$32</xm:f>
            <x14:dxf>
              <fill>
                <patternFill>
                  <bgColor rgb="FF92D050"/>
                </patternFill>
              </fill>
            </x14:dxf>
          </x14:cfRule>
          <x14:cfRule type="expression" priority="8" id="{528EAC99-2399-426B-89ED-0ED5EC77F472}">
            <xm:f>$J4=Voreinstellungen!$B$33</xm:f>
            <x14:dxf>
              <fill>
                <patternFill>
                  <bgColor theme="9" tint="0.39994506668294322"/>
                </patternFill>
              </fill>
            </x14:dxf>
          </x14:cfRule>
          <xm:sqref>A4:P34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16</vt:i4>
      </vt:variant>
      <vt:variant>
        <vt:lpstr>Benannte Bereiche</vt:lpstr>
      </vt:variant>
      <vt:variant>
        <vt:i4>27</vt:i4>
      </vt:variant>
    </vt:vector>
  </HeadingPairs>
  <TitlesOfParts>
    <vt:vector size="43" baseType="lpstr">
      <vt:lpstr>Voreinstellungen</vt:lpstr>
      <vt:lpstr>Feiertage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Jahresübersicht</vt:lpstr>
      <vt:lpstr>Fahrtkosten</vt:lpstr>
      <vt:lpstr>Code</vt:lpstr>
      <vt:lpstr>CodeList</vt:lpstr>
      <vt:lpstr>April!Druckbereich</vt:lpstr>
      <vt:lpstr>August!Druckbereich</vt:lpstr>
      <vt:lpstr>Dezember!Druckbereich</vt:lpstr>
      <vt:lpstr>Fahrtkosten!Druckbereich</vt:lpstr>
      <vt:lpstr>Februar!Druckbereich</vt:lpstr>
      <vt:lpstr>Feiertage!Druckbereich</vt:lpstr>
      <vt:lpstr>Jahresübersicht!Druckbereich</vt:lpstr>
      <vt:lpstr>Januar!Druckbereich</vt:lpstr>
      <vt:lpstr>Juli!Druckbereich</vt:lpstr>
      <vt:lpstr>Juni!Druckbereich</vt:lpstr>
      <vt:lpstr>Mai!Druckbereich</vt:lpstr>
      <vt:lpstr>März!Druckbereich</vt:lpstr>
      <vt:lpstr>November!Druckbereich</vt:lpstr>
      <vt:lpstr>Oktober!Druckbereich</vt:lpstr>
      <vt:lpstr>September!Druckbereich</vt:lpstr>
      <vt:lpstr>Voreinstellungen!Druckbereich</vt:lpstr>
      <vt:lpstr>Feiertage</vt:lpstr>
      <vt:lpstr>Jahr</vt:lpstr>
      <vt:lpstr>Ostern0</vt:lpstr>
      <vt:lpstr>Ostern1</vt:lpstr>
      <vt:lpstr>PauseGTime</vt:lpstr>
      <vt:lpstr>PauseGWert</vt:lpstr>
      <vt:lpstr>PauseKTime</vt:lpstr>
      <vt:lpstr>PauseKWert</vt:lpstr>
      <vt:lpstr>SOLL_AZ_Ab</vt:lpstr>
    </vt:vector>
  </TitlesOfParts>
  <Manager/>
  <Company>Steffen Hanske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Arbeitszeiterfassung</dc:title>
  <dc:subject/>
  <dc:creator>Steffen Hanske</dc:creator>
  <cp:keywords/>
  <dc:description/>
  <cp:lastModifiedBy>aqiyum</cp:lastModifiedBy>
  <cp:revision/>
  <dcterms:created xsi:type="dcterms:W3CDTF">2012-09-18T05:54:06Z</dcterms:created>
  <dcterms:modified xsi:type="dcterms:W3CDTF">2025-05-30T18:05:29Z</dcterms:modified>
  <cp:category/>
  <cp:contentStatus/>
</cp:coreProperties>
</file>