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RD03_192-STB\Disc D\Внутренние\Сделка\"/>
    </mc:Choice>
  </mc:AlternateContent>
  <bookViews>
    <workbookView xWindow="3780" yWindow="0" windowWidth="28800" windowHeight="12435" tabRatio="413"/>
  </bookViews>
  <sheets>
    <sheet name="Расчёт зарплаты" sheetId="1" r:id="rId1"/>
    <sheet name="Цвета" sheetId="7" r:id="rId2"/>
    <sheet name="Рейтинг зарплат" sheetId="6" r:id="rId3"/>
    <sheet name="Отпускные" sheetId="4" r:id="rId4"/>
    <sheet name="Лист2" sheetId="2" r:id="rId5"/>
    <sheet name="Лист3" sheetId="3" r:id="rId6"/>
    <sheet name="Лист4" sheetId="5" r:id="rId7"/>
  </sheets>
  <definedNames>
    <definedName name="_xlnm._FilterDatabase" localSheetId="5" hidden="1">Лист3!$A$1:$B$24</definedName>
    <definedName name="_xlnm._FilterDatabase" localSheetId="6" hidden="1">Лист4!$A$1:$N$1</definedName>
    <definedName name="_xlnm._FilterDatabase" localSheetId="0" hidden="1">'Расчёт зарплаты'!$A$8:$AI$90</definedName>
    <definedName name="_xlnm._FilterDatabase" localSheetId="2" hidden="1">'Рейтинг зарплат'!$A$1:$G$57</definedName>
    <definedName name="gruzchik">'Расчёт зарплаты'!$Q$2</definedName>
    <definedName name="kladovshik">'Расчёт зарплаты'!$Q$3</definedName>
    <definedName name="priemshik">'Расчёт зарплаты'!$Q$4</definedName>
    <definedName name="rank_2">'Расчёт зарплаты'!$M$2</definedName>
    <definedName name="rank_3">'Расчёт зарплаты'!$M$3</definedName>
    <definedName name="rank_4">'Расчёт зарплаты'!$M$4</definedName>
    <definedName name="rank_5">'Расчёт зарплаты'!$M$5</definedName>
    <definedName name="rank_6">'Расчёт зарплаты'!$M$6</definedName>
    <definedName name="rank_7">'Расчёт зарплаты'!$M$7</definedName>
    <definedName name="rank2">'Расчёт зарплаты'!$M$2</definedName>
    <definedName name="salary2">'Расчёт зарплаты'!$L$2</definedName>
    <definedName name="salary3">'Расчёт зарплаты'!$L$3</definedName>
    <definedName name="salary4">'Расчёт зарплаты'!$L$4</definedName>
    <definedName name="salary5">'Расчёт зарплаты'!$L$5</definedName>
    <definedName name="salary6">'Расчёт зарплаты'!$L$6</definedName>
    <definedName name="salary7">'Расчёт зарплаты'!$L$7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0" i="1" l="1"/>
  <c r="N70" i="1"/>
  <c r="M70" i="1"/>
  <c r="L70" i="1"/>
  <c r="X70" i="1" l="1"/>
  <c r="Z70" i="1" s="1"/>
  <c r="S70" i="1"/>
  <c r="AF70" i="1" s="1"/>
  <c r="V70" i="1" l="1"/>
  <c r="W70" i="1" s="1"/>
  <c r="AB73" i="1"/>
  <c r="N73" i="1"/>
  <c r="M73" i="1"/>
  <c r="L73" i="1"/>
  <c r="AB37" i="1"/>
  <c r="N37" i="1"/>
  <c r="M37" i="1"/>
  <c r="S37" i="1" s="1"/>
  <c r="L37" i="1"/>
  <c r="X73" i="1" l="1"/>
  <c r="Z73" i="1" s="1"/>
  <c r="S73" i="1"/>
  <c r="AF73" i="1" s="1"/>
  <c r="V73" i="1"/>
  <c r="W73" i="1" s="1"/>
  <c r="Z37" i="1"/>
  <c r="AF37" i="1"/>
  <c r="V37" i="1"/>
  <c r="W37" i="1" s="1"/>
  <c r="X37" i="1"/>
  <c r="L68" i="1"/>
  <c r="L71" i="1"/>
  <c r="L42" i="1"/>
  <c r="L38" i="1"/>
  <c r="L76" i="1"/>
  <c r="AB66" i="1" l="1"/>
  <c r="L66" i="1"/>
  <c r="AB56" i="1"/>
  <c r="L56" i="1"/>
  <c r="L43" i="1"/>
  <c r="AB43" i="1"/>
  <c r="L14" i="1"/>
  <c r="AB14" i="1"/>
  <c r="AB9" i="1"/>
  <c r="L9" i="1"/>
  <c r="AB28" i="1"/>
  <c r="L28" i="1"/>
  <c r="N35" i="1" l="1"/>
  <c r="N10" i="1"/>
  <c r="N18" i="1"/>
  <c r="N24" i="1"/>
  <c r="N51" i="1"/>
  <c r="N15" i="1"/>
  <c r="N88" i="1"/>
  <c r="N21" i="1"/>
  <c r="N11" i="1"/>
  <c r="N31" i="1"/>
  <c r="N20" i="1"/>
  <c r="N53" i="1"/>
  <c r="N64" i="1"/>
  <c r="N34" i="1"/>
  <c r="N19" i="1"/>
  <c r="N48" i="1"/>
  <c r="N55" i="1"/>
  <c r="N50" i="1"/>
  <c r="N41" i="1"/>
  <c r="N33" i="1"/>
  <c r="N29" i="1"/>
  <c r="N13" i="1"/>
  <c r="N87" i="1"/>
  <c r="N79" i="1"/>
  <c r="N47" i="1"/>
  <c r="N25" i="1"/>
  <c r="N16" i="1"/>
  <c r="N61" i="1"/>
  <c r="N80" i="1"/>
  <c r="N59" i="1"/>
  <c r="N83" i="1"/>
  <c r="N57" i="1"/>
  <c r="N74" i="1"/>
  <c r="N23" i="1"/>
  <c r="N75" i="1"/>
  <c r="N69" i="1"/>
  <c r="N46" i="1"/>
  <c r="N44" i="1"/>
  <c r="N40" i="1"/>
  <c r="N65" i="1"/>
  <c r="N72" i="1"/>
  <c r="N78" i="1"/>
  <c r="N22" i="1"/>
  <c r="N81" i="1"/>
  <c r="N84" i="1"/>
  <c r="N58" i="1"/>
  <c r="N36" i="1"/>
  <c r="N27" i="1"/>
  <c r="L35" i="1"/>
  <c r="L10" i="1"/>
  <c r="L18" i="1"/>
  <c r="L24" i="1"/>
  <c r="L51" i="1"/>
  <c r="L15" i="1"/>
  <c r="L88" i="1"/>
  <c r="L21" i="1"/>
  <c r="L11" i="1"/>
  <c r="L31" i="1"/>
  <c r="L20" i="1"/>
  <c r="L53" i="1"/>
  <c r="L64" i="1"/>
  <c r="L34" i="1"/>
  <c r="L19" i="1"/>
  <c r="L48" i="1"/>
  <c r="L55" i="1"/>
  <c r="L82" i="1"/>
  <c r="L77" i="1"/>
  <c r="L50" i="1"/>
  <c r="L60" i="1"/>
  <c r="L41" i="1"/>
  <c r="L33" i="1"/>
  <c r="L29" i="1"/>
  <c r="L26" i="1"/>
  <c r="L62" i="1"/>
  <c r="L49" i="1"/>
  <c r="L52" i="1"/>
  <c r="L67" i="1"/>
  <c r="L86" i="1"/>
  <c r="L30" i="1"/>
  <c r="L17" i="1"/>
  <c r="L13" i="1"/>
  <c r="L87" i="1"/>
  <c r="L79" i="1"/>
  <c r="L63" i="1"/>
  <c r="L32" i="1"/>
  <c r="L47" i="1"/>
  <c r="L25" i="1"/>
  <c r="L16" i="1"/>
  <c r="L12" i="1"/>
  <c r="L39" i="1"/>
  <c r="L23" i="1"/>
  <c r="L75" i="1"/>
  <c r="L69" i="1"/>
  <c r="L61" i="1"/>
  <c r="L46" i="1"/>
  <c r="L44" i="1"/>
  <c r="L40" i="1"/>
  <c r="L80" i="1"/>
  <c r="L59" i="1"/>
  <c r="L65" i="1"/>
  <c r="L72" i="1"/>
  <c r="L78" i="1"/>
  <c r="L83" i="1"/>
  <c r="L57" i="1"/>
  <c r="L74" i="1"/>
  <c r="L22" i="1"/>
  <c r="L81" i="1"/>
  <c r="L84" i="1"/>
  <c r="L58" i="1"/>
  <c r="L36" i="1"/>
  <c r="L27" i="1"/>
  <c r="M35" i="1"/>
  <c r="S35" i="1" s="1"/>
  <c r="M10" i="1"/>
  <c r="S10" i="1" s="1"/>
  <c r="M18" i="1"/>
  <c r="S18" i="1" s="1"/>
  <c r="M24" i="1"/>
  <c r="S24" i="1" s="1"/>
  <c r="M51" i="1"/>
  <c r="S51" i="1" s="1"/>
  <c r="M15" i="1"/>
  <c r="S15" i="1" s="1"/>
  <c r="M88" i="1"/>
  <c r="S88" i="1" s="1"/>
  <c r="M21" i="1"/>
  <c r="S21" i="1" s="1"/>
  <c r="M11" i="1"/>
  <c r="S11" i="1" s="1"/>
  <c r="M31" i="1"/>
  <c r="S31" i="1" s="1"/>
  <c r="M20" i="1"/>
  <c r="S20" i="1" s="1"/>
  <c r="M53" i="1"/>
  <c r="S53" i="1" s="1"/>
  <c r="M64" i="1"/>
  <c r="S64" i="1" s="1"/>
  <c r="M34" i="1"/>
  <c r="S34" i="1" s="1"/>
  <c r="M19" i="1"/>
  <c r="S19" i="1" s="1"/>
  <c r="M48" i="1"/>
  <c r="S48" i="1" s="1"/>
  <c r="M55" i="1"/>
  <c r="S55" i="1" s="1"/>
  <c r="M50" i="1"/>
  <c r="S50" i="1" s="1"/>
  <c r="M41" i="1"/>
  <c r="S41" i="1" s="1"/>
  <c r="M33" i="1"/>
  <c r="S33" i="1" s="1"/>
  <c r="M29" i="1"/>
  <c r="S29" i="1" s="1"/>
  <c r="M13" i="1"/>
  <c r="S13" i="1" s="1"/>
  <c r="M87" i="1"/>
  <c r="S87" i="1" s="1"/>
  <c r="M79" i="1"/>
  <c r="S79" i="1" s="1"/>
  <c r="M47" i="1"/>
  <c r="S47" i="1" s="1"/>
  <c r="M25" i="1"/>
  <c r="S25" i="1" s="1"/>
  <c r="M16" i="1"/>
  <c r="S16" i="1" s="1"/>
  <c r="M23" i="1"/>
  <c r="S23" i="1" s="1"/>
  <c r="M75" i="1"/>
  <c r="S75" i="1" s="1"/>
  <c r="M69" i="1"/>
  <c r="S69" i="1" s="1"/>
  <c r="M61" i="1"/>
  <c r="S61" i="1" s="1"/>
  <c r="M46" i="1"/>
  <c r="S46" i="1" s="1"/>
  <c r="M44" i="1"/>
  <c r="S44" i="1" s="1"/>
  <c r="M40" i="1"/>
  <c r="S40" i="1" s="1"/>
  <c r="M80" i="1"/>
  <c r="S80" i="1" s="1"/>
  <c r="M59" i="1"/>
  <c r="S59" i="1" s="1"/>
  <c r="M65" i="1"/>
  <c r="S65" i="1" s="1"/>
  <c r="M72" i="1"/>
  <c r="S72" i="1" s="1"/>
  <c r="M78" i="1"/>
  <c r="S78" i="1" s="1"/>
  <c r="M83" i="1"/>
  <c r="S83" i="1" s="1"/>
  <c r="M57" i="1"/>
  <c r="S57" i="1" s="1"/>
  <c r="M74" i="1"/>
  <c r="S74" i="1" s="1"/>
  <c r="M22" i="1"/>
  <c r="S22" i="1" s="1"/>
  <c r="M81" i="1"/>
  <c r="S81" i="1" s="1"/>
  <c r="M84" i="1"/>
  <c r="S84" i="1" s="1"/>
  <c r="M58" i="1"/>
  <c r="S58" i="1" s="1"/>
  <c r="M36" i="1"/>
  <c r="S36" i="1" s="1"/>
  <c r="M27" i="1"/>
  <c r="S27" i="1" s="1"/>
  <c r="A4" i="4" l="1"/>
  <c r="AB77" i="1" l="1"/>
  <c r="AB86" i="1" l="1"/>
  <c r="AB60" i="1"/>
  <c r="AB17" i="1"/>
  <c r="AB63" i="1"/>
  <c r="AB32" i="1"/>
  <c r="AB39" i="1"/>
  <c r="AB80" i="1"/>
  <c r="AF39" i="1" l="1"/>
  <c r="AB74" i="1"/>
  <c r="AB22" i="1"/>
  <c r="AE61" i="1" l="1"/>
  <c r="AB12" i="1" l="1"/>
  <c r="AB67" i="1"/>
  <c r="AB26" i="1"/>
  <c r="AB62" i="1"/>
  <c r="AB49" i="1"/>
  <c r="AB57" i="1"/>
  <c r="V57" i="1" l="1"/>
  <c r="W57" i="1" s="1"/>
  <c r="AF57" i="1"/>
  <c r="X57" i="1"/>
  <c r="Z57" i="1" s="1"/>
  <c r="AB82" i="1" l="1"/>
  <c r="AB83" i="1" l="1"/>
  <c r="AB78" i="1"/>
  <c r="G5" i="4" l="1"/>
  <c r="M42" i="1"/>
  <c r="S42" i="1" s="1"/>
  <c r="M71" i="1"/>
  <c r="S71" i="1" s="1"/>
  <c r="M38" i="1"/>
  <c r="S38" i="1" s="1"/>
  <c r="M76" i="1"/>
  <c r="S76" i="1" s="1"/>
  <c r="M54" i="1"/>
  <c r="S54" i="1" s="1"/>
  <c r="M85" i="1"/>
  <c r="S85" i="1" s="1"/>
  <c r="M45" i="1"/>
  <c r="S45" i="1" s="1"/>
  <c r="AB41" i="1" l="1"/>
  <c r="AB29" i="1"/>
  <c r="AB13" i="1"/>
  <c r="AB59" i="1"/>
  <c r="AB30" i="1" l="1"/>
  <c r="G4" i="4"/>
  <c r="G6" i="4" s="1"/>
  <c r="E6" i="4"/>
  <c r="C6" i="4"/>
  <c r="V22" i="1" l="1"/>
  <c r="W22" i="1" s="1"/>
  <c r="AF22" i="1"/>
  <c r="X22" i="1"/>
  <c r="Z22" i="1" s="1"/>
  <c r="AE23" i="1" l="1"/>
  <c r="AB23" i="1" s="1"/>
  <c r="AF33" i="1"/>
  <c r="AB33" i="1"/>
  <c r="AB11" i="1"/>
  <c r="AF23" i="1" l="1"/>
  <c r="X33" i="1"/>
  <c r="Z33" i="1" s="1"/>
  <c r="V33" i="1"/>
  <c r="W33" i="1" s="1"/>
  <c r="AB25" i="1" l="1"/>
  <c r="AB35" i="1"/>
  <c r="AB20" i="1"/>
  <c r="AB88" i="1"/>
  <c r="AB24" i="1"/>
  <c r="AB81" i="1"/>
  <c r="AB21" i="1"/>
  <c r="AB53" i="1"/>
  <c r="AB51" i="1"/>
  <c r="V51" i="1" l="1"/>
  <c r="W51" i="1" s="1"/>
  <c r="V53" i="1"/>
  <c r="W53" i="1" s="1"/>
  <c r="X21" i="1"/>
  <c r="Z21" i="1" s="1"/>
  <c r="AF21" i="1"/>
  <c r="AF20" i="1"/>
  <c r="AF24" i="1"/>
  <c r="X20" i="1"/>
  <c r="Z20" i="1" s="1"/>
  <c r="AF51" i="1"/>
  <c r="X53" i="1"/>
  <c r="Z53" i="1" s="1"/>
  <c r="X24" i="1"/>
  <c r="Z24" i="1" s="1"/>
  <c r="AF53" i="1"/>
  <c r="AF88" i="1"/>
  <c r="AF81" i="1"/>
  <c r="X51" i="1"/>
  <c r="Z51" i="1" s="1"/>
  <c r="V20" i="1"/>
  <c r="W20" i="1" s="1"/>
  <c r="V24" i="1"/>
  <c r="W24" i="1" s="1"/>
  <c r="V21" i="1"/>
  <c r="W21" i="1" s="1"/>
  <c r="AB55" i="1"/>
  <c r="M68" i="1"/>
  <c r="S68" i="1" s="1"/>
  <c r="AB40" i="1"/>
  <c r="X68" i="1" l="1"/>
  <c r="AF68" i="1" s="1"/>
  <c r="V68" i="1" s="1"/>
  <c r="W68" i="1" s="1"/>
  <c r="V55" i="1"/>
  <c r="W55" i="1" s="1"/>
  <c r="AF55" i="1"/>
  <c r="X55" i="1"/>
  <c r="Z55" i="1" s="1"/>
  <c r="AB50" i="1" l="1"/>
  <c r="AB84" i="1"/>
  <c r="AB15" i="1"/>
  <c r="AB10" i="1"/>
  <c r="AE75" i="1" l="1"/>
  <c r="C8" i="4" l="1"/>
  <c r="AB18" i="1" l="1"/>
  <c r="AB61" i="1"/>
  <c r="AB34" i="1"/>
  <c r="AB75" i="1"/>
  <c r="AF75" i="1" s="1"/>
  <c r="AB52" i="1"/>
  <c r="AB79" i="1"/>
  <c r="AB58" i="1"/>
  <c r="AB64" i="1"/>
  <c r="AB48" i="1"/>
  <c r="AB19" i="1"/>
  <c r="AB31" i="1"/>
  <c r="AB36" i="1"/>
  <c r="AB47" i="1"/>
  <c r="AB87" i="1"/>
  <c r="AB16" i="1"/>
  <c r="AF19" i="1" l="1"/>
  <c r="AB27" i="1"/>
  <c r="AB65" i="1"/>
  <c r="V19" i="1" l="1"/>
  <c r="W19" i="1" s="1"/>
  <c r="X19" i="1"/>
  <c r="Z19" i="1" s="1"/>
  <c r="V18" i="1" l="1"/>
  <c r="W18" i="1" s="1"/>
  <c r="V48" i="1" l="1"/>
  <c r="W48" i="1" s="1"/>
  <c r="X42" i="1"/>
  <c r="AF42" i="1" s="1"/>
  <c r="V42" i="1" s="1"/>
  <c r="W42" i="1" s="1"/>
  <c r="AE46" i="1" l="1"/>
  <c r="AB46" i="1" s="1"/>
  <c r="AE44" i="1"/>
  <c r="AB44" i="1" s="1"/>
  <c r="AE69" i="1"/>
  <c r="AB69" i="1" s="1"/>
  <c r="AB72" i="1" l="1"/>
  <c r="V64" i="1" l="1"/>
  <c r="W64" i="1" s="1"/>
  <c r="AF18" i="1"/>
  <c r="X45" i="1" l="1"/>
  <c r="AF45" i="1" s="1"/>
  <c r="V45" i="1" s="1"/>
  <c r="X85" i="1"/>
  <c r="AF85" i="1" s="1"/>
  <c r="X54" i="1"/>
  <c r="AF54" i="1" s="1"/>
  <c r="X71" i="1"/>
  <c r="AF71" i="1" s="1"/>
  <c r="X76" i="1"/>
  <c r="AF76" i="1" s="1"/>
  <c r="V76" i="1" s="1"/>
  <c r="W76" i="1" s="1"/>
  <c r="X38" i="1"/>
  <c r="AF38" i="1" s="1"/>
  <c r="V85" i="1" l="1"/>
  <c r="W85" i="1" s="1"/>
  <c r="V54" i="1"/>
  <c r="W54" i="1" s="1"/>
  <c r="V71" i="1"/>
  <c r="W71" i="1" s="1"/>
  <c r="V38" i="1"/>
  <c r="W38" i="1" s="1"/>
  <c r="AF48" i="1"/>
  <c r="AF61" i="1" l="1"/>
  <c r="AF34" i="1"/>
  <c r="AF64" i="1"/>
  <c r="AF46" i="1" l="1"/>
  <c r="AF44" i="1"/>
  <c r="M3" i="1" l="1"/>
  <c r="M43" i="1" l="1"/>
  <c r="S43" i="1" s="1"/>
  <c r="M14" i="1"/>
  <c r="S14" i="1" s="1"/>
  <c r="N66" i="1"/>
  <c r="N56" i="1"/>
  <c r="N9" i="1"/>
  <c r="N28" i="1"/>
  <c r="M66" i="1"/>
  <c r="S66" i="1" s="1"/>
  <c r="M56" i="1"/>
  <c r="S56" i="1" s="1"/>
  <c r="N43" i="1"/>
  <c r="N14" i="1"/>
  <c r="M9" i="1"/>
  <c r="S9" i="1" s="1"/>
  <c r="M28" i="1"/>
  <c r="S28" i="1" s="1"/>
  <c r="N77" i="1"/>
  <c r="M67" i="1"/>
  <c r="S67" i="1" s="1"/>
  <c r="M49" i="1"/>
  <c r="S49" i="1" s="1"/>
  <c r="N60" i="1"/>
  <c r="M63" i="1"/>
  <c r="S63" i="1" s="1"/>
  <c r="N52" i="1"/>
  <c r="N17" i="1"/>
  <c r="N32" i="1"/>
  <c r="M17" i="1"/>
  <c r="S17" i="1" s="1"/>
  <c r="N49" i="1"/>
  <c r="M30" i="1"/>
  <c r="S30" i="1" s="1"/>
  <c r="N67" i="1"/>
  <c r="N86" i="1"/>
  <c r="N30" i="1"/>
  <c r="N63" i="1"/>
  <c r="N12" i="1"/>
  <c r="M86" i="1"/>
  <c r="S86" i="1" s="1"/>
  <c r="M60" i="1"/>
  <c r="S60" i="1" s="1"/>
  <c r="M62" i="1"/>
  <c r="S62" i="1" s="1"/>
  <c r="N82" i="1"/>
  <c r="N26" i="1"/>
  <c r="N62" i="1"/>
  <c r="N39" i="1"/>
  <c r="M52" i="1"/>
  <c r="S52" i="1" s="1"/>
  <c r="M82" i="1"/>
  <c r="S82" i="1" s="1"/>
  <c r="M26" i="1"/>
  <c r="S26" i="1" s="1"/>
  <c r="M32" i="1"/>
  <c r="S32" i="1" s="1"/>
  <c r="M77" i="1"/>
  <c r="S77" i="1" s="1"/>
  <c r="M12" i="1"/>
  <c r="S12" i="1" s="1"/>
  <c r="M39" i="1"/>
  <c r="S39" i="1" s="1"/>
  <c r="X48" i="1"/>
  <c r="AF69" i="1"/>
  <c r="S89" i="1" l="1"/>
  <c r="S90" i="1"/>
  <c r="X39" i="1"/>
  <c r="Z39" i="1" s="1"/>
  <c r="X28" i="1"/>
  <c r="Z28" i="1" s="1"/>
  <c r="X56" i="1"/>
  <c r="Z56" i="1" s="1"/>
  <c r="X9" i="1"/>
  <c r="Z9" i="1" s="1"/>
  <c r="X66" i="1"/>
  <c r="Z66" i="1" s="1"/>
  <c r="X14" i="1"/>
  <c r="Z14" i="1" s="1"/>
  <c r="X43" i="1"/>
  <c r="Z43" i="1" s="1"/>
  <c r="V75" i="1"/>
  <c r="W75" i="1" s="1"/>
  <c r="V63" i="1"/>
  <c r="W63" i="1" s="1"/>
  <c r="V84" i="1"/>
  <c r="W84" i="1" s="1"/>
  <c r="V62" i="1"/>
  <c r="W62" i="1" s="1"/>
  <c r="V25" i="1"/>
  <c r="W25" i="1" s="1"/>
  <c r="V16" i="1"/>
  <c r="W16" i="1" s="1"/>
  <c r="V47" i="1"/>
  <c r="W47" i="1" s="1"/>
  <c r="V39" i="1"/>
  <c r="W39" i="1" s="1"/>
  <c r="AF63" i="1"/>
  <c r="X63" i="1"/>
  <c r="Z63" i="1" s="1"/>
  <c r="AF32" i="1"/>
  <c r="X32" i="1"/>
  <c r="Z32" i="1" s="1"/>
  <c r="V32" i="1"/>
  <c r="W32" i="1" s="1"/>
  <c r="X17" i="1"/>
  <c r="Z17" i="1" s="1"/>
  <c r="X60" i="1"/>
  <c r="Z60" i="1" s="1"/>
  <c r="AF77" i="1"/>
  <c r="V77" i="1"/>
  <c r="W77" i="1" s="1"/>
  <c r="X77" i="1"/>
  <c r="Z77" i="1" s="1"/>
  <c r="AF80" i="1"/>
  <c r="X80" i="1"/>
  <c r="Z80" i="1" s="1"/>
  <c r="V80" i="1"/>
  <c r="W80" i="1" s="1"/>
  <c r="X36" i="1"/>
  <c r="Z36" i="1" s="1"/>
  <c r="X29" i="1"/>
  <c r="Z29" i="1" s="1"/>
  <c r="X30" i="1"/>
  <c r="Z30" i="1" s="1"/>
  <c r="V12" i="1"/>
  <c r="W12" i="1" s="1"/>
  <c r="AF12" i="1"/>
  <c r="X12" i="1"/>
  <c r="Z12" i="1" s="1"/>
  <c r="AF49" i="1"/>
  <c r="V49" i="1"/>
  <c r="W49" i="1" s="1"/>
  <c r="X49" i="1"/>
  <c r="Z49" i="1" s="1"/>
  <c r="X52" i="1"/>
  <c r="Z52" i="1" s="1"/>
  <c r="X67" i="1"/>
  <c r="Z67" i="1" s="1"/>
  <c r="X82" i="1"/>
  <c r="Z82" i="1" s="1"/>
  <c r="X62" i="1"/>
  <c r="Z62" i="1" s="1"/>
  <c r="X26" i="1"/>
  <c r="Z26" i="1" s="1"/>
  <c r="X41" i="1"/>
  <c r="Z41" i="1" s="1"/>
  <c r="X10" i="1"/>
  <c r="Z10" i="1" s="1"/>
  <c r="X15" i="1"/>
  <c r="Z15" i="1" s="1"/>
  <c r="V10" i="1"/>
  <c r="W10" i="1" s="1"/>
  <c r="AF10" i="1"/>
  <c r="AF11" i="1"/>
  <c r="X11" i="1"/>
  <c r="Z11" i="1" s="1"/>
  <c r="V11" i="1"/>
  <c r="W11" i="1" s="1"/>
  <c r="X35" i="1"/>
  <c r="Z35" i="1" s="1"/>
  <c r="V50" i="1"/>
  <c r="W50" i="1" s="1"/>
  <c r="X50" i="1"/>
  <c r="Z50" i="1" s="1"/>
  <c r="AF50" i="1"/>
  <c r="AF47" i="1"/>
  <c r="X47" i="1"/>
  <c r="Z47" i="1" s="1"/>
  <c r="AF31" i="1"/>
  <c r="V31" i="1"/>
  <c r="W31" i="1" s="1"/>
  <c r="X31" i="1"/>
  <c r="Z31" i="1" s="1"/>
  <c r="V34" i="1"/>
  <c r="W34" i="1" s="1"/>
  <c r="X18" i="1"/>
  <c r="Z18" i="1" s="1"/>
  <c r="X72" i="1"/>
  <c r="Z72" i="1" s="1"/>
  <c r="X34" i="1"/>
  <c r="Z34" i="1" s="1"/>
  <c r="X64" i="1"/>
  <c r="Z64" i="1" s="1"/>
  <c r="E6" i="2"/>
  <c r="D6" i="2"/>
  <c r="C6" i="2"/>
  <c r="B6" i="2"/>
  <c r="H6" i="2"/>
  <c r="G6" i="2"/>
  <c r="F6" i="2"/>
  <c r="Z48" i="1"/>
  <c r="AF43" i="1" l="1"/>
  <c r="V43" i="1"/>
  <c r="W43" i="1" s="1"/>
  <c r="AF66" i="1"/>
  <c r="V66" i="1"/>
  <c r="W66" i="1" s="1"/>
  <c r="V56" i="1"/>
  <c r="W56" i="1" s="1"/>
  <c r="AF56" i="1"/>
  <c r="AF14" i="1"/>
  <c r="V14" i="1"/>
  <c r="W14" i="1" s="1"/>
  <c r="AF9" i="1"/>
  <c r="V9" i="1"/>
  <c r="W9" i="1" s="1"/>
  <c r="AF28" i="1"/>
  <c r="V28" i="1"/>
  <c r="W28" i="1" s="1"/>
  <c r="AF62" i="1"/>
  <c r="X75" i="1"/>
  <c r="Z75" i="1" s="1"/>
  <c r="X25" i="1"/>
  <c r="Z25" i="1" s="1"/>
  <c r="X46" i="1"/>
  <c r="Z46" i="1" s="1"/>
  <c r="AF74" i="1"/>
  <c r="X74" i="1"/>
  <c r="Z74" i="1" s="1"/>
  <c r="V74" i="1"/>
  <c r="W74" i="1" s="1"/>
  <c r="AF16" i="1"/>
  <c r="X61" i="1"/>
  <c r="Z61" i="1" s="1"/>
  <c r="AF84" i="1"/>
  <c r="X84" i="1"/>
  <c r="Z84" i="1" s="1"/>
  <c r="X16" i="1"/>
  <c r="Z16" i="1" s="1"/>
  <c r="V46" i="1"/>
  <c r="W46" i="1" s="1"/>
  <c r="X40" i="1"/>
  <c r="Z40" i="1" s="1"/>
  <c r="V23" i="1"/>
  <c r="W23" i="1" s="1"/>
  <c r="X23" i="1"/>
  <c r="Z23" i="1" s="1"/>
  <c r="X13" i="1"/>
  <c r="Z13" i="1" s="1"/>
  <c r="X78" i="1"/>
  <c r="Z78" i="1" s="1"/>
  <c r="V78" i="1"/>
  <c r="W78" i="1" s="1"/>
  <c r="AF78" i="1"/>
  <c r="V65" i="1"/>
  <c r="W65" i="1" s="1"/>
  <c r="AF65" i="1"/>
  <c r="X65" i="1"/>
  <c r="Z65" i="1" s="1"/>
  <c r="V72" i="1"/>
  <c r="W72" i="1" s="1"/>
  <c r="AF72" i="1"/>
  <c r="V61" i="1"/>
  <c r="W61" i="1" s="1"/>
  <c r="V81" i="1"/>
  <c r="W81" i="1" s="1"/>
  <c r="X81" i="1"/>
  <c r="Z81" i="1" s="1"/>
  <c r="V59" i="1"/>
  <c r="W59" i="1" s="1"/>
  <c r="V58" i="1"/>
  <c r="W58" i="1" s="1"/>
  <c r="X58" i="1"/>
  <c r="AF36" i="1"/>
  <c r="V36" i="1"/>
  <c r="W36" i="1" s="1"/>
  <c r="AF17" i="1"/>
  <c r="V17" i="1"/>
  <c r="W17" i="1" s="1"/>
  <c r="AF60" i="1"/>
  <c r="V60" i="1"/>
  <c r="W60" i="1" s="1"/>
  <c r="X86" i="1"/>
  <c r="Z86" i="1" s="1"/>
  <c r="AF25" i="1"/>
  <c r="X79" i="1"/>
  <c r="Z79" i="1" s="1"/>
  <c r="AF59" i="1"/>
  <c r="X59" i="1"/>
  <c r="Z59" i="1" s="1"/>
  <c r="AF82" i="1"/>
  <c r="V82" i="1"/>
  <c r="W82" i="1" s="1"/>
  <c r="AF29" i="1"/>
  <c r="V29" i="1"/>
  <c r="W29" i="1" s="1"/>
  <c r="AF67" i="1"/>
  <c r="V67" i="1"/>
  <c r="W67" i="1" s="1"/>
  <c r="AF52" i="1"/>
  <c r="V52" i="1"/>
  <c r="W52" i="1" s="1"/>
  <c r="V30" i="1"/>
  <c r="W30" i="1" s="1"/>
  <c r="AF30" i="1"/>
  <c r="V26" i="1"/>
  <c r="W26" i="1" s="1"/>
  <c r="AF26" i="1"/>
  <c r="AF79" i="1"/>
  <c r="V79" i="1"/>
  <c r="W79" i="1" s="1"/>
  <c r="AF41" i="1"/>
  <c r="V41" i="1"/>
  <c r="W41" i="1" s="1"/>
  <c r="V15" i="1"/>
  <c r="W15" i="1" s="1"/>
  <c r="AF15" i="1"/>
  <c r="V35" i="1"/>
  <c r="W35" i="1" s="1"/>
  <c r="AF35" i="1"/>
  <c r="AF40" i="1" l="1"/>
  <c r="V40" i="1"/>
  <c r="W40" i="1" s="1"/>
  <c r="V13" i="1"/>
  <c r="W13" i="1" s="1"/>
  <c r="V44" i="1"/>
  <c r="W44" i="1" s="1"/>
  <c r="X44" i="1"/>
  <c r="Z44" i="1" s="1"/>
  <c r="AF58" i="1"/>
  <c r="Z58" i="1"/>
  <c r="V27" i="1"/>
  <c r="W27" i="1" s="1"/>
  <c r="AF27" i="1"/>
  <c r="X27" i="1"/>
  <c r="Z27" i="1" s="1"/>
  <c r="X83" i="1"/>
  <c r="Z83" i="1" s="1"/>
  <c r="V87" i="1"/>
  <c r="W87" i="1" s="1"/>
  <c r="X87" i="1"/>
  <c r="Z87" i="1" s="1"/>
  <c r="AF87" i="1"/>
  <c r="V69" i="1"/>
  <c r="W69" i="1" s="1"/>
  <c r="X69" i="1"/>
  <c r="Z69" i="1" s="1"/>
  <c r="AF86" i="1"/>
  <c r="V86" i="1"/>
  <c r="W86" i="1" s="1"/>
  <c r="AF13" i="1" l="1"/>
  <c r="V88" i="1"/>
  <c r="W88" i="1" s="1"/>
  <c r="X88" i="1"/>
  <c r="Z88" i="1" s="1"/>
  <c r="V83" i="1"/>
  <c r="W83" i="1" s="1"/>
  <c r="AF83" i="1"/>
  <c r="AF89" i="1" l="1"/>
</calcChain>
</file>

<file path=xl/comments1.xml><?xml version="1.0" encoding="utf-8"?>
<comments xmlns="http://schemas.openxmlformats.org/spreadsheetml/2006/main">
  <authors>
    <author>Лихацкий Владимир Геннадьевич</author>
  </authors>
  <commentList>
    <comment ref="L8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часы*52.64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часы*(29700/165)</t>
        </r>
      </text>
    </comment>
  </commentList>
</comments>
</file>

<file path=xl/sharedStrings.xml><?xml version="1.0" encoding="utf-8"?>
<sst xmlns="http://schemas.openxmlformats.org/spreadsheetml/2006/main" count="928" uniqueCount="378">
  <si>
    <t>рас</t>
  </si>
  <si>
    <t>кр</t>
  </si>
  <si>
    <t>дор</t>
  </si>
  <si>
    <t>кладовщик</t>
  </si>
  <si>
    <t>подр</t>
  </si>
  <si>
    <t>Май</t>
  </si>
  <si>
    <t>Октябрпь</t>
  </si>
  <si>
    <t>Ноябрь</t>
  </si>
  <si>
    <t>Декабрь</t>
  </si>
  <si>
    <t>Январь</t>
  </si>
  <si>
    <t>Февраль</t>
  </si>
  <si>
    <t>Март</t>
  </si>
  <si>
    <t>Апрель</t>
  </si>
  <si>
    <t>зп</t>
  </si>
  <si>
    <t>налоги</t>
  </si>
  <si>
    <t>в</t>
  </si>
  <si>
    <t>пр</t>
  </si>
  <si>
    <t>Оклад</t>
  </si>
  <si>
    <t>Премия</t>
  </si>
  <si>
    <t>Сделка</t>
  </si>
  <si>
    <t>ЗП</t>
  </si>
  <si>
    <t>ЗП-Оклад</t>
  </si>
  <si>
    <t>Сд+перек+окл</t>
  </si>
  <si>
    <t>Сделка+перек</t>
  </si>
  <si>
    <t>Разница</t>
  </si>
  <si>
    <t>Ранг</t>
  </si>
  <si>
    <t>Синельников Сергей Александрович</t>
  </si>
  <si>
    <t>Догадин Александр Михайлович</t>
  </si>
  <si>
    <t>Куватов Руслан Галимбаевич</t>
  </si>
  <si>
    <t>Лебедев Игорь Александрович</t>
  </si>
  <si>
    <t>Максимов Антон Викторович</t>
  </si>
  <si>
    <t>Старцев Владимир Сергеевич</t>
  </si>
  <si>
    <t>Петряченко Андрей Александрович</t>
  </si>
  <si>
    <t>Стусь Олег Сергеевич</t>
  </si>
  <si>
    <t>Ридный Максим Александрович</t>
  </si>
  <si>
    <t>Зона</t>
  </si>
  <si>
    <t>вод</t>
  </si>
  <si>
    <t>Грузинов Александр Александрович</t>
  </si>
  <si>
    <t>Евсеенков Алексей Леонидович</t>
  </si>
  <si>
    <t>Плеханов Владимир Александрович</t>
  </si>
  <si>
    <t>Сенаторов Юрий Геннадиевич</t>
  </si>
  <si>
    <t>Серебряков Андрей Александрович</t>
  </si>
  <si>
    <t>Видерко Руслан Владимирович</t>
  </si>
  <si>
    <t>Беличенко Руслан Александрович</t>
  </si>
  <si>
    <t>Величко Александр Николаевич</t>
  </si>
  <si>
    <t>Дранников Артем Олегович</t>
  </si>
  <si>
    <t>Ткачук Дмитрий Ярославович</t>
  </si>
  <si>
    <t>Хафизов Тимур Эльгизович</t>
  </si>
  <si>
    <t>Фуры</t>
  </si>
  <si>
    <t>Ландин Михаил Вячеславович</t>
  </si>
  <si>
    <t>Батурин Денис Михайлович</t>
  </si>
  <si>
    <t>2-й ранг</t>
  </si>
  <si>
    <t>3-й ранг</t>
  </si>
  <si>
    <t>4-й ранг</t>
  </si>
  <si>
    <t>40/Бонус2</t>
  </si>
  <si>
    <t>(163)</t>
  </si>
  <si>
    <t>(180)</t>
  </si>
  <si>
    <t>(200)</t>
  </si>
  <si>
    <t>Ивкин Артем Игоревич</t>
  </si>
  <si>
    <t>Премии и ДВД</t>
  </si>
  <si>
    <t>Нестеров Ярослав Алексеевич (10.03)</t>
  </si>
  <si>
    <t>5-й ранг</t>
  </si>
  <si>
    <t>(220)</t>
  </si>
  <si>
    <t>Слюсарь Максим Сергеевич (06.06)</t>
  </si>
  <si>
    <t>Пашаев Ридван Серверович</t>
  </si>
  <si>
    <t>Громов Владислав Николаевич (19.06)</t>
  </si>
  <si>
    <t>итого</t>
  </si>
  <si>
    <t>премия</t>
  </si>
  <si>
    <t>Данилюк Александр Александрович (04.07)</t>
  </si>
  <si>
    <t>ЗП+премия</t>
  </si>
  <si>
    <t>Козюк Константин Юрьевич (19.07)</t>
  </si>
  <si>
    <t>премия 2</t>
  </si>
  <si>
    <t>Толстой Эльдар Тимурович</t>
  </si>
  <si>
    <t>Комакин Василий Николаевич</t>
  </si>
  <si>
    <t>гр</t>
  </si>
  <si>
    <t>Ястребцов Владимир Витальевич (22.08)</t>
  </si>
  <si>
    <t>Отпускные</t>
  </si>
  <si>
    <t>НДФЛ</t>
  </si>
  <si>
    <t>Выплачено</t>
  </si>
  <si>
    <t>Величко Александр Николаевич (15.08)</t>
  </si>
  <si>
    <t>Шорохов Сергей Александрович (05.09)</t>
  </si>
  <si>
    <t>Носов Евгений Николаевич (28.09)</t>
  </si>
  <si>
    <t>Бабкин Сергей Николаевич (30.08)</t>
  </si>
  <si>
    <t>Османов Мустафа Нариманович (15.09)</t>
  </si>
  <si>
    <t>Куртбариев Асан Репатович (09.11)</t>
  </si>
  <si>
    <t>Григориади Михаил Владимирович</t>
  </si>
  <si>
    <t>Ильчанинов Евгений Александрович</t>
  </si>
  <si>
    <t>Князев Антон Николаевич (13.10)</t>
  </si>
  <si>
    <t>Мажуга Владимир Анатольевич</t>
  </si>
  <si>
    <t>Котов Денис Александрович (27.10)</t>
  </si>
  <si>
    <t>Маликов Рустем Мухсинович (04.10)</t>
  </si>
  <si>
    <t>Черниенко Эльдар Сергеевич (26.10)</t>
  </si>
  <si>
    <t>Трещев Кирилл Александрович (02.06)</t>
  </si>
  <si>
    <t>Орловский Павел Евгеньевич</t>
  </si>
  <si>
    <t>Олексюк Владимир Александрович</t>
  </si>
  <si>
    <t>Бекоев Николай Геннадиевич</t>
  </si>
  <si>
    <t>Мальцев Артем Андреевич</t>
  </si>
  <si>
    <t>мез1</t>
  </si>
  <si>
    <t>мез2</t>
  </si>
  <si>
    <t>Шатило Дмитрий Алексеевич</t>
  </si>
  <si>
    <t>Ястремский Кирилл Алексеевич</t>
  </si>
  <si>
    <t>Белокуров Алексей Владимирович</t>
  </si>
  <si>
    <t>6-й ранг</t>
  </si>
  <si>
    <t>7-й ранг</t>
  </si>
  <si>
    <t>Ахмедов Сергей Тахирович (01.12)</t>
  </si>
  <si>
    <t>Онопченко Виктор Викторович (04.10)</t>
  </si>
  <si>
    <t>Логвин Денис Иванович (27.09)</t>
  </si>
  <si>
    <t>Абдульваханов Арсен Сетосманович (01.11)</t>
  </si>
  <si>
    <t>Черный Андрей Владимирович (21.12)</t>
  </si>
  <si>
    <t>Рудев Сергей Витальевич (16.08) (02.10)</t>
  </si>
  <si>
    <t>Бондарь Александр Сергеевич (06.10) - потеряшка</t>
  </si>
  <si>
    <t>Голуб Дмитрий Викторович (19.01)</t>
  </si>
  <si>
    <t>Проценко Николай Юрьевич (26.01)</t>
  </si>
  <si>
    <t>Фурглаз Инна Игоревна (01.02)</t>
  </si>
  <si>
    <t>Абиев Селим Энверович (20.10) (01.01)</t>
  </si>
  <si>
    <t>Цебров Александр Михайлович (13.02)</t>
  </si>
  <si>
    <t>Корнев Юрий Николаевич (27.10) (01.01)</t>
  </si>
  <si>
    <t>Теслюк Константин Юрьевич (08.02)</t>
  </si>
  <si>
    <t>Чигидин Дмитрий Николаевич (07.02)</t>
  </si>
  <si>
    <t>Песня Роман Владимирович (13.02)</t>
  </si>
  <si>
    <t>Часы</t>
  </si>
  <si>
    <t>Примечание</t>
  </si>
  <si>
    <t>принят 7 февраля, 8 дней болел</t>
  </si>
  <si>
    <t>принят 8 февраля</t>
  </si>
  <si>
    <t>принят 13 февраля</t>
  </si>
  <si>
    <t>9 дней отпуска</t>
  </si>
  <si>
    <t>15 дней отпуска</t>
  </si>
  <si>
    <t>6 дней отпуска</t>
  </si>
  <si>
    <t>болела две смены</t>
  </si>
  <si>
    <t>2 дня отпуска</t>
  </si>
  <si>
    <t>5 дней болел</t>
  </si>
  <si>
    <t>4 дня отпуска</t>
  </si>
  <si>
    <t>был в отпуске 14 дней</t>
  </si>
  <si>
    <t>Праздники</t>
  </si>
  <si>
    <t>Итого:</t>
  </si>
  <si>
    <t>Премия 2</t>
  </si>
  <si>
    <t>52,64</t>
  </si>
  <si>
    <t>57,42</t>
  </si>
  <si>
    <t>Должность</t>
  </si>
  <si>
    <t>упр</t>
  </si>
  <si>
    <t>зам</t>
  </si>
  <si>
    <t>ст</t>
  </si>
  <si>
    <t>№ п/п</t>
  </si>
  <si>
    <t>кл</t>
  </si>
  <si>
    <t>ссм</t>
  </si>
  <si>
    <t>потеря</t>
  </si>
  <si>
    <t>сломан</t>
  </si>
  <si>
    <t>Отметки</t>
  </si>
  <si>
    <t>ИС</t>
  </si>
  <si>
    <t>-</t>
  </si>
  <si>
    <t>Козлов Владислав Эдуардович (11.10.2018)</t>
  </si>
  <si>
    <t>Михайлов Виталий Валерьевич (17.09.2018)</t>
  </si>
  <si>
    <t>Рязанов Дмитрий Иванович (30.08.2018)</t>
  </si>
  <si>
    <t>Сарьянов Сергей Юрьевич (10.10.2018)</t>
  </si>
  <si>
    <t>Черный Андрей Владимирович (21.12.2017)</t>
  </si>
  <si>
    <t>Ястребцов Владимир Витальевич (22.08.2017)</t>
  </si>
  <si>
    <t>Асланов Заур Русланович (04.05.2018)</t>
  </si>
  <si>
    <t>Астафуров Андрей Николаевич (28.08.2018)</t>
  </si>
  <si>
    <t>Безуглый Сергей Петрович (01.10.2018)</t>
  </si>
  <si>
    <t>Джадан Роман Александрович (11.09.2018)</t>
  </si>
  <si>
    <t>Жидков Юрий Владимирович (17.05.2018)</t>
  </si>
  <si>
    <t>Кадынцев Николай Юрьевич (03.08.2018)</t>
  </si>
  <si>
    <t>Козюк Константин Юрьевич (19.07.2017)</t>
  </si>
  <si>
    <t>Кушнерев Алексей Валерьевич (17.05.2018)</t>
  </si>
  <si>
    <t>Романенко Павел Сергеевич (22.10.2018)</t>
  </si>
  <si>
    <t>Носов Евгений Николаевич (28.09.2018)</t>
  </si>
  <si>
    <t>Шатохин Артур Артурович (28.08.2018)</t>
  </si>
  <si>
    <t>Яровой Артем Анатольевич (08.10.2018)</t>
  </si>
  <si>
    <t>Середенко Олег Игоревич (18.06.2018)</t>
  </si>
  <si>
    <t>Маликов Рустем Мухсинович (04.10.2017)</t>
  </si>
  <si>
    <t>Бабкин Сергей Николаевич (30.08.2017)</t>
  </si>
  <si>
    <t>Губский Игорь Валерьевич (01.08.2018)</t>
  </si>
  <si>
    <t>Аджемян Андраник Спартакович (18.09.2018)</t>
  </si>
  <si>
    <t>Рудев Сергей Витальевич (16.08.2017)</t>
  </si>
  <si>
    <t>Ткач Денис Сергеевич (05.11.2015)</t>
  </si>
  <si>
    <t>Ландин Михаил Вячеславович (08.09.2015)</t>
  </si>
  <si>
    <t>Старцев Владимир Сергеевич (03.09.2015)</t>
  </si>
  <si>
    <t>Догадин Александр Михайлович (05.10.2015)</t>
  </si>
  <si>
    <t>Котов Денис Александрович (27.10.2017)</t>
  </si>
  <si>
    <t>Плеханов Владимир Александрович (04.09.2015)</t>
  </si>
  <si>
    <t>Шорохов Сергей Александрович (05.09.2017)</t>
  </si>
  <si>
    <t>Шатило Дмитрий Алексеевич (26.07.2017)</t>
  </si>
  <si>
    <t>Лихацкий Владимир Геннадьевич (11.11.2009)</t>
  </si>
  <si>
    <t>Шумафов Рустам Ахмедович (11.07.2012)</t>
  </si>
  <si>
    <t>Панкариков Сергей Александрович (09.12.2011)</t>
  </si>
  <si>
    <t>Филимонов Александр Александрович (24.11.2010)</t>
  </si>
  <si>
    <t>Крюков Роман Вячеславович (27.03.2010)</t>
  </si>
  <si>
    <t>Гарифулин Тимур Рифкатович (05.09.2018)</t>
  </si>
  <si>
    <t>Трандафилов Денис Николаевич (05.10.2018)</t>
  </si>
  <si>
    <t>Петров Вадим Валериевич (12.09.18)</t>
  </si>
  <si>
    <t>Широчкин Роман Викторович (01.03.2018)</t>
  </si>
  <si>
    <t>Черниенко Эльдар Сергеевич (26.10.2017)</t>
  </si>
  <si>
    <t>Ткачук Дмитрий Ярославович (21.09.2016)</t>
  </si>
  <si>
    <t>Синельников Сергей Александрович (22.09.2015)</t>
  </si>
  <si>
    <t>Проценко Николай Юрьевич (26.01.2018)</t>
  </si>
  <si>
    <t>Шарый Олег Анатольевич (05.10.2018)</t>
  </si>
  <si>
    <t>Куртбариев Асан Репатович (09.11.2017)</t>
  </si>
  <si>
    <t>Лебедев Игорь Александрович (22.09.2015)</t>
  </si>
  <si>
    <t>Максимов Антон Викторович (08.09.2015)</t>
  </si>
  <si>
    <t>Стусь Олег Сергеевич (08.09.2015)</t>
  </si>
  <si>
    <t>Трещев Кирилл Александрович (02.06.2017)</t>
  </si>
  <si>
    <t>Григориади Михаил Владимирович (23.06.2017)</t>
  </si>
  <si>
    <t>Куватов Руслан Галимбаевич (03.10.2018)</t>
  </si>
  <si>
    <t>Бондаренко Сергей Григорьевич (26.04.2018)</t>
  </si>
  <si>
    <t>Пашаев Ридван Серверович (29.03.2017)</t>
  </si>
  <si>
    <t>Мальцев Артем Андреевич (10.08.2017)</t>
  </si>
  <si>
    <t>Беличенко Руслан Александрович (23.09.2016)</t>
  </si>
  <si>
    <t>Комакин Василий Николаевич (05.05.2017)</t>
  </si>
  <si>
    <t>Сенаторов Юрий Геннадиевич (21.10.2015)</t>
  </si>
  <si>
    <t>мез3</t>
  </si>
  <si>
    <t>Орловский Павел Евгеньевич (20.07.2017)</t>
  </si>
  <si>
    <t>Белокуров Алексей Владимирович (26.06.2017)</t>
  </si>
  <si>
    <t>Князев Антон Николаевич (13.10.2017)</t>
  </si>
  <si>
    <t>Абиев Селим Энверович (20.10.2017)</t>
  </si>
  <si>
    <t>Величко Александр Николаевич (15.08.2017)</t>
  </si>
  <si>
    <t>Ястремский Кирилл Алексеевич (31.07.2017)</t>
  </si>
  <si>
    <t>Ахмедов Сергей Тахирович (01.12.2017)</t>
  </si>
  <si>
    <t>Олексюк Владимир Александрович (11.07.2017)</t>
  </si>
  <si>
    <t>Громов Владислав Николаевич (19.06.2017)</t>
  </si>
  <si>
    <t>Бекоев Николай Геннадиевич (01.08.2017)</t>
  </si>
  <si>
    <t>Абдульваханов Арсен Сетосманович (01.11.2017)</t>
  </si>
  <si>
    <t>Корнев Юрий Николаевич (27.10.2017)</t>
  </si>
  <si>
    <t>Средних Игорь Николаевич (17.09.2018)</t>
  </si>
  <si>
    <t>Онопченко Виктор Викторович (04.10.2017)</t>
  </si>
  <si>
    <t>Хавкун Анатолий Николаевич (25.10.2018)</t>
  </si>
  <si>
    <t>н. часы</t>
  </si>
  <si>
    <t>Поощр./взыск</t>
  </si>
  <si>
    <t>часы всего</t>
  </si>
  <si>
    <t>Премия за н. часы</t>
  </si>
  <si>
    <t>Абдулаев Сергей Сергеевич (19.11.2018)</t>
  </si>
  <si>
    <t>Астафуров Дмитрий Андреевич (08.11.2018)</t>
  </si>
  <si>
    <t>Ермольчев Денис Николаевич (29.11.2018)</t>
  </si>
  <si>
    <t>29.02.2019</t>
  </si>
  <si>
    <t>Лапердин Дмитрий Анатольевич (19.11.2018)</t>
  </si>
  <si>
    <t>Перекупко Даниил Сергеевич (26.11.2018)</t>
  </si>
  <si>
    <t>Славгородский Сергей Константинович (08.11.2018)</t>
  </si>
  <si>
    <t>За ночные часы из НЗС</t>
  </si>
  <si>
    <t>Абдулаев Сергей Сергеевич</t>
  </si>
  <si>
    <t>Абдульваханов Арсен Сетосманович</t>
  </si>
  <si>
    <t>Абиев Селим Энверович</t>
  </si>
  <si>
    <t>Аджемян Андраник Спартакович</t>
  </si>
  <si>
    <t>Асланов Заур Русланович</t>
  </si>
  <si>
    <t>Астафуров Дмитрий Андреевич</t>
  </si>
  <si>
    <t>Ахмедов Сергей Тахирович</t>
  </si>
  <si>
    <t>Бабкин Сергей Николаевич</t>
  </si>
  <si>
    <t>Безуглый Сергей Петрович</t>
  </si>
  <si>
    <t>Гарифулин Тимур Рифкатович</t>
  </si>
  <si>
    <t>Громов Владислав Николаевич</t>
  </si>
  <si>
    <t>Губский Игорь Валерьевич</t>
  </si>
  <si>
    <t>Джадан Роман Александрович</t>
  </si>
  <si>
    <t>Ермольчев Денис Николаевич</t>
  </si>
  <si>
    <t>Жидков Юрий Владимирович</t>
  </si>
  <si>
    <t>Кадынцев Николай Юрьевич</t>
  </si>
  <si>
    <t>Князев Антон Николаевич</t>
  </si>
  <si>
    <t>Козлов Владислав Эдуардович</t>
  </si>
  <si>
    <t>Козюк Константин Юрьевич</t>
  </si>
  <si>
    <t>Корнев Юрий Николаевич</t>
  </si>
  <si>
    <t>Котов Денис Александрович</t>
  </si>
  <si>
    <t>Крюков Роман Вячеславович</t>
  </si>
  <si>
    <t>Куртбариев Асан Репатович</t>
  </si>
  <si>
    <t>Кушнерев Алексей Валерьевич</t>
  </si>
  <si>
    <t>Лапердин Дмитрий Анатольевич</t>
  </si>
  <si>
    <t>Маликов Рустем Мухсинович</t>
  </si>
  <si>
    <t>Михайлов Виталий Валерьевич</t>
  </si>
  <si>
    <t>Носов Евгений Николаевич</t>
  </si>
  <si>
    <t>Онопченко Виктор Викторович</t>
  </si>
  <si>
    <t>Панкариков Сергей Александрович</t>
  </si>
  <si>
    <t>Перекупко Даниил Сергеевич</t>
  </si>
  <si>
    <t>Петров Вадим Валериевич</t>
  </si>
  <si>
    <t>Проценко Николай Юрьевич</t>
  </si>
  <si>
    <t>Романенко Павел Сергеевич</t>
  </si>
  <si>
    <t>Рудев Сергей Витальевич</t>
  </si>
  <si>
    <t>Рязанов Дмитрий Иванович</t>
  </si>
  <si>
    <t>Сарьянов Сергей Юрьевич</t>
  </si>
  <si>
    <t>Славгородский Сергей Константинович</t>
  </si>
  <si>
    <t>Средних Игорь Николаевич</t>
  </si>
  <si>
    <t>Ткач Денис Сергеевич</t>
  </si>
  <si>
    <t>Трандафилов Денис Николаевич</t>
  </si>
  <si>
    <t>Трещев Кирилл Александрович</t>
  </si>
  <si>
    <t>Филимонов Александр Александрович</t>
  </si>
  <si>
    <t>Хавкун Анатолий Николаевич</t>
  </si>
  <si>
    <t>Черниенко Эльдар Сергеевич</t>
  </si>
  <si>
    <t>Черный Андрей Владимирович</t>
  </si>
  <si>
    <t>Шарый Олег Анатольевич</t>
  </si>
  <si>
    <t>Шатохин Артур Артурович</t>
  </si>
  <si>
    <t>Широчкин Роман Викторович</t>
  </si>
  <si>
    <t>Шорохов Сергей Александрович</t>
  </si>
  <si>
    <t>Шумафов Рустам Ахмедович</t>
  </si>
  <si>
    <t>Яровой Артем Анатольевич</t>
  </si>
  <si>
    <t>Ястребцов Владимир Витальевич</t>
  </si>
  <si>
    <t>без упра и уволенных:</t>
  </si>
  <si>
    <t>общая:</t>
  </si>
  <si>
    <t>Петров Вадим Валериевич (12.09.2018)</t>
  </si>
  <si>
    <t>Крымов Игорь Андреевич (06.12.2018)</t>
  </si>
  <si>
    <t>Толстой Эльдар Тимурович (07.12.2018)</t>
  </si>
  <si>
    <t>Титов Антон Викторович (14.12.2018)</t>
  </si>
  <si>
    <t>Код</t>
  </si>
  <si>
    <t>AR49148</t>
  </si>
  <si>
    <t>AR39738</t>
  </si>
  <si>
    <t>AR39459</t>
  </si>
  <si>
    <t>AR47691</t>
  </si>
  <si>
    <t>AR44419</t>
  </si>
  <si>
    <t>AR48893</t>
  </si>
  <si>
    <t>AR40689</t>
  </si>
  <si>
    <t>BY04709</t>
  </si>
  <si>
    <t>BY14012</t>
  </si>
  <si>
    <t>AR37192</t>
  </si>
  <si>
    <t>AR30868</t>
  </si>
  <si>
    <t>AR36141</t>
  </si>
  <si>
    <t>AR30804</t>
  </si>
  <si>
    <t>AR47406</t>
  </si>
  <si>
    <t>AR36115</t>
  </si>
  <si>
    <t>AR35946</t>
  </si>
  <si>
    <t>AR46504</t>
  </si>
  <si>
    <t>AR47531</t>
  </si>
  <si>
    <t>AR24687</t>
  </si>
  <si>
    <t>AR49444</t>
  </si>
  <si>
    <t>AR44707</t>
  </si>
  <si>
    <t>AR46570</t>
  </si>
  <si>
    <t>AR39302</t>
  </si>
  <si>
    <t>AR48241</t>
  </si>
  <si>
    <t>AR36810</t>
  </si>
  <si>
    <t>AR34898</t>
  </si>
  <si>
    <t>BY06501</t>
  </si>
  <si>
    <t>BY06500</t>
  </si>
  <si>
    <t>AR02719</t>
  </si>
  <si>
    <t>AR22601</t>
  </si>
  <si>
    <t>AR40031</t>
  </si>
  <si>
    <t>AR44708</t>
  </si>
  <si>
    <t>AR23747</t>
  </si>
  <si>
    <t>AR49151</t>
  </si>
  <si>
    <t>AR24249</t>
  </si>
  <si>
    <t>AR00840</t>
  </si>
  <si>
    <t>AR23746</t>
  </si>
  <si>
    <t>AR39012</t>
  </si>
  <si>
    <t>AR37408</t>
  </si>
  <si>
    <t>AR47644</t>
  </si>
  <si>
    <t>AR38857</t>
  </si>
  <si>
    <t>AR36579</t>
  </si>
  <si>
    <t>AR39021</t>
  </si>
  <si>
    <t>BY03599</t>
  </si>
  <si>
    <t>AR14421</t>
  </si>
  <si>
    <t>AR34049</t>
  </si>
  <si>
    <t>AR49337</t>
  </si>
  <si>
    <t>AR47558</t>
  </si>
  <si>
    <t>AR23585</t>
  </si>
  <si>
    <t>AR42046</t>
  </si>
  <si>
    <t>AR48464</t>
  </si>
  <si>
    <t>AR37609</t>
  </si>
  <si>
    <t>AR47166</t>
  </si>
  <si>
    <t>AR48199</t>
  </si>
  <si>
    <t>AR25174</t>
  </si>
  <si>
    <t>AR24250</t>
  </si>
  <si>
    <t>BY15467</t>
  </si>
  <si>
    <t>AR47660</t>
  </si>
  <si>
    <t>AR23500</t>
  </si>
  <si>
    <t>AR23749</t>
  </si>
  <si>
    <t>AR25663</t>
  </si>
  <si>
    <t>AR30805</t>
  </si>
  <si>
    <t>AR37193</t>
  </si>
  <si>
    <t>AR48088</t>
  </si>
  <si>
    <t>AR35618</t>
  </si>
  <si>
    <t>AR06189</t>
  </si>
  <si>
    <t>AR48551</t>
  </si>
  <si>
    <t>AR39598</t>
  </si>
  <si>
    <t>AR41332</t>
  </si>
  <si>
    <t>AR48089</t>
  </si>
  <si>
    <t>AR37016</t>
  </si>
  <si>
    <t>AR47118</t>
  </si>
  <si>
    <t>AR42835</t>
  </si>
  <si>
    <t>AR38206</t>
  </si>
  <si>
    <t>AR20646</t>
  </si>
  <si>
    <t>BY14272</t>
  </si>
  <si>
    <t>AR37804</t>
  </si>
  <si>
    <t>AR37126</t>
  </si>
  <si>
    <t>BY16567</t>
  </si>
  <si>
    <t>AR49911</t>
  </si>
  <si>
    <t>уволен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</si>
</sst>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#,##0.00_ ;\-#,##0.00\ "/>
    <numFmt numFmtId="166" formatCode="0.00_ ;\-0.00\ "/>
    <numFmt numFmtId="167" formatCode="#,##0.00;[Red]\-#,##0.00"/>
    <numFmt numFmtId="168" formatCode="0.00;[Red]\-0.0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10"/>
      <color indexed="8"/>
      <name val="Arial"/>
      <family val="2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color theme="0" tint="-0.499984740745262"/>
      <name val="Arial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i/>
      <sz val="8"/>
      <color theme="0" tint="-0.499984740745262"/>
      <name val="Arial"/>
      <family val="2"/>
      <charset val="204"/>
    </font>
    <font>
      <i/>
      <sz val="8"/>
      <name val="Arial"/>
      <family val="2"/>
      <charset val="204"/>
    </font>
    <font>
      <sz val="8"/>
      <color theme="2" tint="-0.499984740745262"/>
      <name val="Arial"/>
      <family val="2"/>
    </font>
    <font>
      <sz val="11"/>
      <color theme="2" tint="-0.499984740745262"/>
      <name val="Calibri"/>
      <family val="2"/>
      <charset val="204"/>
      <scheme val="minor"/>
    </font>
    <font>
      <sz val="8"/>
      <color indexed="8"/>
      <name val="Arial"/>
      <family val="2"/>
    </font>
    <font>
      <b/>
      <sz val="7"/>
      <name val="MS Shell Dlg"/>
      <family val="2"/>
    </font>
    <font>
      <i/>
      <sz val="8"/>
      <color theme="1"/>
      <name val="Arial"/>
      <family val="2"/>
      <charset val="204"/>
    </font>
    <font>
      <sz val="8"/>
      <color rgb="FFC00000"/>
      <name val="Arial"/>
      <family val="2"/>
      <charset val="204"/>
    </font>
    <font>
      <i/>
      <sz val="1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</font>
    <font>
      <b/>
      <i/>
      <sz val="1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8"/>
      <color indexed="8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FFE7E7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3C7E7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C0F8F8"/>
        <bgColor indexed="64"/>
      </patternFill>
    </fill>
    <fill>
      <patternFill patternType="solid">
        <fgColor rgb="FFCEEAE9"/>
        <bgColor indexed="64"/>
      </patternFill>
    </fill>
    <fill>
      <patternFill patternType="solid">
        <fgColor rgb="FF8ADFEA"/>
        <bgColor indexed="64"/>
      </patternFill>
    </fill>
    <fill>
      <patternFill patternType="solid">
        <fgColor rgb="FFD3EFF5"/>
        <bgColor indexed="64"/>
      </patternFill>
    </fill>
    <fill>
      <patternFill patternType="solid">
        <fgColor rgb="FFE0E6F8"/>
        <bgColor indexed="64"/>
      </patternFill>
    </fill>
    <fill>
      <patternFill patternType="solid">
        <fgColor rgb="FFCEE3F2"/>
        <bgColor indexed="64"/>
      </patternFill>
    </fill>
    <fill>
      <patternFill patternType="solid">
        <fgColor rgb="FFD3EFF5"/>
        <bgColor rgb="FF000000"/>
      </patternFill>
    </fill>
    <fill>
      <patternFill patternType="solid">
        <fgColor rgb="FFEAF3F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medium">
        <color indexed="64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64"/>
      </left>
      <right style="thin">
        <color indexed="60"/>
      </right>
      <top style="medium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4"/>
      </right>
      <top style="thin">
        <color indexed="6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0"/>
      </right>
      <top style="medium">
        <color indexed="64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/>
      <bottom style="medium">
        <color indexed="64"/>
      </bottom>
      <diagonal/>
    </border>
    <border>
      <left style="thin">
        <color indexed="6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0"/>
      </left>
      <right style="thin">
        <color indexed="60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0"/>
      </top>
      <bottom style="medium">
        <color indexed="64"/>
      </bottom>
      <diagonal/>
    </border>
    <border>
      <left style="thin">
        <color indexed="60"/>
      </left>
      <right/>
      <top style="medium">
        <color indexed="64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/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4"/>
      </bottom>
      <diagonal/>
    </border>
    <border>
      <left style="thin">
        <color indexed="60"/>
      </left>
      <right/>
      <top style="medium">
        <color indexed="64"/>
      </top>
      <bottom style="medium">
        <color indexed="64"/>
      </bottom>
      <diagonal/>
    </border>
    <border>
      <left style="thin">
        <color indexed="60"/>
      </left>
      <right/>
      <top style="thin">
        <color indexed="60"/>
      </top>
      <bottom style="medium">
        <color indexed="64"/>
      </bottom>
      <diagonal/>
    </border>
    <border>
      <left style="thin">
        <color indexed="6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34">
    <xf numFmtId="0" fontId="0" fillId="0" borderId="0" xfId="0"/>
    <xf numFmtId="0" fontId="0" fillId="0" borderId="0" xfId="0" applyAlignment="1">
      <alignment horizontal="center" vertical="center"/>
    </xf>
    <xf numFmtId="3" fontId="3" fillId="2" borderId="0" xfId="2" applyNumberFormat="1" applyFont="1" applyFill="1" applyAlignment="1">
      <alignment horizontal="right" vertical="center"/>
    </xf>
    <xf numFmtId="0" fontId="3" fillId="2" borderId="0" xfId="2" applyNumberFormat="1" applyFont="1" applyFill="1" applyAlignment="1">
      <alignment horizontal="right" vertical="center"/>
    </xf>
    <xf numFmtId="0" fontId="4" fillId="0" borderId="0" xfId="0" applyFont="1"/>
    <xf numFmtId="3" fontId="3" fillId="3" borderId="0" xfId="2" applyNumberFormat="1" applyFont="1" applyFill="1" applyAlignment="1">
      <alignment horizontal="right" vertical="center"/>
    </xf>
    <xf numFmtId="0" fontId="0" fillId="3" borderId="0" xfId="0" applyFill="1"/>
    <xf numFmtId="0" fontId="0" fillId="0" borderId="8" xfId="0" applyBorder="1"/>
    <xf numFmtId="0" fontId="0" fillId="3" borderId="8" xfId="0" applyFill="1" applyBorder="1"/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/>
    <xf numFmtId="0" fontId="0" fillId="0" borderId="9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8" xfId="0" applyFill="1" applyBorder="1"/>
    <xf numFmtId="0" fontId="0" fillId="0" borderId="12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1" xfId="1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/>
    <xf numFmtId="0" fontId="0" fillId="0" borderId="18" xfId="0" applyBorder="1"/>
    <xf numFmtId="0" fontId="0" fillId="0" borderId="14" xfId="0" applyBorder="1"/>
    <xf numFmtId="164" fontId="7" fillId="0" borderId="2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5" fontId="0" fillId="0" borderId="1" xfId="0" applyNumberFormat="1" applyBorder="1"/>
    <xf numFmtId="0" fontId="1" fillId="0" borderId="22" xfId="0" applyFont="1" applyBorder="1" applyAlignment="1">
      <alignment horizontal="center"/>
    </xf>
    <xf numFmtId="0" fontId="0" fillId="0" borderId="0" xfId="0" applyBorder="1"/>
    <xf numFmtId="164" fontId="11" fillId="0" borderId="1" xfId="1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64" fontId="8" fillId="5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0" fillId="0" borderId="26" xfId="0" applyFill="1" applyBorder="1"/>
    <xf numFmtId="165" fontId="0" fillId="6" borderId="21" xfId="0" applyNumberForma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5" fontId="0" fillId="7" borderId="21" xfId="0" applyNumberFormat="1" applyFill="1" applyBorder="1" applyAlignment="1">
      <alignment horizontal="center" vertical="center"/>
    </xf>
    <xf numFmtId="49" fontId="14" fillId="0" borderId="0" xfId="0" applyNumberFormat="1" applyFont="1" applyAlignment="1">
      <alignment horizontal="right"/>
    </xf>
    <xf numFmtId="0" fontId="0" fillId="0" borderId="27" xfId="0" applyBorder="1"/>
    <xf numFmtId="0" fontId="0" fillId="0" borderId="1" xfId="0" applyBorder="1"/>
    <xf numFmtId="164" fontId="7" fillId="8" borderId="1" xfId="1" applyNumberFormat="1" applyFont="1" applyFill="1" applyBorder="1" applyAlignment="1">
      <alignment horizontal="center" vertical="center"/>
    </xf>
    <xf numFmtId="164" fontId="0" fillId="8" borderId="1" xfId="0" applyNumberFormat="1" applyFill="1" applyBorder="1"/>
    <xf numFmtId="0" fontId="0" fillId="0" borderId="3" xfId="0" applyBorder="1" applyAlignment="1">
      <alignment horizontal="center" vertical="center"/>
    </xf>
    <xf numFmtId="165" fontId="0" fillId="7" borderId="20" xfId="0" applyNumberFormat="1" applyFill="1" applyBorder="1" applyAlignment="1">
      <alignment horizontal="center" vertical="center"/>
    </xf>
    <xf numFmtId="4" fontId="2" fillId="0" borderId="2" xfId="1" applyNumberFormat="1" applyFont="1" applyBorder="1" applyAlignment="1">
      <alignment horizontal="right" vertical="top"/>
    </xf>
    <xf numFmtId="164" fontId="8" fillId="17" borderId="1" xfId="0" applyNumberFormat="1" applyFont="1" applyFill="1" applyBorder="1" applyAlignment="1">
      <alignment horizontal="center" vertical="center"/>
    </xf>
    <xf numFmtId="165" fontId="13" fillId="6" borderId="21" xfId="0" applyNumberFormat="1" applyFont="1" applyFill="1" applyBorder="1" applyAlignment="1">
      <alignment horizontal="center" vertical="center"/>
    </xf>
    <xf numFmtId="0" fontId="0" fillId="0" borderId="29" xfId="0" applyFill="1" applyBorder="1"/>
    <xf numFmtId="0" fontId="0" fillId="10" borderId="1" xfId="0" applyFont="1" applyFill="1" applyBorder="1" applyAlignment="1">
      <alignment horizontal="center" vertical="center"/>
    </xf>
    <xf numFmtId="4" fontId="2" fillId="0" borderId="5" xfId="1" applyNumberFormat="1" applyFont="1" applyBorder="1" applyAlignment="1">
      <alignment horizontal="right" vertical="top"/>
    </xf>
    <xf numFmtId="165" fontId="13" fillId="7" borderId="21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66" fontId="0" fillId="0" borderId="14" xfId="0" applyNumberFormat="1" applyBorder="1"/>
    <xf numFmtId="4" fontId="2" fillId="0" borderId="1" xfId="1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/>
    </xf>
    <xf numFmtId="0" fontId="0" fillId="0" borderId="30" xfId="0" applyBorder="1"/>
    <xf numFmtId="0" fontId="13" fillId="0" borderId="30" xfId="0" applyFont="1" applyBorder="1"/>
    <xf numFmtId="0" fontId="13" fillId="0" borderId="14" xfId="0" applyFont="1" applyBorder="1"/>
    <xf numFmtId="166" fontId="0" fillId="0" borderId="30" xfId="0" applyNumberFormat="1" applyBorder="1"/>
    <xf numFmtId="164" fontId="11" fillId="0" borderId="5" xfId="1" applyNumberFormat="1" applyFont="1" applyFill="1" applyBorder="1" applyAlignment="1">
      <alignment horizontal="center" vertical="center"/>
    </xf>
    <xf numFmtId="0" fontId="12" fillId="0" borderId="30" xfId="0" applyFont="1" applyBorder="1"/>
    <xf numFmtId="164" fontId="8" fillId="21" borderId="1" xfId="0" applyNumberFormat="1" applyFont="1" applyFill="1" applyBorder="1" applyAlignment="1">
      <alignment vertical="center"/>
    </xf>
    <xf numFmtId="164" fontId="7" fillId="21" borderId="1" xfId="0" applyNumberFormat="1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164" fontId="8" fillId="22" borderId="2" xfId="0" applyNumberFormat="1" applyFont="1" applyFill="1" applyBorder="1" applyAlignment="1">
      <alignment vertical="center"/>
    </xf>
    <xf numFmtId="164" fontId="8" fillId="22" borderId="1" xfId="0" applyNumberFormat="1" applyFont="1" applyFill="1" applyBorder="1" applyAlignment="1">
      <alignment vertical="center"/>
    </xf>
    <xf numFmtId="164" fontId="7" fillId="22" borderId="1" xfId="0" applyNumberFormat="1" applyFont="1" applyFill="1" applyBorder="1" applyAlignment="1">
      <alignment vertical="center"/>
    </xf>
    <xf numFmtId="4" fontId="2" fillId="0" borderId="33" xfId="1" applyNumberFormat="1" applyFont="1" applyBorder="1" applyAlignment="1">
      <alignment horizontal="right" vertical="top"/>
    </xf>
    <xf numFmtId="164" fontId="7" fillId="0" borderId="5" xfId="0" applyNumberFormat="1" applyFont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7" fillId="7" borderId="5" xfId="0" applyNumberFormat="1" applyFont="1" applyFill="1" applyBorder="1" applyAlignment="1">
      <alignment horizontal="center" vertical="center"/>
    </xf>
    <xf numFmtId="164" fontId="7" fillId="21" borderId="5" xfId="0" applyNumberFormat="1" applyFont="1" applyFill="1" applyBorder="1" applyAlignment="1">
      <alignment vertical="center"/>
    </xf>
    <xf numFmtId="164" fontId="7" fillId="22" borderId="5" xfId="0" applyNumberFormat="1" applyFont="1" applyFill="1" applyBorder="1" applyAlignment="1">
      <alignment vertical="center"/>
    </xf>
    <xf numFmtId="164" fontId="7" fillId="5" borderId="5" xfId="0" applyNumberFormat="1" applyFont="1" applyFill="1" applyBorder="1" applyAlignment="1">
      <alignment horizontal="center" vertical="center"/>
    </xf>
    <xf numFmtId="166" fontId="0" fillId="0" borderId="30" xfId="0" applyNumberFormat="1" applyFill="1" applyBorder="1"/>
    <xf numFmtId="0" fontId="10" fillId="18" borderId="1" xfId="0" applyFont="1" applyFill="1" applyBorder="1" applyAlignment="1">
      <alignment horizontal="center" vertical="center"/>
    </xf>
    <xf numFmtId="164" fontId="11" fillId="0" borderId="33" xfId="0" applyNumberFormat="1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/>
    </xf>
    <xf numFmtId="166" fontId="13" fillId="0" borderId="30" xfId="0" applyNumberFormat="1" applyFont="1" applyBorder="1"/>
    <xf numFmtId="0" fontId="10" fillId="13" borderId="1" xfId="0" applyFont="1" applyFill="1" applyBorder="1" applyAlignment="1">
      <alignment horizontal="center" vertical="center"/>
    </xf>
    <xf numFmtId="166" fontId="12" fillId="0" borderId="30" xfId="0" applyNumberFormat="1" applyFont="1" applyBorder="1"/>
    <xf numFmtId="0" fontId="13" fillId="0" borderId="16" xfId="0" applyFont="1" applyBorder="1"/>
    <xf numFmtId="0" fontId="13" fillId="0" borderId="13" xfId="0" applyFont="1" applyBorder="1"/>
    <xf numFmtId="0" fontId="13" fillId="0" borderId="15" xfId="0" applyFont="1" applyBorder="1"/>
    <xf numFmtId="164" fontId="7" fillId="0" borderId="33" xfId="0" applyNumberFormat="1" applyFont="1" applyBorder="1" applyAlignment="1">
      <alignment horizontal="center" vertical="center"/>
    </xf>
    <xf numFmtId="164" fontId="7" fillId="7" borderId="33" xfId="0" applyNumberFormat="1" applyFont="1" applyFill="1" applyBorder="1" applyAlignment="1">
      <alignment horizontal="center" vertical="center"/>
    </xf>
    <xf numFmtId="164" fontId="7" fillId="21" borderId="33" xfId="0" applyNumberFormat="1" applyFont="1" applyFill="1" applyBorder="1" applyAlignment="1">
      <alignment vertical="center"/>
    </xf>
    <xf numFmtId="164" fontId="7" fillId="22" borderId="33" xfId="0" applyNumberFormat="1" applyFont="1" applyFill="1" applyBorder="1" applyAlignment="1">
      <alignment vertical="center"/>
    </xf>
    <xf numFmtId="164" fontId="7" fillId="5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4" fontId="18" fillId="0" borderId="1" xfId="1" applyNumberFormat="1" applyFont="1" applyBorder="1" applyAlignment="1">
      <alignment horizontal="right" vertical="top"/>
    </xf>
    <xf numFmtId="4" fontId="18" fillId="0" borderId="33" xfId="1" applyNumberFormat="1" applyFont="1" applyBorder="1" applyAlignment="1">
      <alignment horizontal="right" vertical="top"/>
    </xf>
    <xf numFmtId="164" fontId="19" fillId="4" borderId="1" xfId="0" applyNumberFormat="1" applyFont="1" applyFill="1" applyBorder="1"/>
    <xf numFmtId="0" fontId="10" fillId="13" borderId="33" xfId="0" applyFont="1" applyFill="1" applyBorder="1" applyAlignment="1">
      <alignment horizontal="center" vertical="center"/>
    </xf>
    <xf numFmtId="164" fontId="8" fillId="0" borderId="33" xfId="0" applyNumberFormat="1" applyFont="1" applyBorder="1" applyAlignment="1">
      <alignment horizontal="center" vertical="center"/>
    </xf>
    <xf numFmtId="164" fontId="8" fillId="22" borderId="33" xfId="0" applyNumberFormat="1" applyFont="1" applyFill="1" applyBorder="1" applyAlignment="1">
      <alignment vertical="center"/>
    </xf>
    <xf numFmtId="164" fontId="7" fillId="0" borderId="33" xfId="1" applyNumberFormat="1" applyFont="1" applyFill="1" applyBorder="1" applyAlignment="1">
      <alignment horizontal="center" vertical="center"/>
    </xf>
    <xf numFmtId="4" fontId="2" fillId="0" borderId="13" xfId="1" applyNumberFormat="1" applyFont="1" applyBorder="1" applyAlignment="1">
      <alignment horizontal="right" vertical="top"/>
    </xf>
    <xf numFmtId="4" fontId="2" fillId="0" borderId="14" xfId="1" applyNumberFormat="1" applyFont="1" applyBorder="1" applyAlignment="1">
      <alignment horizontal="right" vertical="top"/>
    </xf>
    <xf numFmtId="0" fontId="14" fillId="17" borderId="3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0" fontId="13" fillId="0" borderId="0" xfId="0" applyFont="1"/>
    <xf numFmtId="165" fontId="13" fillId="6" borderId="34" xfId="0" applyNumberFormat="1" applyFont="1" applyFill="1" applyBorder="1" applyAlignment="1">
      <alignment horizontal="center" vertical="center"/>
    </xf>
    <xf numFmtId="164" fontId="17" fillId="0" borderId="39" xfId="0" applyNumberFormat="1" applyFont="1" applyBorder="1" applyAlignment="1">
      <alignment horizontal="center" vertical="center"/>
    </xf>
    <xf numFmtId="164" fontId="7" fillId="0" borderId="39" xfId="1" applyNumberFormat="1" applyFont="1" applyBorder="1" applyAlignment="1">
      <alignment horizontal="center" vertical="center"/>
    </xf>
    <xf numFmtId="0" fontId="0" fillId="0" borderId="21" xfId="0" applyBorder="1"/>
    <xf numFmtId="164" fontId="16" fillId="0" borderId="41" xfId="0" applyNumberFormat="1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21" fillId="0" borderId="1" xfId="4" applyNumberFormat="1" applyFont="1" applyBorder="1" applyAlignment="1">
      <alignment horizontal="center" vertical="center"/>
    </xf>
    <xf numFmtId="0" fontId="21" fillId="0" borderId="33" xfId="4" applyNumberFormat="1" applyFont="1" applyBorder="1" applyAlignment="1">
      <alignment horizontal="center" vertical="center"/>
    </xf>
    <xf numFmtId="0" fontId="21" fillId="0" borderId="2" xfId="4" applyNumberFormat="1" applyFont="1" applyBorder="1" applyAlignment="1">
      <alignment horizontal="center" vertical="center"/>
    </xf>
    <xf numFmtId="0" fontId="21" fillId="0" borderId="5" xfId="4" applyNumberFormat="1" applyFont="1" applyBorder="1" applyAlignment="1">
      <alignment horizontal="center" vertical="center"/>
    </xf>
    <xf numFmtId="0" fontId="0" fillId="0" borderId="19" xfId="0" applyBorder="1"/>
    <xf numFmtId="0" fontId="13" fillId="0" borderId="4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166" fontId="12" fillId="0" borderId="14" xfId="0" applyNumberFormat="1" applyFont="1" applyBorder="1"/>
    <xf numFmtId="0" fontId="14" fillId="5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6" xfId="0" applyBorder="1"/>
    <xf numFmtId="0" fontId="14" fillId="5" borderId="3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26" xfId="0" applyFont="1" applyBorder="1"/>
    <xf numFmtId="0" fontId="10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9" fillId="15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9" fillId="25" borderId="1" xfId="0" applyFont="1" applyFill="1" applyBorder="1" applyAlignment="1">
      <alignment horizontal="left" vertical="center"/>
    </xf>
    <xf numFmtId="0" fontId="9" fillId="17" borderId="1" xfId="0" applyFont="1" applyFill="1" applyBorder="1" applyAlignment="1">
      <alignment horizontal="left" vertical="center"/>
    </xf>
    <xf numFmtId="0" fontId="0" fillId="15" borderId="1" xfId="0" applyFill="1" applyBorder="1"/>
    <xf numFmtId="0" fontId="15" fillId="15" borderId="1" xfId="0" applyFont="1" applyFill="1" applyBorder="1" applyAlignment="1">
      <alignment horizontal="left" vertical="center"/>
    </xf>
    <xf numFmtId="0" fontId="0" fillId="17" borderId="1" xfId="0" applyFill="1" applyBorder="1"/>
    <xf numFmtId="0" fontId="13" fillId="15" borderId="1" xfId="0" applyFont="1" applyFill="1" applyBorder="1"/>
    <xf numFmtId="0" fontId="0" fillId="0" borderId="1" xfId="0" applyFill="1" applyBorder="1"/>
    <xf numFmtId="0" fontId="9" fillId="19" borderId="1" xfId="0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left" vertical="center"/>
    </xf>
    <xf numFmtId="0" fontId="13" fillId="17" borderId="1" xfId="0" applyFont="1" applyFill="1" applyBorder="1"/>
    <xf numFmtId="0" fontId="13" fillId="0" borderId="21" xfId="0" applyFont="1" applyBorder="1"/>
    <xf numFmtId="0" fontId="0" fillId="0" borderId="34" xfId="0" applyBorder="1"/>
    <xf numFmtId="0" fontId="1" fillId="0" borderId="7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3" fillId="0" borderId="12" xfId="0" applyFont="1" applyBorder="1"/>
    <xf numFmtId="0" fontId="0" fillId="15" borderId="33" xfId="0" applyFill="1" applyBorder="1"/>
    <xf numFmtId="0" fontId="0" fillId="24" borderId="5" xfId="0" applyFill="1" applyBorder="1"/>
    <xf numFmtId="0" fontId="0" fillId="0" borderId="15" xfId="0" applyBorder="1"/>
    <xf numFmtId="4" fontId="18" fillId="0" borderId="5" xfId="1" applyNumberFormat="1" applyFont="1" applyBorder="1" applyAlignment="1">
      <alignment horizontal="right" vertical="top"/>
    </xf>
    <xf numFmtId="4" fontId="20" fillId="2" borderId="5" xfId="1" applyNumberFormat="1" applyFont="1" applyFill="1" applyBorder="1" applyAlignment="1">
      <alignment horizontal="right" vertical="top"/>
    </xf>
    <xf numFmtId="165" fontId="13" fillId="6" borderId="20" xfId="0" applyNumberFormat="1" applyFont="1" applyFill="1" applyBorder="1" applyAlignment="1">
      <alignment horizontal="center" vertical="center"/>
    </xf>
    <xf numFmtId="164" fontId="22" fillId="0" borderId="38" xfId="0" applyNumberFormat="1" applyFont="1" applyBorder="1" applyAlignment="1">
      <alignment horizontal="center" vertical="center"/>
    </xf>
    <xf numFmtId="164" fontId="22" fillId="0" borderId="3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22" borderId="5" xfId="0" applyNumberFormat="1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4" fontId="20" fillId="2" borderId="44" xfId="1" applyNumberFormat="1" applyFont="1" applyFill="1" applyBorder="1" applyAlignment="1">
      <alignment horizontal="right" vertical="top"/>
    </xf>
    <xf numFmtId="4" fontId="20" fillId="2" borderId="43" xfId="1" applyNumberFormat="1" applyFont="1" applyFill="1" applyBorder="1" applyAlignment="1">
      <alignment horizontal="right" vertical="top"/>
    </xf>
    <xf numFmtId="164" fontId="11" fillId="0" borderId="33" xfId="1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22" borderId="7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164" fontId="7" fillId="0" borderId="39" xfId="0" applyNumberFormat="1" applyFont="1" applyBorder="1" applyAlignment="1">
      <alignment horizontal="center" vertical="center"/>
    </xf>
    <xf numFmtId="4" fontId="20" fillId="2" borderId="1" xfId="1" applyNumberFormat="1" applyFont="1" applyFill="1" applyBorder="1" applyAlignment="1">
      <alignment horizontal="right" vertical="top"/>
    </xf>
    <xf numFmtId="4" fontId="20" fillId="2" borderId="1" xfId="1" applyNumberFormat="1" applyFont="1" applyFill="1" applyBorder="1" applyAlignment="1">
      <alignment vertical="top"/>
    </xf>
    <xf numFmtId="4" fontId="20" fillId="2" borderId="2" xfId="1" applyNumberFormat="1" applyFont="1" applyFill="1" applyBorder="1" applyAlignment="1">
      <alignment horizontal="right" vertical="top"/>
    </xf>
    <xf numFmtId="4" fontId="20" fillId="2" borderId="5" xfId="1" applyNumberFormat="1" applyFont="1" applyFill="1" applyBorder="1" applyAlignment="1">
      <alignment vertical="top"/>
    </xf>
    <xf numFmtId="167" fontId="20" fillId="0" borderId="46" xfId="5" applyNumberFormat="1" applyFont="1" applyBorder="1" applyAlignment="1">
      <alignment horizontal="right"/>
    </xf>
    <xf numFmtId="168" fontId="20" fillId="0" borderId="46" xfId="5" applyNumberFormat="1" applyFont="1" applyBorder="1" applyAlignment="1">
      <alignment horizontal="right"/>
    </xf>
    <xf numFmtId="0" fontId="21" fillId="0" borderId="28" xfId="4" applyNumberFormat="1" applyFont="1" applyBorder="1" applyAlignment="1">
      <alignment horizontal="center" vertical="center"/>
    </xf>
    <xf numFmtId="164" fontId="22" fillId="0" borderId="41" xfId="0" applyNumberFormat="1" applyFont="1" applyBorder="1" applyAlignment="1">
      <alignment horizontal="center" vertical="center"/>
    </xf>
    <xf numFmtId="164" fontId="8" fillId="7" borderId="33" xfId="0" applyNumberFormat="1" applyFont="1" applyFill="1" applyBorder="1" applyAlignment="1">
      <alignment horizontal="center" vertical="center"/>
    </xf>
    <xf numFmtId="164" fontId="8" fillId="5" borderId="33" xfId="0" applyNumberFormat="1" applyFont="1" applyFill="1" applyBorder="1" applyAlignment="1">
      <alignment horizontal="center" vertical="center"/>
    </xf>
    <xf numFmtId="164" fontId="8" fillId="0" borderId="33" xfId="0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4" fontId="20" fillId="2" borderId="54" xfId="1" applyNumberFormat="1" applyFont="1" applyFill="1" applyBorder="1" applyAlignment="1">
      <alignment horizontal="right" vertical="top"/>
    </xf>
    <xf numFmtId="4" fontId="20" fillId="2" borderId="33" xfId="1" applyNumberFormat="1" applyFont="1" applyFill="1" applyBorder="1" applyAlignment="1">
      <alignment horizontal="right" vertical="top"/>
    </xf>
    <xf numFmtId="4" fontId="20" fillId="2" borderId="33" xfId="1" applyNumberFormat="1" applyFont="1" applyFill="1" applyBorder="1" applyAlignment="1">
      <alignment vertical="top"/>
    </xf>
    <xf numFmtId="4" fontId="20" fillId="2" borderId="56" xfId="1" applyNumberFormat="1" applyFont="1" applyFill="1" applyBorder="1" applyAlignment="1">
      <alignment horizontal="right" vertical="top"/>
    </xf>
    <xf numFmtId="4" fontId="20" fillId="2" borderId="57" xfId="1" applyNumberFormat="1" applyFont="1" applyFill="1" applyBorder="1" applyAlignment="1">
      <alignment horizontal="right" vertical="top"/>
    </xf>
    <xf numFmtId="4" fontId="20" fillId="2" borderId="39" xfId="1" applyNumberFormat="1" applyFont="1" applyFill="1" applyBorder="1" applyAlignment="1">
      <alignment horizontal="right" vertical="top"/>
    </xf>
    <xf numFmtId="4" fontId="20" fillId="2" borderId="40" xfId="1" applyNumberFormat="1" applyFont="1" applyFill="1" applyBorder="1" applyAlignment="1">
      <alignment horizontal="right" vertical="top"/>
    </xf>
    <xf numFmtId="4" fontId="20" fillId="2" borderId="58" xfId="1" applyNumberFormat="1" applyFont="1" applyFill="1" applyBorder="1" applyAlignment="1">
      <alignment horizontal="right" vertical="top"/>
    </xf>
    <xf numFmtId="164" fontId="7" fillId="8" borderId="5" xfId="1" applyNumberFormat="1" applyFont="1" applyFill="1" applyBorder="1" applyAlignment="1">
      <alignment horizontal="center" vertical="center"/>
    </xf>
    <xf numFmtId="164" fontId="0" fillId="8" borderId="5" xfId="0" applyNumberFormat="1" applyFill="1" applyBorder="1"/>
    <xf numFmtId="165" fontId="0" fillId="0" borderId="5" xfId="0" applyNumberFormat="1" applyBorder="1"/>
    <xf numFmtId="165" fontId="0" fillId="7" borderId="19" xfId="0" applyNumberFormat="1" applyFill="1" applyBorder="1" applyAlignment="1">
      <alignment horizontal="center" vertical="center"/>
    </xf>
    <xf numFmtId="4" fontId="2" fillId="0" borderId="69" xfId="1" applyNumberFormat="1" applyFont="1" applyBorder="1" applyAlignment="1">
      <alignment horizontal="right" vertical="top"/>
    </xf>
    <xf numFmtId="0" fontId="0" fillId="0" borderId="13" xfId="0" applyBorder="1"/>
    <xf numFmtId="166" fontId="13" fillId="0" borderId="68" xfId="0" applyNumberFormat="1" applyFont="1" applyBorder="1"/>
    <xf numFmtId="0" fontId="13" fillId="0" borderId="68" xfId="0" applyFont="1" applyBorder="1"/>
    <xf numFmtId="0" fontId="0" fillId="30" borderId="1" xfId="0" applyFill="1" applyBorder="1" applyAlignment="1">
      <alignment horizontal="center"/>
    </xf>
    <xf numFmtId="0" fontId="9" fillId="19" borderId="61" xfId="0" applyFont="1" applyFill="1" applyBorder="1" applyAlignment="1">
      <alignment horizontal="left" vertical="center"/>
    </xf>
    <xf numFmtId="0" fontId="0" fillId="26" borderId="61" xfId="0" applyFill="1" applyBorder="1"/>
    <xf numFmtId="0" fontId="0" fillId="17" borderId="61" xfId="0" applyFill="1" applyBorder="1"/>
    <xf numFmtId="0" fontId="0" fillId="17" borderId="59" xfId="0" applyFill="1" applyBorder="1"/>
    <xf numFmtId="0" fontId="0" fillId="0" borderId="0" xfId="0" applyFill="1" applyAlignment="1">
      <alignment horizontal="center" vertical="center"/>
    </xf>
    <xf numFmtId="4" fontId="2" fillId="0" borderId="73" xfId="1" applyNumberFormat="1" applyFont="1" applyBorder="1" applyAlignment="1">
      <alignment horizontal="right" vertical="top"/>
    </xf>
    <xf numFmtId="0" fontId="0" fillId="10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left" vertical="center"/>
    </xf>
    <xf numFmtId="164" fontId="17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0" fontId="0" fillId="30" borderId="2" xfId="0" applyFill="1" applyBorder="1" applyAlignment="1">
      <alignment horizontal="center"/>
    </xf>
    <xf numFmtId="164" fontId="1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7" borderId="2" xfId="0" applyNumberFormat="1" applyFont="1" applyFill="1" applyBorder="1" applyAlignment="1">
      <alignment horizontal="center" vertical="center"/>
    </xf>
    <xf numFmtId="164" fontId="7" fillId="21" borderId="2" xfId="0" applyNumberFormat="1" applyFont="1" applyFill="1" applyBorder="1" applyAlignment="1">
      <alignment vertical="center"/>
    </xf>
    <xf numFmtId="164" fontId="7" fillId="22" borderId="2" xfId="0" applyNumberFormat="1" applyFont="1" applyFill="1" applyBorder="1" applyAlignment="1">
      <alignment vertical="center"/>
    </xf>
    <xf numFmtId="164" fontId="7" fillId="5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/>
    </xf>
    <xf numFmtId="4" fontId="18" fillId="0" borderId="2" xfId="1" applyNumberFormat="1" applyFont="1" applyBorder="1" applyAlignment="1">
      <alignment horizontal="right" vertical="top"/>
    </xf>
    <xf numFmtId="165" fontId="13" fillId="7" borderId="20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8" xfId="0" applyBorder="1"/>
    <xf numFmtId="164" fontId="0" fillId="8" borderId="7" xfId="0" applyNumberFormat="1" applyFill="1" applyBorder="1"/>
    <xf numFmtId="164" fontId="7" fillId="8" borderId="7" xfId="1" applyNumberFormat="1" applyFont="1" applyFill="1" applyBorder="1" applyAlignment="1">
      <alignment horizontal="center" vertical="center"/>
    </xf>
    <xf numFmtId="165" fontId="0" fillId="0" borderId="7" xfId="0" applyNumberFormat="1" applyBorder="1"/>
    <xf numFmtId="165" fontId="0" fillId="7" borderId="23" xfId="0" applyNumberFormat="1" applyFill="1" applyBorder="1" applyAlignment="1">
      <alignment horizontal="center" vertical="center"/>
    </xf>
    <xf numFmtId="0" fontId="24" fillId="32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14" fillId="34" borderId="39" xfId="0" applyFont="1" applyFill="1" applyBorder="1" applyAlignment="1">
      <alignment horizontal="center" vertical="center"/>
    </xf>
    <xf numFmtId="0" fontId="14" fillId="34" borderId="1" xfId="0" applyFont="1" applyFill="1" applyBorder="1" applyAlignment="1">
      <alignment horizontal="center" vertical="center"/>
    </xf>
    <xf numFmtId="0" fontId="0" fillId="30" borderId="5" xfId="0" applyFill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4" fillId="33" borderId="39" xfId="0" applyFont="1" applyFill="1" applyBorder="1" applyAlignment="1">
      <alignment horizontal="center" vertical="center"/>
    </xf>
    <xf numFmtId="0" fontId="24" fillId="33" borderId="39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1" fillId="0" borderId="74" xfId="4" applyNumberFormat="1" applyFont="1" applyBorder="1" applyAlignment="1">
      <alignment horizontal="center" vertical="center"/>
    </xf>
    <xf numFmtId="164" fontId="7" fillId="0" borderId="74" xfId="0" applyNumberFormat="1" applyFont="1" applyBorder="1" applyAlignment="1">
      <alignment horizontal="center" vertical="center"/>
    </xf>
    <xf numFmtId="164" fontId="7" fillId="7" borderId="74" xfId="0" applyNumberFormat="1" applyFont="1" applyFill="1" applyBorder="1" applyAlignment="1">
      <alignment horizontal="center" vertical="center"/>
    </xf>
    <xf numFmtId="164" fontId="7" fillId="22" borderId="74" xfId="0" applyNumberFormat="1" applyFont="1" applyFill="1" applyBorder="1" applyAlignment="1">
      <alignment vertical="center"/>
    </xf>
    <xf numFmtId="164" fontId="7" fillId="5" borderId="74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/>
    </xf>
    <xf numFmtId="164" fontId="11" fillId="0" borderId="74" xfId="0" applyNumberFormat="1" applyFont="1" applyFill="1" applyBorder="1" applyAlignment="1">
      <alignment horizontal="center" vertical="center"/>
    </xf>
    <xf numFmtId="4" fontId="18" fillId="0" borderId="74" xfId="1" applyNumberFormat="1" applyFont="1" applyBorder="1" applyAlignment="1">
      <alignment horizontal="right" vertical="top"/>
    </xf>
    <xf numFmtId="0" fontId="0" fillId="19" borderId="3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5" borderId="61" xfId="0" applyFill="1" applyBorder="1"/>
    <xf numFmtId="0" fontId="9" fillId="5" borderId="6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13" fillId="37" borderId="61" xfId="0" applyFont="1" applyFill="1" applyBorder="1"/>
    <xf numFmtId="164" fontId="17" fillId="0" borderId="38" xfId="0" applyNumberFormat="1" applyFont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24" fillId="17" borderId="39" xfId="0" applyFont="1" applyFill="1" applyBorder="1" applyAlignment="1">
      <alignment horizontal="center" vertical="center"/>
    </xf>
    <xf numFmtId="14" fontId="15" fillId="0" borderId="2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4" fontId="20" fillId="2" borderId="65" xfId="1" applyNumberFormat="1" applyFont="1" applyFill="1" applyBorder="1" applyAlignment="1">
      <alignment horizontal="right" vertical="top"/>
    </xf>
    <xf numFmtId="0" fontId="0" fillId="0" borderId="0" xfId="0" applyFill="1" applyAlignment="1">
      <alignment horizontal="center"/>
    </xf>
    <xf numFmtId="14" fontId="15" fillId="17" borderId="5" xfId="0" applyNumberFormat="1" applyFont="1" applyFill="1" applyBorder="1" applyAlignment="1">
      <alignment horizontal="center" vertical="center"/>
    </xf>
    <xf numFmtId="14" fontId="15" fillId="17" borderId="2" xfId="0" applyNumberFormat="1" applyFont="1" applyFill="1" applyBorder="1" applyAlignment="1">
      <alignment horizontal="center" vertical="center"/>
    </xf>
    <xf numFmtId="14" fontId="15" fillId="17" borderId="1" xfId="0" applyNumberFormat="1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left" vertical="center"/>
    </xf>
    <xf numFmtId="0" fontId="0" fillId="36" borderId="61" xfId="0" applyFill="1" applyBorder="1"/>
    <xf numFmtId="0" fontId="13" fillId="31" borderId="60" xfId="0" applyFont="1" applyFill="1" applyBorder="1"/>
    <xf numFmtId="0" fontId="15" fillId="31" borderId="61" xfId="0" applyFont="1" applyFill="1" applyBorder="1" applyAlignment="1">
      <alignment horizontal="left" vertical="center"/>
    </xf>
    <xf numFmtId="0" fontId="15" fillId="39" borderId="61" xfId="0" applyFont="1" applyFill="1" applyBorder="1" applyAlignment="1">
      <alignment horizontal="left" vertical="center"/>
    </xf>
    <xf numFmtId="0" fontId="14" fillId="33" borderId="3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6" fontId="13" fillId="0" borderId="52" xfId="0" applyNumberFormat="1" applyFont="1" applyBorder="1"/>
    <xf numFmtId="0" fontId="13" fillId="0" borderId="52" xfId="0" applyFont="1" applyBorder="1"/>
    <xf numFmtId="166" fontId="13" fillId="0" borderId="70" xfId="0" applyNumberFormat="1" applyFont="1" applyBorder="1"/>
    <xf numFmtId="0" fontId="13" fillId="0" borderId="70" xfId="0" applyFont="1" applyBorder="1"/>
    <xf numFmtId="0" fontId="13" fillId="0" borderId="77" xfId="0" applyFont="1" applyBorder="1"/>
    <xf numFmtId="0" fontId="10" fillId="5" borderId="41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0" fillId="36" borderId="39" xfId="0" applyFill="1" applyBorder="1" applyAlignment="1">
      <alignment horizontal="center" vertical="center"/>
    </xf>
    <xf numFmtId="0" fontId="0" fillId="36" borderId="40" xfId="0" applyFill="1" applyBorder="1" applyAlignment="1">
      <alignment horizontal="center" vertical="center"/>
    </xf>
    <xf numFmtId="0" fontId="0" fillId="31" borderId="39" xfId="0" applyFill="1" applyBorder="1" applyAlignment="1">
      <alignment horizontal="center" vertical="center"/>
    </xf>
    <xf numFmtId="164" fontId="22" fillId="0" borderId="40" xfId="0" applyNumberFormat="1" applyFont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24" fillId="33" borderId="38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left" vertical="center"/>
    </xf>
    <xf numFmtId="0" fontId="15" fillId="26" borderId="59" xfId="0" applyFont="1" applyFill="1" applyBorder="1" applyAlignment="1">
      <alignment horizontal="left" vertical="center"/>
    </xf>
    <xf numFmtId="0" fontId="15" fillId="17" borderId="2" xfId="0" applyFont="1" applyFill="1" applyBorder="1" applyAlignment="1">
      <alignment horizontal="left" vertical="center"/>
    </xf>
    <xf numFmtId="0" fontId="0" fillId="31" borderId="61" xfId="0" applyFill="1" applyBorder="1"/>
    <xf numFmtId="164" fontId="8" fillId="0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5" fontId="13" fillId="6" borderId="19" xfId="0" applyNumberFormat="1" applyFont="1" applyFill="1" applyBorder="1" applyAlignment="1">
      <alignment horizontal="center" vertical="center"/>
    </xf>
    <xf numFmtId="165" fontId="0" fillId="7" borderId="34" xfId="0" applyNumberFormat="1" applyFill="1" applyBorder="1" applyAlignment="1">
      <alignment horizontal="center" vertical="center"/>
    </xf>
    <xf numFmtId="0" fontId="0" fillId="0" borderId="31" xfId="0" applyBorder="1"/>
    <xf numFmtId="166" fontId="0" fillId="21" borderId="14" xfId="0" applyNumberFormat="1" applyFill="1" applyBorder="1"/>
    <xf numFmtId="0" fontId="13" fillId="0" borderId="17" xfId="0" applyFont="1" applyBorder="1"/>
    <xf numFmtId="14" fontId="15" fillId="17" borderId="78" xfId="0" applyNumberFormat="1" applyFont="1" applyFill="1" applyBorder="1" applyAlignment="1">
      <alignment horizontal="center" vertical="center"/>
    </xf>
    <xf numFmtId="0" fontId="21" fillId="0" borderId="78" xfId="4" applyNumberFormat="1" applyFont="1" applyBorder="1" applyAlignment="1">
      <alignment horizontal="center" vertical="center"/>
    </xf>
    <xf numFmtId="4" fontId="20" fillId="2" borderId="81" xfId="1" applyNumberFormat="1" applyFont="1" applyFill="1" applyBorder="1" applyAlignment="1">
      <alignment horizontal="right" vertical="top"/>
    </xf>
    <xf numFmtId="164" fontId="11" fillId="0" borderId="78" xfId="1" applyNumberFormat="1" applyFont="1" applyFill="1" applyBorder="1" applyAlignment="1">
      <alignment horizontal="center" vertical="center"/>
    </xf>
    <xf numFmtId="164" fontId="11" fillId="0" borderId="78" xfId="0" applyNumberFormat="1" applyFont="1" applyFill="1" applyBorder="1" applyAlignment="1">
      <alignment horizontal="center" vertical="center"/>
    </xf>
    <xf numFmtId="0" fontId="24" fillId="32" borderId="79" xfId="0" applyFont="1" applyFill="1" applyBorder="1" applyAlignment="1">
      <alignment horizontal="center" vertical="center"/>
    </xf>
    <xf numFmtId="4" fontId="20" fillId="2" borderId="83" xfId="1" applyNumberFormat="1" applyFont="1" applyFill="1" applyBorder="1" applyAlignment="1">
      <alignment horizontal="right" vertical="top"/>
    </xf>
    <xf numFmtId="4" fontId="2" fillId="0" borderId="84" xfId="1" applyNumberFormat="1" applyFont="1" applyBorder="1" applyAlignment="1">
      <alignment horizontal="right" vertical="top"/>
    </xf>
    <xf numFmtId="4" fontId="20" fillId="2" borderId="85" xfId="1" applyNumberFormat="1" applyFont="1" applyFill="1" applyBorder="1" applyAlignment="1">
      <alignment horizontal="right" vertical="top"/>
    </xf>
    <xf numFmtId="4" fontId="2" fillId="0" borderId="86" xfId="1" applyNumberFormat="1" applyFont="1" applyBorder="1" applyAlignment="1">
      <alignment horizontal="right" vertical="top"/>
    </xf>
    <xf numFmtId="0" fontId="10" fillId="5" borderId="79" xfId="0" applyFont="1" applyFill="1" applyBorder="1" applyAlignment="1">
      <alignment horizontal="center" vertical="center"/>
    </xf>
    <xf numFmtId="0" fontId="0" fillId="30" borderId="78" xfId="0" applyFill="1" applyBorder="1" applyAlignment="1">
      <alignment horizontal="center"/>
    </xf>
    <xf numFmtId="0" fontId="0" fillId="5" borderId="80" xfId="0" applyFill="1" applyBorder="1"/>
    <xf numFmtId="14" fontId="15" fillId="0" borderId="78" xfId="0" applyNumberFormat="1" applyFont="1" applyFill="1" applyBorder="1" applyAlignment="1">
      <alignment horizontal="center" vertical="center"/>
    </xf>
    <xf numFmtId="164" fontId="17" fillId="0" borderId="79" xfId="0" applyNumberFormat="1" applyFont="1" applyBorder="1" applyAlignment="1">
      <alignment horizontal="center" vertical="center"/>
    </xf>
    <xf numFmtId="164" fontId="7" fillId="0" borderId="78" xfId="0" applyNumberFormat="1" applyFont="1" applyBorder="1" applyAlignment="1">
      <alignment horizontal="center" vertical="center"/>
    </xf>
    <xf numFmtId="164" fontId="7" fillId="7" borderId="78" xfId="0" applyNumberFormat="1" applyFont="1" applyFill="1" applyBorder="1" applyAlignment="1">
      <alignment horizontal="center" vertical="center"/>
    </xf>
    <xf numFmtId="4" fontId="20" fillId="2" borderId="78" xfId="1" applyNumberFormat="1" applyFont="1" applyFill="1" applyBorder="1" applyAlignment="1">
      <alignment horizontal="right" vertical="top"/>
    </xf>
    <xf numFmtId="164" fontId="7" fillId="21" borderId="78" xfId="0" applyNumberFormat="1" applyFont="1" applyFill="1" applyBorder="1" applyAlignment="1">
      <alignment vertical="center"/>
    </xf>
    <xf numFmtId="164" fontId="7" fillId="22" borderId="78" xfId="0" applyNumberFormat="1" applyFont="1" applyFill="1" applyBorder="1" applyAlignment="1">
      <alignment vertical="center"/>
    </xf>
    <xf numFmtId="164" fontId="7" fillId="5" borderId="78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/>
    </xf>
    <xf numFmtId="164" fontId="7" fillId="0" borderId="78" xfId="1" applyNumberFormat="1" applyFont="1" applyFill="1" applyBorder="1" applyAlignment="1">
      <alignment horizontal="center" vertical="center"/>
    </xf>
    <xf numFmtId="4" fontId="18" fillId="0" borderId="78" xfId="1" applyNumberFormat="1" applyFont="1" applyBorder="1" applyAlignment="1">
      <alignment horizontal="right" vertical="top"/>
    </xf>
    <xf numFmtId="4" fontId="2" fillId="0" borderId="87" xfId="1" applyNumberFormat="1" applyFont="1" applyBorder="1" applyAlignment="1">
      <alignment horizontal="right" vertical="top"/>
    </xf>
    <xf numFmtId="165" fontId="13" fillId="6" borderId="82" xfId="0" applyNumberFormat="1" applyFont="1" applyFill="1" applyBorder="1" applyAlignment="1">
      <alignment horizontal="center" vertical="center"/>
    </xf>
    <xf numFmtId="0" fontId="0" fillId="19" borderId="79" xfId="0" applyFill="1" applyBorder="1" applyAlignment="1">
      <alignment horizontal="center" vertical="center"/>
    </xf>
    <xf numFmtId="0" fontId="0" fillId="19" borderId="78" xfId="0" applyFill="1" applyBorder="1" applyAlignment="1">
      <alignment horizontal="center" vertical="center"/>
    </xf>
    <xf numFmtId="0" fontId="15" fillId="19" borderId="80" xfId="0" applyFont="1" applyFill="1" applyBorder="1" applyAlignment="1">
      <alignment horizontal="left" vertical="center"/>
    </xf>
    <xf numFmtId="4" fontId="2" fillId="0" borderId="78" xfId="1" applyNumberFormat="1" applyFont="1" applyBorder="1" applyAlignment="1">
      <alignment horizontal="right" vertical="top"/>
    </xf>
    <xf numFmtId="164" fontId="7" fillId="17" borderId="78" xfId="0" applyNumberFormat="1" applyFont="1" applyFill="1" applyBorder="1" applyAlignment="1">
      <alignment horizontal="center" vertical="center"/>
    </xf>
    <xf numFmtId="0" fontId="0" fillId="37" borderId="79" xfId="0" applyFill="1" applyBorder="1" applyAlignment="1">
      <alignment horizontal="center" vertical="center"/>
    </xf>
    <xf numFmtId="0" fontId="0" fillId="29" borderId="78" xfId="0" applyFill="1" applyBorder="1" applyAlignment="1">
      <alignment horizontal="center" vertical="center"/>
    </xf>
    <xf numFmtId="0" fontId="24" fillId="17" borderId="79" xfId="0" applyFont="1" applyFill="1" applyBorder="1" applyAlignment="1">
      <alignment horizontal="center" vertical="center"/>
    </xf>
    <xf numFmtId="0" fontId="13" fillId="17" borderId="80" xfId="0" applyFont="1" applyFill="1" applyBorder="1"/>
    <xf numFmtId="164" fontId="7" fillId="0" borderId="79" xfId="0" applyNumberFormat="1" applyFont="1" applyBorder="1" applyAlignment="1">
      <alignment horizontal="center" vertical="center"/>
    </xf>
    <xf numFmtId="4" fontId="2" fillId="2" borderId="81" xfId="1" applyNumberFormat="1" applyFont="1" applyFill="1" applyBorder="1" applyAlignment="1">
      <alignment horizontal="right" vertical="top"/>
    </xf>
    <xf numFmtId="165" fontId="13" fillId="7" borderId="82" xfId="0" applyNumberFormat="1" applyFont="1" applyFill="1" applyBorder="1" applyAlignment="1">
      <alignment horizontal="center" vertical="center"/>
    </xf>
    <xf numFmtId="4" fontId="20" fillId="2" borderId="88" xfId="1" applyNumberFormat="1" applyFont="1" applyFill="1" applyBorder="1" applyAlignment="1">
      <alignment horizontal="right" vertical="top"/>
    </xf>
    <xf numFmtId="0" fontId="0" fillId="0" borderId="40" xfId="0" applyFill="1" applyBorder="1" applyAlignment="1">
      <alignment horizontal="center" vertical="center"/>
    </xf>
    <xf numFmtId="4" fontId="20" fillId="2" borderId="89" xfId="1" applyNumberFormat="1" applyFont="1" applyFill="1" applyBorder="1" applyAlignment="1">
      <alignment horizontal="right" vertical="top"/>
    </xf>
    <xf numFmtId="0" fontId="27" fillId="0" borderId="0" xfId="0" applyFont="1"/>
    <xf numFmtId="0" fontId="27" fillId="0" borderId="42" xfId="0" applyFont="1" applyBorder="1"/>
    <xf numFmtId="0" fontId="28" fillId="2" borderId="42" xfId="3" applyNumberFormat="1" applyFont="1" applyFill="1" applyBorder="1" applyAlignment="1">
      <alignment horizontal="left" vertical="top"/>
    </xf>
    <xf numFmtId="0" fontId="28" fillId="2" borderId="0" xfId="3" applyNumberFormat="1" applyFont="1" applyFill="1" applyBorder="1" applyAlignment="1">
      <alignment horizontal="left" vertical="top"/>
    </xf>
    <xf numFmtId="0" fontId="0" fillId="37" borderId="61" xfId="0" applyFont="1" applyFill="1" applyBorder="1"/>
    <xf numFmtId="164" fontId="7" fillId="29" borderId="61" xfId="0" applyNumberFormat="1" applyFont="1" applyFill="1" applyBorder="1" applyAlignment="1">
      <alignment horizontal="center" vertical="center"/>
    </xf>
    <xf numFmtId="164" fontId="7" fillId="29" borderId="80" xfId="0" applyNumberFormat="1" applyFont="1" applyFill="1" applyBorder="1" applyAlignment="1">
      <alignment horizontal="center" vertical="center"/>
    </xf>
    <xf numFmtId="164" fontId="7" fillId="29" borderId="6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0" xfId="0" applyAlignment="1">
      <alignment vertical="top"/>
    </xf>
    <xf numFmtId="0" fontId="14" fillId="33" borderId="79" xfId="0" applyFont="1" applyFill="1" applyBorder="1" applyAlignment="1">
      <alignment horizontal="center" vertical="center"/>
    </xf>
    <xf numFmtId="164" fontId="23" fillId="0" borderId="41" xfId="1" applyNumberFormat="1" applyFont="1" applyBorder="1" applyAlignment="1">
      <alignment horizontal="center" vertical="center"/>
    </xf>
    <xf numFmtId="0" fontId="21" fillId="0" borderId="7" xfId="4" applyNumberFormat="1" applyFont="1" applyBorder="1" applyAlignment="1">
      <alignment horizontal="center" vertical="center"/>
    </xf>
    <xf numFmtId="164" fontId="8" fillId="0" borderId="78" xfId="0" applyNumberFormat="1" applyFont="1" applyBorder="1" applyAlignment="1">
      <alignment horizontal="center" vertical="center"/>
    </xf>
    <xf numFmtId="164" fontId="8" fillId="0" borderId="78" xfId="0" applyNumberFormat="1" applyFont="1" applyFill="1" applyBorder="1" applyAlignment="1">
      <alignment horizontal="center" vertical="center"/>
    </xf>
    <xf numFmtId="4" fontId="2" fillId="2" borderId="83" xfId="1" applyNumberFormat="1" applyFont="1" applyFill="1" applyBorder="1" applyAlignment="1">
      <alignment horizontal="right" vertical="top"/>
    </xf>
    <xf numFmtId="164" fontId="8" fillId="22" borderId="78" xfId="0" applyNumberFormat="1" applyFont="1" applyFill="1" applyBorder="1" applyAlignment="1">
      <alignment vertical="center"/>
    </xf>
    <xf numFmtId="164" fontId="7" fillId="8" borderId="78" xfId="1" applyNumberFormat="1" applyFont="1" applyFill="1" applyBorder="1" applyAlignment="1">
      <alignment horizontal="center" vertical="center"/>
    </xf>
    <xf numFmtId="164" fontId="0" fillId="8" borderId="78" xfId="0" applyNumberFormat="1" applyFill="1" applyBorder="1"/>
    <xf numFmtId="4" fontId="2" fillId="0" borderId="7" xfId="1" applyNumberFormat="1" applyFont="1" applyBorder="1" applyAlignment="1">
      <alignment horizontal="right" vertical="top"/>
    </xf>
    <xf numFmtId="164" fontId="7" fillId="0" borderId="7" xfId="0" applyNumberFormat="1" applyFont="1" applyFill="1" applyBorder="1" applyAlignment="1">
      <alignment horizontal="center" vertical="center"/>
    </xf>
    <xf numFmtId="165" fontId="0" fillId="0" borderId="78" xfId="0" applyNumberFormat="1" applyBorder="1"/>
    <xf numFmtId="165" fontId="13" fillId="7" borderId="19" xfId="0" applyNumberFormat="1" applyFont="1" applyFill="1" applyBorder="1" applyAlignment="1">
      <alignment horizontal="center" vertical="center"/>
    </xf>
    <xf numFmtId="165" fontId="0" fillId="7" borderId="82" xfId="0" applyNumberForma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8" fillId="7" borderId="78" xfId="0" applyNumberFormat="1" applyFont="1" applyFill="1" applyBorder="1" applyAlignment="1">
      <alignment horizontal="center" vertical="center"/>
    </xf>
    <xf numFmtId="14" fontId="15" fillId="41" borderId="2" xfId="0" applyNumberFormat="1" applyFont="1" applyFill="1" applyBorder="1" applyAlignment="1">
      <alignment horizontal="center" vertical="center"/>
    </xf>
    <xf numFmtId="14" fontId="15" fillId="41" borderId="1" xfId="0" applyNumberFormat="1" applyFont="1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14" fillId="33" borderId="40" xfId="0" applyFont="1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1" borderId="79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top"/>
    </xf>
    <xf numFmtId="0" fontId="1" fillId="0" borderId="92" xfId="0" applyFont="1" applyBorder="1" applyAlignment="1">
      <alignment horizontal="center" vertical="top"/>
    </xf>
    <xf numFmtId="0" fontId="1" fillId="0" borderId="93" xfId="0" applyFont="1" applyBorder="1" applyAlignment="1">
      <alignment horizontal="center" vertical="top"/>
    </xf>
    <xf numFmtId="0" fontId="1" fillId="0" borderId="94" xfId="0" applyFont="1" applyFill="1" applyBorder="1" applyAlignment="1">
      <alignment horizontal="center" vertical="top"/>
    </xf>
    <xf numFmtId="0" fontId="0" fillId="0" borderId="79" xfId="0" applyFill="1" applyBorder="1" applyAlignment="1">
      <alignment horizontal="center" vertical="center"/>
    </xf>
    <xf numFmtId="0" fontId="0" fillId="31" borderId="80" xfId="0" applyFill="1" applyBorder="1"/>
    <xf numFmtId="0" fontId="1" fillId="0" borderId="94" xfId="0" applyFont="1" applyBorder="1" applyAlignment="1">
      <alignment horizontal="center" vertical="top"/>
    </xf>
    <xf numFmtId="0" fontId="1" fillId="7" borderId="94" xfId="0" applyFont="1" applyFill="1" applyBorder="1" applyAlignment="1">
      <alignment horizontal="center" vertical="top"/>
    </xf>
    <xf numFmtId="0" fontId="1" fillId="29" borderId="94" xfId="0" applyFont="1" applyFill="1" applyBorder="1" applyAlignment="1">
      <alignment horizontal="center" vertical="top" wrapText="1"/>
    </xf>
    <xf numFmtId="0" fontId="1" fillId="0" borderId="93" xfId="0" applyFont="1" applyFill="1" applyBorder="1" applyAlignment="1">
      <alignment horizontal="center" vertical="top"/>
    </xf>
    <xf numFmtId="0" fontId="1" fillId="22" borderId="93" xfId="0" applyFont="1" applyFill="1" applyBorder="1" applyAlignment="1">
      <alignment horizontal="center" vertical="top"/>
    </xf>
    <xf numFmtId="0" fontId="1" fillId="22" borderId="95" xfId="0" applyFont="1" applyFill="1" applyBorder="1" applyAlignment="1">
      <alignment horizontal="center" vertical="top"/>
    </xf>
    <xf numFmtId="0" fontId="1" fillId="0" borderId="25" xfId="0" applyFont="1" applyFill="1" applyBorder="1" applyAlignment="1">
      <alignment horizontal="center" vertical="top"/>
    </xf>
    <xf numFmtId="0" fontId="1" fillId="0" borderId="31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24" xfId="0" applyFont="1" applyFill="1" applyBorder="1" applyAlignment="1">
      <alignment horizontal="center" vertical="top"/>
    </xf>
    <xf numFmtId="0" fontId="1" fillId="0" borderId="95" xfId="0" applyFont="1" applyFill="1" applyBorder="1" applyAlignment="1">
      <alignment horizontal="center" vertical="top"/>
    </xf>
    <xf numFmtId="0" fontId="1" fillId="6" borderId="96" xfId="0" applyFont="1" applyFill="1" applyBorder="1" applyAlignment="1">
      <alignment horizontal="center" vertical="top"/>
    </xf>
    <xf numFmtId="164" fontId="0" fillId="0" borderId="0" xfId="0" applyNumberFormat="1" applyBorder="1"/>
    <xf numFmtId="2" fontId="20" fillId="2" borderId="83" xfId="1" applyNumberFormat="1" applyFont="1" applyFill="1" applyBorder="1" applyAlignment="1">
      <alignment horizontal="right" vertical="top"/>
    </xf>
    <xf numFmtId="4" fontId="20" fillId="2" borderId="97" xfId="1" applyNumberFormat="1" applyFont="1" applyFill="1" applyBorder="1" applyAlignment="1">
      <alignment horizontal="right" vertical="top"/>
    </xf>
    <xf numFmtId="164" fontId="7" fillId="29" borderId="62" xfId="0" applyNumberFormat="1" applyFont="1" applyFill="1" applyBorder="1" applyAlignment="1">
      <alignment horizontal="center" vertical="center"/>
    </xf>
    <xf numFmtId="2" fontId="20" fillId="2" borderId="85" xfId="1" applyNumberFormat="1" applyFont="1" applyFill="1" applyBorder="1" applyAlignment="1">
      <alignment horizontal="right" vertical="top"/>
    </xf>
    <xf numFmtId="0" fontId="20" fillId="2" borderId="83" xfId="1" applyNumberFormat="1" applyFont="1" applyFill="1" applyBorder="1" applyAlignment="1">
      <alignment horizontal="left" vertical="top"/>
    </xf>
    <xf numFmtId="4" fontId="20" fillId="3" borderId="83" xfId="1" applyNumberFormat="1" applyFont="1" applyFill="1" applyBorder="1" applyAlignment="1">
      <alignment horizontal="right" vertical="top"/>
    </xf>
    <xf numFmtId="164" fontId="7" fillId="21" borderId="74" xfId="0" applyNumberFormat="1" applyFont="1" applyFill="1" applyBorder="1" applyAlignment="1">
      <alignment vertical="center"/>
    </xf>
    <xf numFmtId="0" fontId="13" fillId="17" borderId="55" xfId="0" applyFont="1" applyFill="1" applyBorder="1"/>
    <xf numFmtId="0" fontId="15" fillId="40" borderId="80" xfId="0" applyFont="1" applyFill="1" applyBorder="1" applyAlignment="1">
      <alignment horizontal="left" vertical="center"/>
    </xf>
    <xf numFmtId="0" fontId="9" fillId="35" borderId="59" xfId="0" applyFont="1" applyFill="1" applyBorder="1" applyAlignment="1">
      <alignment horizontal="left" vertical="center"/>
    </xf>
    <xf numFmtId="0" fontId="4" fillId="17" borderId="60" xfId="0" applyFont="1" applyFill="1" applyBorder="1" applyAlignment="1">
      <alignment horizontal="left" vertical="center"/>
    </xf>
    <xf numFmtId="0" fontId="13" fillId="31" borderId="62" xfId="0" applyFont="1" applyFill="1" applyBorder="1"/>
    <xf numFmtId="0" fontId="0" fillId="5" borderId="60" xfId="0" applyFill="1" applyBorder="1"/>
    <xf numFmtId="0" fontId="0" fillId="36" borderId="80" xfId="0" applyFill="1" applyBorder="1"/>
    <xf numFmtId="0" fontId="10" fillId="37" borderId="60" xfId="0" applyFont="1" applyFill="1" applyBorder="1"/>
    <xf numFmtId="0" fontId="9" fillId="10" borderId="93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3" fillId="17" borderId="61" xfId="0" applyFont="1" applyFill="1" applyBorder="1"/>
    <xf numFmtId="0" fontId="0" fillId="17" borderId="80" xfId="0" applyFill="1" applyBorder="1"/>
    <xf numFmtId="0" fontId="9" fillId="19" borderId="62" xfId="0" applyFont="1" applyFill="1" applyBorder="1" applyAlignment="1">
      <alignment horizontal="left" vertical="center"/>
    </xf>
    <xf numFmtId="0" fontId="0" fillId="36" borderId="59" xfId="0" applyFill="1" applyBorder="1"/>
    <xf numFmtId="0" fontId="15" fillId="10" borderId="61" xfId="0" applyFont="1" applyFill="1" applyBorder="1" applyAlignment="1">
      <alignment horizontal="left" vertical="center"/>
    </xf>
    <xf numFmtId="0" fontId="9" fillId="10" borderId="80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/>
    </xf>
    <xf numFmtId="0" fontId="0" fillId="37" borderId="59" xfId="0" applyFill="1" applyBorder="1"/>
    <xf numFmtId="0" fontId="0" fillId="10" borderId="61" xfId="0" applyFill="1" applyBorder="1"/>
    <xf numFmtId="0" fontId="13" fillId="29" borderId="5" xfId="0" applyFont="1" applyFill="1" applyBorder="1"/>
    <xf numFmtId="0" fontId="9" fillId="36" borderId="80" xfId="0" applyFont="1" applyFill="1" applyBorder="1" applyAlignment="1">
      <alignment horizontal="left" vertical="center"/>
    </xf>
    <xf numFmtId="0" fontId="15" fillId="10" borderId="59" xfId="0" applyFont="1" applyFill="1" applyBorder="1" applyAlignment="1">
      <alignment horizontal="left" vertical="center"/>
    </xf>
    <xf numFmtId="0" fontId="13" fillId="37" borderId="1" xfId="0" applyFont="1" applyFill="1" applyBorder="1"/>
    <xf numFmtId="0" fontId="10" fillId="35" borderId="80" xfId="0" applyFont="1" applyFill="1" applyBorder="1"/>
    <xf numFmtId="0" fontId="15" fillId="17" borderId="62" xfId="0" applyFont="1" applyFill="1" applyBorder="1" applyAlignment="1">
      <alignment horizontal="left" vertical="center"/>
    </xf>
    <xf numFmtId="0" fontId="0" fillId="36" borderId="2" xfId="0" applyFill="1" applyBorder="1"/>
    <xf numFmtId="0" fontId="0" fillId="37" borderId="60" xfId="0" applyFill="1" applyBorder="1"/>
    <xf numFmtId="0" fontId="9" fillId="38" borderId="61" xfId="0" applyFont="1" applyFill="1" applyBorder="1" applyAlignment="1">
      <alignment horizontal="left" vertical="center"/>
    </xf>
    <xf numFmtId="0" fontId="15" fillId="31" borderId="59" xfId="0" applyFont="1" applyFill="1" applyBorder="1" applyAlignment="1">
      <alignment horizontal="left" vertical="center"/>
    </xf>
    <xf numFmtId="0" fontId="15" fillId="17" borderId="59" xfId="0" applyFont="1" applyFill="1" applyBorder="1" applyAlignment="1">
      <alignment horizontal="left" vertical="center"/>
    </xf>
    <xf numFmtId="0" fontId="0" fillId="31" borderId="1" xfId="0" applyFill="1" applyBorder="1"/>
    <xf numFmtId="0" fontId="0" fillId="10" borderId="61" xfId="0" applyFont="1" applyFill="1" applyBorder="1"/>
    <xf numFmtId="0" fontId="0" fillId="36" borderId="71" xfId="0" applyFill="1" applyBorder="1"/>
    <xf numFmtId="0" fontId="0" fillId="37" borderId="1" xfId="0" applyFont="1" applyFill="1" applyBorder="1"/>
    <xf numFmtId="0" fontId="15" fillId="36" borderId="61" xfId="0" applyFont="1" applyFill="1" applyBorder="1" applyAlignment="1">
      <alignment horizontal="left" vertical="center"/>
    </xf>
    <xf numFmtId="0" fontId="15" fillId="19" borderId="60" xfId="0" applyFont="1" applyFill="1" applyBorder="1" applyAlignment="1">
      <alignment horizontal="left" vertical="center"/>
    </xf>
    <xf numFmtId="0" fontId="0" fillId="17" borderId="80" xfId="0" applyFont="1" applyFill="1" applyBorder="1"/>
    <xf numFmtId="0" fontId="9" fillId="35" borderId="61" xfId="0" applyFont="1" applyFill="1" applyBorder="1" applyAlignment="1">
      <alignment horizontal="left" vertical="center"/>
    </xf>
    <xf numFmtId="0" fontId="15" fillId="19" borderId="62" xfId="0" applyFont="1" applyFill="1" applyBorder="1" applyAlignment="1">
      <alignment horizontal="left" vertical="center"/>
    </xf>
    <xf numFmtId="0" fontId="15" fillId="35" borderId="80" xfId="0" applyFont="1" applyFill="1" applyBorder="1" applyAlignment="1">
      <alignment horizontal="left" vertical="center"/>
    </xf>
    <xf numFmtId="0" fontId="9" fillId="10" borderId="61" xfId="0" applyFont="1" applyFill="1" applyBorder="1" applyAlignment="1">
      <alignment horizontal="left" vertical="center"/>
    </xf>
    <xf numFmtId="4" fontId="2" fillId="2" borderId="1" xfId="1" applyNumberFormat="1" applyFont="1" applyFill="1" applyBorder="1" applyAlignment="1">
      <alignment horizontal="right" vertical="top"/>
    </xf>
    <xf numFmtId="4" fontId="2" fillId="2" borderId="5" xfId="1" applyNumberFormat="1" applyFont="1" applyFill="1" applyBorder="1" applyAlignment="1">
      <alignment horizontal="right" vertical="top"/>
    </xf>
    <xf numFmtId="4" fontId="8" fillId="0" borderId="1" xfId="0" applyNumberFormat="1" applyFont="1" applyBorder="1"/>
    <xf numFmtId="4" fontId="2" fillId="2" borderId="1" xfId="1" applyNumberFormat="1" applyFont="1" applyFill="1" applyBorder="1" applyAlignment="1">
      <alignment vertical="top"/>
    </xf>
    <xf numFmtId="164" fontId="7" fillId="22" borderId="7" xfId="0" applyNumberFormat="1" applyFont="1" applyFill="1" applyBorder="1" applyAlignment="1">
      <alignment vertical="center"/>
    </xf>
    <xf numFmtId="0" fontId="1" fillId="0" borderId="93" xfId="0" applyFont="1" applyFill="1" applyBorder="1" applyAlignment="1">
      <alignment horizontal="center" vertical="top" wrapText="1"/>
    </xf>
    <xf numFmtId="0" fontId="20" fillId="2" borderId="83" xfId="2" applyNumberFormat="1" applyFont="1" applyFill="1" applyBorder="1" applyAlignment="1">
      <alignment horizontal="left" vertical="top"/>
    </xf>
    <xf numFmtId="4" fontId="20" fillId="2" borderId="83" xfId="2" applyNumberFormat="1" applyFont="1" applyFill="1" applyBorder="1" applyAlignment="1">
      <alignment horizontal="right" vertical="top"/>
    </xf>
    <xf numFmtId="2" fontId="20" fillId="2" borderId="83" xfId="2" applyNumberFormat="1" applyFont="1" applyFill="1" applyBorder="1" applyAlignment="1">
      <alignment horizontal="right" vertical="top"/>
    </xf>
    <xf numFmtId="0" fontId="20" fillId="2" borderId="85" xfId="1" applyNumberFormat="1" applyFont="1" applyFill="1" applyBorder="1" applyAlignment="1">
      <alignment horizontal="left" vertical="top"/>
    </xf>
    <xf numFmtId="0" fontId="20" fillId="2" borderId="83" xfId="1" applyNumberFormat="1" applyFont="1" applyFill="1" applyBorder="1" applyAlignment="1">
      <alignment horizontal="right" vertical="center"/>
    </xf>
    <xf numFmtId="0" fontId="20" fillId="2" borderId="44" xfId="1" applyNumberFormat="1" applyFont="1" applyFill="1" applyBorder="1" applyAlignment="1">
      <alignment horizontal="left" vertical="top"/>
    </xf>
    <xf numFmtId="4" fontId="20" fillId="2" borderId="103" xfId="1" applyNumberFormat="1" applyFont="1" applyFill="1" applyBorder="1" applyAlignment="1">
      <alignment horizontal="right" vertical="top"/>
    </xf>
    <xf numFmtId="4" fontId="20" fillId="2" borderId="99" xfId="1" applyNumberFormat="1" applyFont="1" applyFill="1" applyBorder="1" applyAlignment="1">
      <alignment horizontal="right" vertical="top"/>
    </xf>
    <xf numFmtId="4" fontId="20" fillId="2" borderId="104" xfId="1" applyNumberFormat="1" applyFont="1" applyFill="1" applyBorder="1" applyAlignment="1">
      <alignment horizontal="right" vertical="top"/>
    </xf>
    <xf numFmtId="4" fontId="20" fillId="2" borderId="80" xfId="1" applyNumberFormat="1" applyFont="1" applyFill="1" applyBorder="1" applyAlignment="1">
      <alignment vertical="top"/>
    </xf>
    <xf numFmtId="4" fontId="20" fillId="2" borderId="60" xfId="1" applyNumberFormat="1" applyFont="1" applyFill="1" applyBorder="1" applyAlignment="1">
      <alignment horizontal="right" vertical="top"/>
    </xf>
    <xf numFmtId="4" fontId="20" fillId="2" borderId="61" xfId="1" applyNumberFormat="1" applyFont="1" applyFill="1" applyBorder="1" applyAlignment="1">
      <alignment horizontal="right" vertical="top"/>
    </xf>
    <xf numFmtId="4" fontId="20" fillId="2" borderId="62" xfId="1" applyNumberFormat="1" applyFont="1" applyFill="1" applyBorder="1" applyAlignment="1">
      <alignment horizontal="right" vertical="top"/>
    </xf>
    <xf numFmtId="4" fontId="20" fillId="2" borderId="105" xfId="1" applyNumberFormat="1" applyFont="1" applyFill="1" applyBorder="1" applyAlignment="1">
      <alignment horizontal="right" vertical="top"/>
    </xf>
    <xf numFmtId="4" fontId="20" fillId="2" borderId="106" xfId="1" applyNumberFormat="1" applyFont="1" applyFill="1" applyBorder="1" applyAlignment="1">
      <alignment horizontal="right" vertical="top"/>
    </xf>
    <xf numFmtId="4" fontId="20" fillId="2" borderId="59" xfId="1" applyNumberFormat="1" applyFont="1" applyFill="1" applyBorder="1" applyAlignment="1">
      <alignment vertical="top"/>
    </xf>
    <xf numFmtId="4" fontId="20" fillId="2" borderId="101" xfId="1" applyNumberFormat="1" applyFont="1" applyFill="1" applyBorder="1" applyAlignment="1">
      <alignment horizontal="right" vertical="top"/>
    </xf>
    <xf numFmtId="4" fontId="20" fillId="2" borderId="107" xfId="1" applyNumberFormat="1" applyFont="1" applyFill="1" applyBorder="1" applyAlignment="1">
      <alignment horizontal="right" vertical="top"/>
    </xf>
    <xf numFmtId="4" fontId="20" fillId="2" borderId="100" xfId="1" applyNumberFormat="1" applyFont="1" applyFill="1" applyBorder="1" applyAlignment="1">
      <alignment horizontal="right" vertical="top"/>
    </xf>
    <xf numFmtId="4" fontId="20" fillId="2" borderId="108" xfId="1" applyNumberFormat="1" applyFont="1" applyFill="1" applyBorder="1" applyAlignment="1">
      <alignment horizontal="right" vertical="top"/>
    </xf>
    <xf numFmtId="4" fontId="20" fillId="2" borderId="100" xfId="1" applyNumberFormat="1" applyFont="1" applyFill="1" applyBorder="1" applyAlignment="1">
      <alignment vertical="top"/>
    </xf>
    <xf numFmtId="4" fontId="20" fillId="2" borderId="104" xfId="1" applyNumberFormat="1" applyFont="1" applyFill="1" applyBorder="1" applyAlignment="1">
      <alignment vertical="top"/>
    </xf>
    <xf numFmtId="4" fontId="2" fillId="2" borderId="104" xfId="1" applyNumberFormat="1" applyFont="1" applyFill="1" applyBorder="1" applyAlignment="1">
      <alignment horizontal="right" vertical="top"/>
    </xf>
    <xf numFmtId="4" fontId="2" fillId="2" borderId="101" xfId="1" applyNumberFormat="1" applyFont="1" applyFill="1" applyBorder="1" applyAlignment="1">
      <alignment horizontal="right" vertical="top"/>
    </xf>
    <xf numFmtId="4" fontId="20" fillId="2" borderId="61" xfId="1" applyNumberFormat="1" applyFont="1" applyFill="1" applyBorder="1" applyAlignment="1">
      <alignment vertical="top"/>
    </xf>
    <xf numFmtId="4" fontId="20" fillId="2" borderId="109" xfId="1" applyNumberFormat="1" applyFont="1" applyFill="1" applyBorder="1" applyAlignment="1">
      <alignment vertical="top"/>
    </xf>
    <xf numFmtId="0" fontId="0" fillId="0" borderId="33" xfId="0" applyBorder="1"/>
    <xf numFmtId="0" fontId="0" fillId="0" borderId="5" xfId="0" applyBorder="1"/>
    <xf numFmtId="0" fontId="0" fillId="0" borderId="74" xfId="0" applyBorder="1"/>
    <xf numFmtId="164" fontId="1" fillId="0" borderId="0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4" fontId="20" fillId="2" borderId="83" xfId="1" applyNumberFormat="1" applyFont="1" applyFill="1" applyBorder="1" applyAlignment="1">
      <alignment horizontal="right" vertical="center"/>
    </xf>
    <xf numFmtId="0" fontId="13" fillId="0" borderId="79" xfId="0" applyFont="1" applyFill="1" applyBorder="1" applyAlignment="1">
      <alignment horizontal="center" vertical="center"/>
    </xf>
    <xf numFmtId="0" fontId="0" fillId="0" borderId="2" xfId="0" applyBorder="1"/>
    <xf numFmtId="0" fontId="1" fillId="0" borderId="31" xfId="0" applyFont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4" fillId="32" borderId="7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4" fillId="33" borderId="10" xfId="0" applyFont="1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14" fillId="33" borderId="8" xfId="0" applyFont="1" applyFill="1" applyBorder="1" applyAlignment="1">
      <alignment horizontal="center" vertical="center"/>
    </xf>
    <xf numFmtId="0" fontId="24" fillId="33" borderId="6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33" borderId="1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24" fillId="17" borderId="72" xfId="0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center" vertical="center"/>
    </xf>
    <xf numFmtId="0" fontId="14" fillId="33" borderId="9" xfId="0" applyFont="1" applyFill="1" applyBorder="1" applyAlignment="1">
      <alignment horizontal="center" vertical="center"/>
    </xf>
    <xf numFmtId="0" fontId="14" fillId="33" borderId="72" xfId="0" applyFont="1" applyFill="1" applyBorder="1" applyAlignment="1">
      <alignment horizontal="center" vertical="center"/>
    </xf>
    <xf numFmtId="0" fontId="13" fillId="0" borderId="22" xfId="0" applyFont="1" applyBorder="1"/>
    <xf numFmtId="0" fontId="0" fillId="0" borderId="12" xfId="0" applyBorder="1"/>
    <xf numFmtId="0" fontId="13" fillId="0" borderId="18" xfId="0" applyFont="1" applyBorder="1"/>
    <xf numFmtId="0" fontId="13" fillId="0" borderId="11" xfId="0" applyFont="1" applyBorder="1"/>
    <xf numFmtId="0" fontId="13" fillId="0" borderId="27" xfId="0" applyFont="1" applyBorder="1"/>
    <xf numFmtId="0" fontId="0" fillId="0" borderId="29" xfId="0" applyBorder="1"/>
    <xf numFmtId="0" fontId="0" fillId="37" borderId="63" xfId="0" applyFill="1" applyBorder="1" applyAlignment="1">
      <alignment horizontal="center" vertical="center"/>
    </xf>
    <xf numFmtId="0" fontId="0" fillId="19" borderId="40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6" borderId="7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37" borderId="41" xfId="0" applyFill="1" applyBorder="1" applyAlignment="1">
      <alignment horizontal="center" vertical="center"/>
    </xf>
    <xf numFmtId="0" fontId="0" fillId="29" borderId="39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0" fillId="37" borderId="64" xfId="0" applyFill="1" applyBorder="1" applyAlignment="1">
      <alignment horizontal="center" vertical="center"/>
    </xf>
    <xf numFmtId="0" fontId="0" fillId="27" borderId="45" xfId="0" applyFill="1" applyBorder="1" applyAlignment="1">
      <alignment horizontal="center" vertical="center"/>
    </xf>
    <xf numFmtId="0" fontId="0" fillId="37" borderId="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31" borderId="64" xfId="0" applyFill="1" applyBorder="1" applyAlignment="1">
      <alignment horizontal="center" vertical="center"/>
    </xf>
    <xf numFmtId="0" fontId="0" fillId="35" borderId="79" xfId="0" applyFill="1" applyBorder="1" applyAlignment="1">
      <alignment horizontal="center" vertical="center"/>
    </xf>
    <xf numFmtId="0" fontId="0" fillId="19" borderId="41" xfId="0" applyFill="1" applyBorder="1" applyAlignment="1">
      <alignment horizontal="center" vertical="center"/>
    </xf>
    <xf numFmtId="0" fontId="10" fillId="27" borderId="79" xfId="0" applyFont="1" applyFill="1" applyBorder="1" applyAlignment="1">
      <alignment horizontal="center" vertical="center"/>
    </xf>
    <xf numFmtId="0" fontId="0" fillId="37" borderId="9" xfId="0" applyFill="1" applyBorder="1" applyAlignment="1">
      <alignment horizontal="center" vertical="center"/>
    </xf>
    <xf numFmtId="0" fontId="0" fillId="36" borderId="91" xfId="0" applyFill="1" applyBorder="1" applyAlignment="1">
      <alignment horizontal="center" vertical="center"/>
    </xf>
    <xf numFmtId="0" fontId="0" fillId="31" borderId="41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0" fillId="29" borderId="79" xfId="0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/>
    </xf>
    <xf numFmtId="0" fontId="0" fillId="31" borderId="72" xfId="0" applyFill="1" applyBorder="1" applyAlignment="1">
      <alignment horizontal="center" vertical="center"/>
    </xf>
    <xf numFmtId="0" fontId="0" fillId="36" borderId="79" xfId="0" applyFill="1" applyBorder="1" applyAlignment="1">
      <alignment horizontal="center" vertical="center"/>
    </xf>
    <xf numFmtId="0" fontId="10" fillId="27" borderId="39" xfId="0" applyFont="1" applyFill="1" applyBorder="1" applyAlignment="1">
      <alignment horizontal="center" vertical="center"/>
    </xf>
    <xf numFmtId="0" fontId="0" fillId="37" borderId="49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10" fillId="27" borderId="1" xfId="0" applyFont="1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9" borderId="33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24" fillId="17" borderId="45" xfId="0" applyFont="1" applyFill="1" applyBorder="1" applyAlignment="1">
      <alignment horizontal="center" vertical="center"/>
    </xf>
    <xf numFmtId="0" fontId="24" fillId="32" borderId="39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/>
    </xf>
    <xf numFmtId="0" fontId="24" fillId="32" borderId="38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0" borderId="79" xfId="0" applyFont="1" applyFill="1" applyBorder="1" applyAlignment="1">
      <alignment horizontal="center" vertical="center"/>
    </xf>
    <xf numFmtId="0" fontId="24" fillId="17" borderId="49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24" fillId="17" borderId="6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32" borderId="10" xfId="0" applyFont="1" applyFill="1" applyBorder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24" fillId="17" borderId="61" xfId="0" applyFont="1" applyFill="1" applyBorder="1" applyAlignment="1">
      <alignment horizontal="center" vertical="center"/>
    </xf>
    <xf numFmtId="0" fontId="14" fillId="33" borderId="90" xfId="0" applyFont="1" applyFill="1" applyBorder="1" applyAlignment="1">
      <alignment horizontal="center" vertical="center"/>
    </xf>
    <xf numFmtId="0" fontId="24" fillId="32" borderId="110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0" fillId="0" borderId="1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14" fillId="33" borderId="61" xfId="0" applyFont="1" applyFill="1" applyBorder="1" applyAlignment="1">
      <alignment horizontal="center" vertical="center"/>
    </xf>
    <xf numFmtId="0" fontId="13" fillId="0" borderId="110" xfId="0" applyFont="1" applyFill="1" applyBorder="1" applyAlignment="1">
      <alignment horizontal="center" vertical="center"/>
    </xf>
    <xf numFmtId="0" fontId="14" fillId="34" borderId="8" xfId="0" applyFont="1" applyFill="1" applyBorder="1" applyAlignment="1">
      <alignment horizontal="center" vertical="center"/>
    </xf>
    <xf numFmtId="0" fontId="13" fillId="17" borderId="59" xfId="0" applyFont="1" applyFill="1" applyBorder="1"/>
    <xf numFmtId="0" fontId="15" fillId="26" borderId="61" xfId="0" applyFont="1" applyFill="1" applyBorder="1" applyAlignment="1">
      <alignment horizontal="left" vertical="center"/>
    </xf>
    <xf numFmtId="0" fontId="4" fillId="0" borderId="59" xfId="0" applyFont="1" applyFill="1" applyBorder="1" applyAlignment="1">
      <alignment horizontal="left" vertical="center"/>
    </xf>
    <xf numFmtId="0" fontId="13" fillId="29" borderId="1" xfId="0" applyFont="1" applyFill="1" applyBorder="1"/>
    <xf numFmtId="0" fontId="15" fillId="35" borderId="59" xfId="0" applyFont="1" applyFill="1" applyBorder="1" applyAlignment="1">
      <alignment horizontal="left" vertical="center"/>
    </xf>
    <xf numFmtId="0" fontId="4" fillId="17" borderId="80" xfId="0" applyFont="1" applyFill="1" applyBorder="1" applyAlignment="1">
      <alignment horizontal="left" vertical="center"/>
    </xf>
    <xf numFmtId="0" fontId="0" fillId="37" borderId="62" xfId="0" applyFill="1" applyBorder="1"/>
    <xf numFmtId="0" fontId="0" fillId="36" borderId="5" xfId="0" applyFill="1" applyBorder="1"/>
    <xf numFmtId="0" fontId="9" fillId="10" borderId="60" xfId="0" applyFont="1" applyFill="1" applyBorder="1" applyAlignment="1">
      <alignment horizontal="left" vertical="center"/>
    </xf>
    <xf numFmtId="0" fontId="0" fillId="26" borderId="59" xfId="0" applyFill="1" applyBorder="1"/>
    <xf numFmtId="0" fontId="15" fillId="17" borderId="61" xfId="0" applyFont="1" applyFill="1" applyBorder="1" applyAlignment="1">
      <alignment horizontal="left" vertical="center"/>
    </xf>
    <xf numFmtId="0" fontId="13" fillId="17" borderId="60" xfId="0" applyFont="1" applyFill="1" applyBorder="1"/>
    <xf numFmtId="0" fontId="4" fillId="0" borderId="62" xfId="0" applyFont="1" applyFill="1" applyBorder="1" applyAlignment="1">
      <alignment horizontal="left" vertical="center"/>
    </xf>
    <xf numFmtId="0" fontId="13" fillId="31" borderId="80" xfId="0" applyFont="1" applyFill="1" applyBorder="1"/>
    <xf numFmtId="14" fontId="15" fillId="0" borderId="7" xfId="0" applyNumberFormat="1" applyFont="1" applyFill="1" applyBorder="1" applyAlignment="1">
      <alignment horizontal="center" vertical="center"/>
    </xf>
    <xf numFmtId="14" fontId="15" fillId="41" borderId="78" xfId="0" applyNumberFormat="1" applyFont="1" applyFill="1" applyBorder="1" applyAlignment="1">
      <alignment horizontal="center" vertical="center"/>
    </xf>
    <xf numFmtId="14" fontId="15" fillId="17" borderId="33" xfId="0" applyNumberFormat="1" applyFont="1" applyFill="1" applyBorder="1" applyAlignment="1">
      <alignment horizontal="center" vertical="center"/>
    </xf>
    <xf numFmtId="164" fontId="7" fillId="0" borderId="45" xfId="0" applyNumberFormat="1" applyFont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/>
    </xf>
    <xf numFmtId="14" fontId="25" fillId="28" borderId="39" xfId="0" applyNumberFormat="1" applyFont="1" applyFill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4" fontId="26" fillId="24" borderId="79" xfId="0" applyNumberFormat="1" applyFont="1" applyFill="1" applyBorder="1" applyAlignment="1">
      <alignment horizontal="center" vertical="center"/>
    </xf>
    <xf numFmtId="164" fontId="7" fillId="22" borderId="41" xfId="1" applyNumberFormat="1" applyFont="1" applyFill="1" applyBorder="1" applyAlignment="1">
      <alignment horizontal="center" vertical="center"/>
    </xf>
    <xf numFmtId="164" fontId="23" fillId="0" borderId="39" xfId="1" applyNumberFormat="1" applyFont="1" applyBorder="1" applyAlignment="1">
      <alignment horizontal="center" vertical="center"/>
    </xf>
    <xf numFmtId="164" fontId="16" fillId="0" borderId="79" xfId="0" applyNumberFormat="1" applyFont="1" applyBorder="1" applyAlignment="1">
      <alignment horizontal="center" vertical="center"/>
    </xf>
    <xf numFmtId="164" fontId="22" fillId="0" borderId="79" xfId="0" applyNumberFormat="1" applyFont="1" applyBorder="1" applyAlignment="1">
      <alignment horizontal="center" vertical="center"/>
    </xf>
    <xf numFmtId="164" fontId="23" fillId="0" borderId="79" xfId="1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17" fillId="0" borderId="79" xfId="1" applyNumberFormat="1" applyFont="1" applyBorder="1" applyAlignment="1">
      <alignment horizontal="center" vertical="center"/>
    </xf>
    <xf numFmtId="164" fontId="7" fillId="0" borderId="40" xfId="1" applyNumberFormat="1" applyFont="1" applyBorder="1" applyAlignment="1">
      <alignment horizontal="center" vertical="center"/>
    </xf>
    <xf numFmtId="164" fontId="17" fillId="0" borderId="49" xfId="0" applyNumberFormat="1" applyFont="1" applyBorder="1" applyAlignment="1">
      <alignment horizontal="center" vertical="center"/>
    </xf>
    <xf numFmtId="164" fontId="7" fillId="0" borderId="33" xfId="1" applyNumberFormat="1" applyFont="1" applyBorder="1" applyAlignment="1">
      <alignment horizontal="center" vertical="center"/>
    </xf>
    <xf numFmtId="164" fontId="7" fillId="22" borderId="33" xfId="1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7" borderId="7" xfId="0" applyNumberFormat="1" applyFont="1" applyFill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29" borderId="7" xfId="0" applyNumberFormat="1" applyFont="1" applyFill="1" applyBorder="1" applyAlignment="1">
      <alignment horizontal="center" vertical="center"/>
    </xf>
    <xf numFmtId="164" fontId="7" fillId="0" borderId="61" xfId="1" applyNumberFormat="1" applyFont="1" applyBorder="1" applyAlignment="1">
      <alignment horizontal="center" vertical="center"/>
    </xf>
    <xf numFmtId="164" fontId="7" fillId="29" borderId="78" xfId="0" applyNumberFormat="1" applyFont="1" applyFill="1" applyBorder="1" applyAlignment="1">
      <alignment horizontal="center" vertical="center"/>
    </xf>
    <xf numFmtId="164" fontId="7" fillId="29" borderId="47" xfId="0" applyNumberFormat="1" applyFont="1" applyFill="1" applyBorder="1" applyAlignment="1">
      <alignment horizontal="center" vertical="center"/>
    </xf>
    <xf numFmtId="164" fontId="7" fillId="0" borderId="55" xfId="1" applyNumberFormat="1" applyFont="1" applyBorder="1" applyAlignment="1">
      <alignment horizontal="center" vertical="center"/>
    </xf>
    <xf numFmtId="164" fontId="7" fillId="29" borderId="0" xfId="0" applyNumberFormat="1" applyFont="1" applyFill="1" applyBorder="1" applyAlignment="1">
      <alignment horizontal="center" vertical="center"/>
    </xf>
    <xf numFmtId="164" fontId="7" fillId="29" borderId="2" xfId="0" applyNumberFormat="1" applyFont="1" applyFill="1" applyBorder="1" applyAlignment="1">
      <alignment horizontal="center" vertical="center"/>
    </xf>
    <xf numFmtId="164" fontId="7" fillId="29" borderId="1" xfId="0" applyNumberFormat="1" applyFont="1" applyFill="1" applyBorder="1" applyAlignment="1">
      <alignment horizontal="center" vertical="center"/>
    </xf>
    <xf numFmtId="164" fontId="8" fillId="0" borderId="80" xfId="0" applyNumberFormat="1" applyFont="1" applyFill="1" applyBorder="1" applyAlignment="1">
      <alignment horizontal="center" vertical="center"/>
    </xf>
    <xf numFmtId="164" fontId="7" fillId="29" borderId="90" xfId="0" applyNumberFormat="1" applyFont="1" applyFill="1" applyBorder="1" applyAlignment="1">
      <alignment horizontal="center" vertical="center"/>
    </xf>
    <xf numFmtId="164" fontId="7" fillId="0" borderId="62" xfId="1" applyNumberFormat="1" applyFont="1" applyBorder="1" applyAlignment="1">
      <alignment horizontal="center" vertical="center"/>
    </xf>
    <xf numFmtId="164" fontId="8" fillId="0" borderId="61" xfId="0" applyNumberFormat="1" applyFont="1" applyFill="1" applyBorder="1" applyAlignment="1">
      <alignment horizontal="center" vertical="center"/>
    </xf>
    <xf numFmtId="4" fontId="20" fillId="2" borderId="7" xfId="1" applyNumberFormat="1" applyFont="1" applyFill="1" applyBorder="1" applyAlignment="1">
      <alignment horizontal="right" vertical="top"/>
    </xf>
    <xf numFmtId="4" fontId="8" fillId="22" borderId="83" xfId="0" applyNumberFormat="1" applyFont="1" applyFill="1" applyBorder="1" applyAlignment="1">
      <alignment vertical="center"/>
    </xf>
    <xf numFmtId="4" fontId="29" fillId="2" borderId="44" xfId="1" applyNumberFormat="1" applyFont="1" applyFill="1" applyBorder="1" applyAlignment="1">
      <alignment horizontal="right" vertical="center"/>
    </xf>
    <xf numFmtId="4" fontId="2" fillId="2" borderId="7" xfId="1" applyNumberFormat="1" applyFont="1" applyFill="1" applyBorder="1" applyAlignment="1">
      <alignment horizontal="right" vertical="top"/>
    </xf>
    <xf numFmtId="4" fontId="2" fillId="2" borderId="44" xfId="1" applyNumberFormat="1" applyFont="1" applyFill="1" applyBorder="1" applyAlignment="1">
      <alignment horizontal="right" vertical="top"/>
    </xf>
    <xf numFmtId="4" fontId="8" fillId="0" borderId="44" xfId="0" applyNumberFormat="1" applyFont="1" applyBorder="1" applyAlignment="1">
      <alignment vertical="center"/>
    </xf>
    <xf numFmtId="4" fontId="20" fillId="2" borderId="0" xfId="1" applyNumberFormat="1" applyFont="1" applyFill="1" applyBorder="1" applyAlignment="1">
      <alignment horizontal="right" vertical="top"/>
    </xf>
    <xf numFmtId="4" fontId="20" fillId="2" borderId="1" xfId="1" applyNumberFormat="1" applyFont="1" applyFill="1" applyBorder="1" applyAlignment="1">
      <alignment horizontal="right" vertical="center"/>
    </xf>
    <xf numFmtId="4" fontId="20" fillId="2" borderId="24" xfId="1" applyNumberFormat="1" applyFont="1" applyFill="1" applyBorder="1" applyAlignment="1">
      <alignment horizontal="right" vertical="top"/>
    </xf>
    <xf numFmtId="4" fontId="20" fillId="2" borderId="97" xfId="1" applyNumberFormat="1" applyFont="1" applyFill="1" applyBorder="1" applyAlignment="1">
      <alignment horizontal="right" vertical="center"/>
    </xf>
    <xf numFmtId="4" fontId="20" fillId="2" borderId="48" xfId="1" applyNumberFormat="1" applyFont="1" applyFill="1" applyBorder="1" applyAlignment="1">
      <alignment horizontal="right" vertical="top"/>
    </xf>
    <xf numFmtId="4" fontId="8" fillId="22" borderId="44" xfId="0" applyNumberFormat="1" applyFont="1" applyFill="1" applyBorder="1" applyAlignment="1">
      <alignment vertical="center"/>
    </xf>
    <xf numFmtId="4" fontId="20" fillId="2" borderId="47" xfId="1" applyNumberFormat="1" applyFont="1" applyFill="1" applyBorder="1" applyAlignment="1">
      <alignment horizontal="right" vertical="top"/>
    </xf>
    <xf numFmtId="4" fontId="8" fillId="0" borderId="83" xfId="0" applyNumberFormat="1" applyFont="1" applyBorder="1" applyAlignment="1">
      <alignment horizontal="right" vertical="center"/>
    </xf>
    <xf numFmtId="4" fontId="20" fillId="2" borderId="81" xfId="1" applyNumberFormat="1" applyFont="1" applyFill="1" applyBorder="1" applyAlignment="1">
      <alignment horizontal="right" vertical="center"/>
    </xf>
    <xf numFmtId="4" fontId="20" fillId="2" borderId="66" xfId="1" applyNumberFormat="1" applyFont="1" applyFill="1" applyBorder="1" applyAlignment="1">
      <alignment horizontal="right" vertical="top"/>
    </xf>
    <xf numFmtId="4" fontId="2" fillId="2" borderId="43" xfId="1" applyNumberFormat="1" applyFont="1" applyFill="1" applyBorder="1" applyAlignment="1">
      <alignment horizontal="right" vertical="top"/>
    </xf>
    <xf numFmtId="4" fontId="8" fillId="0" borderId="85" xfId="0" applyNumberFormat="1" applyFont="1" applyBorder="1" applyAlignment="1">
      <alignment vertical="center"/>
    </xf>
    <xf numFmtId="4" fontId="20" fillId="2" borderId="53" xfId="1" applyNumberFormat="1" applyFont="1" applyFill="1" applyBorder="1" applyAlignment="1">
      <alignment horizontal="right" vertical="top"/>
    </xf>
    <xf numFmtId="4" fontId="20" fillId="2" borderId="101" xfId="1" applyNumberFormat="1" applyFont="1" applyFill="1" applyBorder="1" applyAlignment="1">
      <alignment vertical="top"/>
    </xf>
    <xf numFmtId="4" fontId="2" fillId="2" borderId="105" xfId="1" applyNumberFormat="1" applyFont="1" applyFill="1" applyBorder="1" applyAlignment="1">
      <alignment horizontal="right" vertical="top"/>
    </xf>
    <xf numFmtId="4" fontId="20" fillId="2" borderId="105" xfId="1" applyNumberFormat="1" applyFont="1" applyFill="1" applyBorder="1" applyAlignment="1">
      <alignment horizontal="left" vertical="top"/>
    </xf>
    <xf numFmtId="4" fontId="2" fillId="2" borderId="61" xfId="1" applyNumberFormat="1" applyFont="1" applyFill="1" applyBorder="1" applyAlignment="1">
      <alignment horizontal="right" vertical="top"/>
    </xf>
    <xf numFmtId="4" fontId="8" fillId="0" borderId="61" xfId="0" applyNumberFormat="1" applyFont="1" applyBorder="1"/>
    <xf numFmtId="4" fontId="20" fillId="2" borderId="31" xfId="1" applyNumberFormat="1" applyFont="1" applyFill="1" applyBorder="1" applyAlignment="1">
      <alignment horizontal="right" vertical="top"/>
    </xf>
    <xf numFmtId="4" fontId="20" fillId="2" borderId="102" xfId="1" applyNumberFormat="1" applyFont="1" applyFill="1" applyBorder="1" applyAlignment="1">
      <alignment vertical="top"/>
    </xf>
    <xf numFmtId="4" fontId="8" fillId="22" borderId="105" xfId="0" applyNumberFormat="1" applyFont="1" applyFill="1" applyBorder="1" applyAlignment="1">
      <alignment vertical="center"/>
    </xf>
    <xf numFmtId="4" fontId="20" fillId="2" borderId="104" xfId="1" applyNumberFormat="1" applyFont="1" applyFill="1" applyBorder="1" applyAlignment="1">
      <alignment horizontal="left" vertical="top"/>
    </xf>
    <xf numFmtId="4" fontId="2" fillId="2" borderId="0" xfId="1" applyNumberFormat="1" applyFont="1" applyFill="1" applyBorder="1" applyAlignment="1">
      <alignment horizontal="right" vertical="top"/>
    </xf>
    <xf numFmtId="4" fontId="2" fillId="2" borderId="61" xfId="1" applyNumberFormat="1" applyFont="1" applyFill="1" applyBorder="1" applyAlignment="1">
      <alignment vertical="top"/>
    </xf>
    <xf numFmtId="4" fontId="2" fillId="2" borderId="100" xfId="1" applyNumberFormat="1" applyFont="1" applyFill="1" applyBorder="1" applyAlignment="1">
      <alignment horizontal="right" vertical="top"/>
    </xf>
    <xf numFmtId="4" fontId="8" fillId="0" borderId="108" xfId="0" applyNumberFormat="1" applyFont="1" applyBorder="1"/>
    <xf numFmtId="4" fontId="20" fillId="2" borderId="1" xfId="1" applyNumberFormat="1" applyFont="1" applyFill="1" applyBorder="1" applyAlignment="1">
      <alignment horizontal="left" vertical="top"/>
    </xf>
    <xf numFmtId="4" fontId="8" fillId="22" borderId="1" xfId="0" applyNumberFormat="1" applyFont="1" applyFill="1" applyBorder="1" applyAlignment="1">
      <alignment vertical="center"/>
    </xf>
    <xf numFmtId="4" fontId="2" fillId="2" borderId="33" xfId="1" applyNumberFormat="1" applyFont="1" applyFill="1" applyBorder="1" applyAlignment="1">
      <alignment horizontal="right" vertical="top"/>
    </xf>
    <xf numFmtId="4" fontId="8" fillId="0" borderId="5" xfId="0" applyNumberFormat="1" applyFont="1" applyBorder="1"/>
    <xf numFmtId="164" fontId="7" fillId="21" borderId="7" xfId="0" applyNumberFormat="1" applyFont="1" applyFill="1" applyBorder="1" applyAlignment="1">
      <alignment vertical="center"/>
    </xf>
    <xf numFmtId="164" fontId="8" fillId="21" borderId="33" xfId="0" applyNumberFormat="1" applyFont="1" applyFill="1" applyBorder="1" applyAlignment="1">
      <alignment vertical="center"/>
    </xf>
    <xf numFmtId="164" fontId="8" fillId="21" borderId="5" xfId="0" applyNumberFormat="1" applyFont="1" applyFill="1" applyBorder="1" applyAlignment="1">
      <alignment vertical="center"/>
    </xf>
    <xf numFmtId="4" fontId="2" fillId="2" borderId="45" xfId="1" applyNumberFormat="1" applyFont="1" applyFill="1" applyBorder="1" applyAlignment="1">
      <alignment horizontal="right" vertical="top"/>
    </xf>
    <xf numFmtId="4" fontId="2" fillId="2" borderId="88" xfId="1" applyNumberFormat="1" applyFont="1" applyFill="1" applyBorder="1" applyAlignment="1">
      <alignment horizontal="right" vertical="top"/>
    </xf>
    <xf numFmtId="4" fontId="20" fillId="2" borderId="83" xfId="1" applyNumberFormat="1" applyFont="1" applyFill="1" applyBorder="1" applyAlignment="1">
      <alignment horizontal="center" vertical="center"/>
    </xf>
    <xf numFmtId="4" fontId="20" fillId="2" borderId="76" xfId="1" applyNumberFormat="1" applyFont="1" applyFill="1" applyBorder="1" applyAlignment="1">
      <alignment horizontal="right" vertical="top"/>
    </xf>
    <xf numFmtId="164" fontId="8" fillId="22" borderId="83" xfId="0" applyNumberFormat="1" applyFont="1" applyFill="1" applyBorder="1" applyAlignment="1">
      <alignment vertical="center"/>
    </xf>
    <xf numFmtId="4" fontId="2" fillId="2" borderId="39" xfId="1" applyNumberFormat="1" applyFont="1" applyFill="1" applyBorder="1" applyAlignment="1">
      <alignment horizontal="right" vertical="top"/>
    </xf>
    <xf numFmtId="0" fontId="20" fillId="2" borderId="81" xfId="1" applyNumberFormat="1" applyFont="1" applyFill="1" applyBorder="1" applyAlignment="1">
      <alignment horizontal="left" vertical="top"/>
    </xf>
    <xf numFmtId="4" fontId="2" fillId="2" borderId="50" xfId="1" applyNumberFormat="1" applyFont="1" applyFill="1" applyBorder="1" applyAlignment="1">
      <alignment horizontal="right" vertical="top"/>
    </xf>
    <xf numFmtId="4" fontId="20" fillId="0" borderId="81" xfId="1" applyNumberFormat="1" applyFont="1" applyFill="1" applyBorder="1" applyAlignment="1">
      <alignment horizontal="right" vertical="top"/>
    </xf>
    <xf numFmtId="164" fontId="8" fillId="22" borderId="44" xfId="0" applyNumberFormat="1" applyFont="1" applyFill="1" applyBorder="1" applyAlignment="1">
      <alignment vertical="center"/>
    </xf>
    <xf numFmtId="4" fontId="20" fillId="2" borderId="81" xfId="1" applyNumberFormat="1" applyFont="1" applyFill="1" applyBorder="1" applyAlignment="1">
      <alignment horizontal="center" vertical="center"/>
    </xf>
    <xf numFmtId="164" fontId="7" fillId="22" borderId="55" xfId="0" applyNumberFormat="1" applyFont="1" applyFill="1" applyBorder="1" applyAlignment="1">
      <alignment vertical="center"/>
    </xf>
    <xf numFmtId="164" fontId="7" fillId="5" borderId="23" xfId="0" applyNumberFormat="1" applyFont="1" applyFill="1" applyBorder="1" applyAlignment="1">
      <alignment horizontal="center" vertical="center"/>
    </xf>
    <xf numFmtId="164" fontId="7" fillId="8" borderId="33" xfId="1" applyNumberFormat="1" applyFont="1" applyFill="1" applyBorder="1" applyAlignment="1">
      <alignment horizontal="center" vertical="center"/>
    </xf>
    <xf numFmtId="164" fontId="8" fillId="5" borderId="78" xfId="0" applyNumberFormat="1" applyFont="1" applyFill="1" applyBorder="1" applyAlignment="1">
      <alignment horizontal="center" vertical="center"/>
    </xf>
    <xf numFmtId="164" fontId="7" fillId="0" borderId="45" xfId="0" applyNumberFormat="1" applyFont="1" applyFill="1" applyBorder="1" applyAlignment="1">
      <alignment horizontal="center" vertical="center"/>
    </xf>
    <xf numFmtId="164" fontId="7" fillId="0" borderId="74" xfId="1" applyNumberFormat="1" applyFont="1" applyFill="1" applyBorder="1" applyAlignment="1">
      <alignment horizontal="center" vertical="center"/>
    </xf>
    <xf numFmtId="164" fontId="0" fillId="8" borderId="33" xfId="0" applyNumberFormat="1" applyFill="1" applyBorder="1"/>
    <xf numFmtId="164" fontId="19" fillId="4" borderId="2" xfId="0" applyNumberFormat="1" applyFont="1" applyFill="1" applyBorder="1"/>
    <xf numFmtId="164" fontId="19" fillId="4" borderId="78" xfId="0" applyNumberFormat="1" applyFont="1" applyFill="1" applyBorder="1"/>
    <xf numFmtId="164" fontId="7" fillId="8" borderId="84" xfId="1" applyNumberFormat="1" applyFont="1" applyFill="1" applyBorder="1" applyAlignment="1">
      <alignment horizontal="center" vertical="center"/>
    </xf>
    <xf numFmtId="164" fontId="7" fillId="8" borderId="98" xfId="1" applyNumberFormat="1" applyFont="1" applyFill="1" applyBorder="1" applyAlignment="1">
      <alignment horizontal="center" vertical="center"/>
    </xf>
    <xf numFmtId="164" fontId="7" fillId="8" borderId="87" xfId="1" applyNumberFormat="1" applyFont="1" applyFill="1" applyBorder="1" applyAlignment="1">
      <alignment horizontal="center" vertical="center"/>
    </xf>
    <xf numFmtId="2" fontId="2" fillId="0" borderId="87" xfId="1" applyNumberFormat="1" applyFont="1" applyBorder="1" applyAlignment="1">
      <alignment horizontal="right" vertical="top"/>
    </xf>
    <xf numFmtId="164" fontId="7" fillId="8" borderId="86" xfId="1" applyNumberFormat="1" applyFont="1" applyFill="1" applyBorder="1" applyAlignment="1">
      <alignment horizontal="center" vertical="center"/>
    </xf>
    <xf numFmtId="165" fontId="0" fillId="0" borderId="33" xfId="0" applyNumberFormat="1" applyBorder="1"/>
    <xf numFmtId="164" fontId="8" fillId="17" borderId="5" xfId="0" applyNumberFormat="1" applyFont="1" applyFill="1" applyBorder="1" applyAlignment="1">
      <alignment horizontal="center" vertical="center"/>
    </xf>
    <xf numFmtId="164" fontId="7" fillId="17" borderId="2" xfId="0" applyNumberFormat="1" applyFont="1" applyFill="1" applyBorder="1" applyAlignment="1">
      <alignment horizontal="center" vertical="center"/>
    </xf>
    <xf numFmtId="164" fontId="8" fillId="17" borderId="78" xfId="0" applyNumberFormat="1" applyFont="1" applyFill="1" applyBorder="1" applyAlignment="1">
      <alignment horizontal="center" vertical="center"/>
    </xf>
    <xf numFmtId="165" fontId="13" fillId="7" borderId="23" xfId="0" applyNumberFormat="1" applyFont="1" applyFill="1" applyBorder="1" applyAlignment="1">
      <alignment horizontal="center" vertical="center"/>
    </xf>
    <xf numFmtId="165" fontId="13" fillId="6" borderId="75" xfId="0" applyNumberFormat="1" applyFont="1" applyFill="1" applyBorder="1" applyAlignment="1">
      <alignment horizontal="center" vertical="center"/>
    </xf>
    <xf numFmtId="165" fontId="0" fillId="6" borderId="82" xfId="0" applyNumberFormat="1" applyFill="1" applyBorder="1" applyAlignment="1">
      <alignment horizontal="center" vertical="center"/>
    </xf>
    <xf numFmtId="166" fontId="13" fillId="0" borderId="0" xfId="0" applyNumberFormat="1" applyFont="1" applyBorder="1"/>
    <xf numFmtId="4" fontId="0" fillId="0" borderId="30" xfId="0" applyNumberFormat="1" applyBorder="1"/>
    <xf numFmtId="166" fontId="13" fillId="0" borderId="36" xfId="0" applyNumberFormat="1" applyFont="1" applyBorder="1"/>
    <xf numFmtId="166" fontId="13" fillId="0" borderId="27" xfId="0" applyNumberFormat="1" applyFont="1" applyBorder="1"/>
    <xf numFmtId="166" fontId="13" fillId="0" borderId="67" xfId="0" applyNumberFormat="1" applyFont="1" applyBorder="1"/>
    <xf numFmtId="166" fontId="0" fillId="0" borderId="68" xfId="0" applyNumberFormat="1" applyBorder="1"/>
    <xf numFmtId="166" fontId="13" fillId="0" borderId="35" xfId="0" applyNumberFormat="1" applyFont="1" applyBorder="1"/>
    <xf numFmtId="166" fontId="13" fillId="0" borderId="51" xfId="0" applyNumberFormat="1" applyFont="1" applyBorder="1"/>
    <xf numFmtId="165" fontId="0" fillId="0" borderId="30" xfId="0" applyNumberFormat="1" applyBorder="1"/>
    <xf numFmtId="0" fontId="13" fillId="0" borderId="31" xfId="0" applyFont="1" applyBorder="1"/>
    <xf numFmtId="0" fontId="13" fillId="0" borderId="35" xfId="0" applyFont="1" applyBorder="1"/>
    <xf numFmtId="0" fontId="13" fillId="0" borderId="37" xfId="0" applyFont="1" applyBorder="1"/>
    <xf numFmtId="166" fontId="12" fillId="0" borderId="17" xfId="0" applyNumberFormat="1" applyFont="1" applyBorder="1"/>
    <xf numFmtId="166" fontId="0" fillId="21" borderId="16" xfId="0" applyNumberFormat="1" applyFill="1" applyBorder="1"/>
    <xf numFmtId="166" fontId="0" fillId="0" borderId="13" xfId="0" applyNumberFormat="1" applyBorder="1"/>
    <xf numFmtId="0" fontId="0" fillId="0" borderId="37" xfId="0" applyBorder="1"/>
    <xf numFmtId="166" fontId="12" fillId="0" borderId="13" xfId="0" applyNumberFormat="1" applyFont="1" applyBorder="1"/>
    <xf numFmtId="0" fontId="13" fillId="0" borderId="73" xfId="0" applyFont="1" applyBorder="1"/>
  </cellXfs>
  <cellStyles count="6">
    <cellStyle name="Обычный" xfId="0" builtinId="0"/>
    <cellStyle name="Обычный_Лист1" xfId="1"/>
    <cellStyle name="Обычный_Лист2" xfId="2"/>
    <cellStyle name="Обычный_Лист4" xfId="3"/>
    <cellStyle name="Обычный_Ноябрь 2017" xfId="4"/>
    <cellStyle name="Обычный_Отпускные" xfId="5"/>
  </cellStyles>
  <dxfs count="0"/>
  <tableStyles count="0" defaultTableStyle="TableStyleMedium2" defaultPivotStyle="PivotStyleLight16"/>
  <colors>
    <mruColors>
      <color rgb="FFCEE3F2"/>
      <color rgb="FFA3C7E7"/>
      <color rgb="FFFFCCCC"/>
      <color rgb="FFEAF3FA"/>
      <color rgb="FFE0E6F8"/>
      <color rgb="FFD3EFF5"/>
      <color rgb="FFFF8F8F"/>
      <color rgb="FFFF7575"/>
      <color rgb="FFD0D9F4"/>
      <color rgb="FFD4E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90"/>
  <sheetViews>
    <sheetView tabSelected="1" topLeftCell="B1" zoomScale="85" zoomScaleNormal="85" workbookViewId="0">
      <pane xSplit="6" ySplit="8" topLeftCell="H9" activePane="bottomRight" state="frozen"/>
      <selection activeCell="B1" sqref="B1"/>
      <selection pane="topRight" activeCell="G1" sqref="G1"/>
      <selection pane="bottomLeft" activeCell="B9" sqref="B9"/>
      <selection pane="bottomRight" activeCell="F79" sqref="F79"/>
    </sheetView>
  </sheetViews>
  <sheetFormatPr defaultRowHeight="15" x14ac:dyDescent="0.25"/>
  <cols>
    <col min="2" max="2" width="5.5703125" customWidth="1"/>
    <col min="3" max="3" width="5.85546875" customWidth="1"/>
    <col min="4" max="4" width="12.85546875" style="1" customWidth="1"/>
    <col min="5" max="5" width="7.140625" customWidth="1"/>
    <col min="6" max="6" width="9.28515625" customWidth="1"/>
    <col min="7" max="7" width="49.5703125" customWidth="1"/>
    <col min="8" max="8" width="10.7109375" style="281" customWidth="1"/>
    <col min="9" max="9" width="10.28515625" bestFit="1" customWidth="1"/>
    <col min="10" max="10" width="11.85546875" customWidth="1"/>
    <col min="11" max="11" width="10.5703125" customWidth="1"/>
    <col min="12" max="12" width="12.28515625" bestFit="1" customWidth="1"/>
    <col min="13" max="13" width="13.85546875" customWidth="1"/>
    <col min="14" max="14" width="11.85546875" customWidth="1"/>
    <col min="15" max="18" width="11.42578125" customWidth="1"/>
    <col min="19" max="23" width="15.140625" customWidth="1"/>
    <col min="24" max="24" width="12.5703125" customWidth="1"/>
    <col min="25" max="25" width="1" style="17" customWidth="1"/>
    <col min="26" max="26" width="10.7109375" style="17" customWidth="1"/>
    <col min="27" max="27" width="1" style="17" customWidth="1"/>
    <col min="28" max="28" width="16.5703125" customWidth="1"/>
    <col min="29" max="29" width="11.5703125" bestFit="1" customWidth="1"/>
    <col min="30" max="30" width="19.140625" bestFit="1" customWidth="1"/>
    <col min="31" max="31" width="12" customWidth="1"/>
    <col min="32" max="32" width="17.7109375" customWidth="1"/>
    <col min="33" max="34" width="14.5703125" customWidth="1"/>
    <col min="35" max="35" width="18" customWidth="1"/>
  </cols>
  <sheetData>
    <row r="2" spans="1:35" x14ac:dyDescent="0.25">
      <c r="J2" t="s">
        <v>51</v>
      </c>
      <c r="L2">
        <v>26950</v>
      </c>
      <c r="M2">
        <v>163</v>
      </c>
      <c r="O2" s="44" t="s">
        <v>55</v>
      </c>
      <c r="P2" s="44"/>
      <c r="Q2">
        <v>47.85</v>
      </c>
      <c r="AC2" s="32"/>
      <c r="AD2" s="32"/>
      <c r="AE2" s="32"/>
    </row>
    <row r="3" spans="1:35" x14ac:dyDescent="0.25">
      <c r="G3" s="1"/>
      <c r="H3" s="216"/>
      <c r="J3" t="s">
        <v>52</v>
      </c>
      <c r="L3">
        <v>29700</v>
      </c>
      <c r="M3">
        <f>L3/165</f>
        <v>180</v>
      </c>
      <c r="O3" s="44" t="s">
        <v>56</v>
      </c>
      <c r="P3" s="44"/>
      <c r="Q3" s="44" t="s">
        <v>136</v>
      </c>
      <c r="R3" s="44"/>
      <c r="AC3" s="32"/>
      <c r="AD3" s="16"/>
      <c r="AE3" s="16"/>
    </row>
    <row r="4" spans="1:35" x14ac:dyDescent="0.25">
      <c r="G4" s="1"/>
      <c r="H4" s="216"/>
      <c r="J4" t="s">
        <v>53</v>
      </c>
      <c r="L4">
        <v>33000</v>
      </c>
      <c r="M4">
        <v>200</v>
      </c>
      <c r="O4" s="44" t="s">
        <v>57</v>
      </c>
      <c r="P4" s="44"/>
      <c r="Q4" s="44" t="s">
        <v>137</v>
      </c>
      <c r="R4" s="44"/>
      <c r="AC4" s="32"/>
      <c r="AD4" s="16"/>
      <c r="AE4" s="16"/>
    </row>
    <row r="5" spans="1:35" x14ac:dyDescent="0.25">
      <c r="G5" s="1"/>
      <c r="H5" s="216"/>
      <c r="J5" t="s">
        <v>61</v>
      </c>
      <c r="L5">
        <v>36300</v>
      </c>
      <c r="M5">
        <v>220</v>
      </c>
      <c r="O5" s="44" t="s">
        <v>62</v>
      </c>
      <c r="P5" s="44"/>
      <c r="Q5" s="44"/>
      <c r="R5" s="44"/>
      <c r="AC5" s="32"/>
      <c r="AD5" s="16"/>
      <c r="AE5" s="16"/>
    </row>
    <row r="6" spans="1:35" x14ac:dyDescent="0.25">
      <c r="G6" s="1"/>
      <c r="H6" s="216"/>
      <c r="J6" t="s">
        <v>102</v>
      </c>
      <c r="L6">
        <v>40000</v>
      </c>
      <c r="M6">
        <v>242.42</v>
      </c>
      <c r="O6" s="44"/>
      <c r="P6" s="44"/>
      <c r="Q6" s="44"/>
      <c r="R6" s="44"/>
      <c r="AC6" s="32"/>
      <c r="AD6" s="16"/>
      <c r="AE6" s="16"/>
    </row>
    <row r="7" spans="1:35" ht="15.75" thickBot="1" x14ac:dyDescent="0.3">
      <c r="G7" s="1"/>
      <c r="H7" s="216"/>
      <c r="J7" t="s">
        <v>103</v>
      </c>
      <c r="L7">
        <v>44000</v>
      </c>
      <c r="M7">
        <v>266.67</v>
      </c>
      <c r="O7" s="44"/>
      <c r="P7" s="44"/>
      <c r="Q7" s="44"/>
      <c r="R7" s="44"/>
      <c r="AC7" s="32"/>
      <c r="AD7" s="16"/>
      <c r="AE7" s="16"/>
    </row>
    <row r="8" spans="1:35" s="370" customFormat="1" ht="45.75" thickBot="1" x14ac:dyDescent="0.3">
      <c r="A8" s="367" t="s">
        <v>4</v>
      </c>
      <c r="B8" s="367" t="s">
        <v>142</v>
      </c>
      <c r="C8" s="396" t="s">
        <v>35</v>
      </c>
      <c r="D8" s="396" t="s">
        <v>138</v>
      </c>
      <c r="E8" s="397" t="s">
        <v>25</v>
      </c>
      <c r="F8" s="505" t="s">
        <v>296</v>
      </c>
      <c r="G8" s="398" t="s">
        <v>3</v>
      </c>
      <c r="H8" s="399" t="s">
        <v>148</v>
      </c>
      <c r="I8" s="396" t="s">
        <v>147</v>
      </c>
      <c r="J8" s="398" t="s">
        <v>227</v>
      </c>
      <c r="K8" s="398" t="s">
        <v>225</v>
      </c>
      <c r="L8" s="402" t="s">
        <v>17</v>
      </c>
      <c r="M8" s="403" t="s">
        <v>20</v>
      </c>
      <c r="N8" s="404" t="s">
        <v>228</v>
      </c>
      <c r="O8" s="399" t="s">
        <v>18</v>
      </c>
      <c r="P8" s="405" t="s">
        <v>135</v>
      </c>
      <c r="Q8" s="405" t="s">
        <v>133</v>
      </c>
      <c r="R8" s="468" t="s">
        <v>236</v>
      </c>
      <c r="S8" s="405" t="s">
        <v>69</v>
      </c>
      <c r="T8" s="406" t="s">
        <v>66</v>
      </c>
      <c r="U8" s="406" t="s">
        <v>67</v>
      </c>
      <c r="V8" s="406" t="s">
        <v>71</v>
      </c>
      <c r="W8" s="407" t="s">
        <v>226</v>
      </c>
      <c r="X8" s="408" t="s">
        <v>21</v>
      </c>
      <c r="Y8" s="409"/>
      <c r="Z8" s="408" t="s">
        <v>24</v>
      </c>
      <c r="AA8" s="409"/>
      <c r="AB8" s="410" t="s">
        <v>23</v>
      </c>
      <c r="AC8" s="411" t="s">
        <v>19</v>
      </c>
      <c r="AD8" s="399" t="s">
        <v>59</v>
      </c>
      <c r="AE8" s="412" t="s">
        <v>54</v>
      </c>
      <c r="AF8" s="413" t="s">
        <v>22</v>
      </c>
      <c r="AG8" s="368"/>
      <c r="AH8" s="368"/>
      <c r="AI8" s="369" t="s">
        <v>48</v>
      </c>
    </row>
    <row r="9" spans="1:35" ht="15.75" customHeight="1" thickBot="1" x14ac:dyDescent="0.3">
      <c r="A9" s="523"/>
      <c r="B9" s="497">
        <v>52</v>
      </c>
      <c r="C9" s="529" t="s">
        <v>1</v>
      </c>
      <c r="D9" s="557" t="s">
        <v>74</v>
      </c>
      <c r="E9" s="568">
        <v>3</v>
      </c>
      <c r="F9" s="579" t="s">
        <v>297</v>
      </c>
      <c r="G9" s="422" t="s">
        <v>229</v>
      </c>
      <c r="H9" s="283">
        <v>43515</v>
      </c>
      <c r="I9" s="612" t="s">
        <v>149</v>
      </c>
      <c r="J9" s="373"/>
      <c r="K9" s="373"/>
      <c r="L9" s="630">
        <f>J9*gruzchik</f>
        <v>0</v>
      </c>
      <c r="M9" s="631">
        <f>J9*rank_3</f>
        <v>0</v>
      </c>
      <c r="N9" s="633">
        <f>K9*rank_3*0.4</f>
        <v>0</v>
      </c>
      <c r="O9" s="645"/>
      <c r="P9" s="648"/>
      <c r="Q9" s="648"/>
      <c r="R9" s="648"/>
      <c r="S9" s="681">
        <f>M9+O9+P9+Q9+R9</f>
        <v>0</v>
      </c>
      <c r="T9" s="684"/>
      <c r="U9" s="648"/>
      <c r="V9" s="467">
        <f>U9-(T9-S9)</f>
        <v>0</v>
      </c>
      <c r="W9" s="695">
        <f>-U9+V9</f>
        <v>0</v>
      </c>
      <c r="X9" s="696">
        <f>M9-L9</f>
        <v>0</v>
      </c>
      <c r="Y9" s="699"/>
      <c r="Z9" s="194">
        <f>AB9-X9</f>
        <v>0</v>
      </c>
      <c r="AA9" s="381"/>
      <c r="AB9" s="380">
        <f>SUM(AC9,AD9,AE9)</f>
        <v>0</v>
      </c>
      <c r="AC9" s="380"/>
      <c r="AD9" s="381"/>
      <c r="AE9" s="630"/>
      <c r="AF9" s="713">
        <f>S9</f>
        <v>0</v>
      </c>
      <c r="AG9" s="716"/>
      <c r="AH9" s="138"/>
      <c r="AI9" s="70"/>
    </row>
    <row r="10" spans="1:35" ht="15.75" thickBot="1" x14ac:dyDescent="0.3">
      <c r="A10" s="526"/>
      <c r="B10" s="504">
        <v>77</v>
      </c>
      <c r="C10" s="543" t="s">
        <v>97</v>
      </c>
      <c r="D10" s="224" t="s">
        <v>143</v>
      </c>
      <c r="E10" s="290">
        <v>4</v>
      </c>
      <c r="F10" s="517" t="s">
        <v>298</v>
      </c>
      <c r="G10" s="287" t="s">
        <v>220</v>
      </c>
      <c r="H10" s="278" t="s">
        <v>149</v>
      </c>
      <c r="I10" s="271" t="s">
        <v>149</v>
      </c>
      <c r="J10" s="125"/>
      <c r="K10" s="125"/>
      <c r="L10" s="226">
        <f>J10*kladovshik</f>
        <v>0</v>
      </c>
      <c r="M10" s="227">
        <f>J10*rank_4</f>
        <v>0</v>
      </c>
      <c r="N10" s="639">
        <f>K10*rank_4*0.4</f>
        <v>0</v>
      </c>
      <c r="O10" s="324"/>
      <c r="P10" s="657"/>
      <c r="Q10" s="487"/>
      <c r="R10" s="196"/>
      <c r="S10" s="228">
        <f>M10+O10+P10+Q10+R10</f>
        <v>0</v>
      </c>
      <c r="T10" s="324"/>
      <c r="U10" s="174"/>
      <c r="V10" s="229">
        <f>U10-(T10-S10)</f>
        <v>0</v>
      </c>
      <c r="W10" s="229">
        <f>-U10+V10</f>
        <v>0</v>
      </c>
      <c r="X10" s="230">
        <f>M10-L10</f>
        <v>0</v>
      </c>
      <c r="Y10" s="231"/>
      <c r="Z10" s="28">
        <f>AB10-X10</f>
        <v>0</v>
      </c>
      <c r="AA10" s="231"/>
      <c r="AB10" s="51">
        <f>SUM(AC10,AD10,AE10)</f>
        <v>0</v>
      </c>
      <c r="AC10" s="51"/>
      <c r="AD10" s="231"/>
      <c r="AE10" s="226"/>
      <c r="AF10" s="234">
        <f>S10</f>
        <v>0</v>
      </c>
      <c r="AG10" s="716"/>
      <c r="AH10" s="138"/>
      <c r="AI10" s="70"/>
    </row>
    <row r="11" spans="1:35" ht="15.75" thickBot="1" x14ac:dyDescent="0.3">
      <c r="A11" s="13"/>
      <c r="B11" s="496">
        <v>70</v>
      </c>
      <c r="C11" s="532" t="s">
        <v>98</v>
      </c>
      <c r="D11" s="329" t="s">
        <v>143</v>
      </c>
      <c r="E11" s="371">
        <v>4</v>
      </c>
      <c r="F11" s="522" t="s">
        <v>299</v>
      </c>
      <c r="G11" s="442" t="s">
        <v>213</v>
      </c>
      <c r="H11" s="331" t="s">
        <v>149</v>
      </c>
      <c r="I11" s="172" t="s">
        <v>149</v>
      </c>
      <c r="J11" s="319"/>
      <c r="K11" s="319"/>
      <c r="L11" s="333">
        <f>J11*kladovshik</f>
        <v>0</v>
      </c>
      <c r="M11" s="334">
        <f>J11*rank_4</f>
        <v>0</v>
      </c>
      <c r="N11" s="635">
        <f>K11*rank_4*0.4</f>
        <v>0</v>
      </c>
      <c r="O11" s="326"/>
      <c r="P11" s="651"/>
      <c r="Q11" s="485"/>
      <c r="R11" s="165"/>
      <c r="S11" s="336">
        <f>M11+O11+P11+Q11+R11</f>
        <v>0</v>
      </c>
      <c r="T11" s="320"/>
      <c r="U11" s="320"/>
      <c r="V11" s="337">
        <f>U11-(T11-S11)</f>
        <v>0</v>
      </c>
      <c r="W11" s="337">
        <f>-U11+V11</f>
        <v>0</v>
      </c>
      <c r="X11" s="338">
        <f>M11-L11</f>
        <v>0</v>
      </c>
      <c r="Y11" s="339"/>
      <c r="Z11" s="321">
        <f>AB11-X11</f>
        <v>0</v>
      </c>
      <c r="AA11" s="322"/>
      <c r="AB11" s="341">
        <f>SUM(AC11,AD11,AE11)</f>
        <v>0</v>
      </c>
      <c r="AC11" s="347"/>
      <c r="AD11" s="339"/>
      <c r="AE11" s="333"/>
      <c r="AF11" s="355">
        <f>M11</f>
        <v>0</v>
      </c>
      <c r="AG11" s="716"/>
      <c r="AH11" s="138"/>
      <c r="AI11" s="94"/>
    </row>
    <row r="12" spans="1:35" x14ac:dyDescent="0.25">
      <c r="A12" s="14"/>
      <c r="B12" s="495">
        <v>31</v>
      </c>
      <c r="C12" s="539" t="s">
        <v>1</v>
      </c>
      <c r="D12" s="224" t="s">
        <v>143</v>
      </c>
      <c r="E12" s="386">
        <v>3</v>
      </c>
      <c r="F12" s="587" t="s">
        <v>300</v>
      </c>
      <c r="G12" s="429" t="s">
        <v>172</v>
      </c>
      <c r="H12" s="389">
        <v>43438</v>
      </c>
      <c r="I12" s="271" t="s">
        <v>149</v>
      </c>
      <c r="J12" s="125"/>
      <c r="K12" s="125"/>
      <c r="L12" s="226">
        <f>J12*kladovshik</f>
        <v>0</v>
      </c>
      <c r="M12" s="227">
        <f>J12*rank_3</f>
        <v>0</v>
      </c>
      <c r="N12" s="636">
        <f>K12*rank_3*0.4</f>
        <v>0</v>
      </c>
      <c r="O12" s="173"/>
      <c r="P12" s="653"/>
      <c r="Q12" s="669"/>
      <c r="R12" s="196"/>
      <c r="S12" s="228">
        <f>M12+O12+P12+Q12+R12</f>
        <v>0</v>
      </c>
      <c r="T12" s="174"/>
      <c r="U12" s="174"/>
      <c r="V12" s="229">
        <f>U12-(T12-S12)</f>
        <v>0</v>
      </c>
      <c r="W12" s="229">
        <f>-U12+V12</f>
        <v>0</v>
      </c>
      <c r="X12" s="230">
        <f>M12-L12</f>
        <v>0</v>
      </c>
      <c r="Y12" s="231"/>
      <c r="Z12" s="232">
        <f>AB12-X12</f>
        <v>0</v>
      </c>
      <c r="AA12" s="82"/>
      <c r="AB12" s="233">
        <f>SUM(AC12,AD12,AE12)</f>
        <v>0</v>
      </c>
      <c r="AC12" s="51"/>
      <c r="AD12" s="231"/>
      <c r="AE12" s="226"/>
      <c r="AF12" s="234">
        <f>M12</f>
        <v>0</v>
      </c>
      <c r="AG12" s="718"/>
      <c r="AH12" s="725"/>
      <c r="AI12" s="95"/>
    </row>
    <row r="13" spans="1:35" x14ac:dyDescent="0.25">
      <c r="A13" s="525"/>
      <c r="B13" s="46">
        <v>41</v>
      </c>
      <c r="C13" s="541" t="s">
        <v>1</v>
      </c>
      <c r="D13" s="211" t="s">
        <v>143</v>
      </c>
      <c r="E13" s="250">
        <v>4</v>
      </c>
      <c r="F13" s="582" t="s">
        <v>301</v>
      </c>
      <c r="G13" s="363" t="s">
        <v>156</v>
      </c>
      <c r="H13" s="272" t="s">
        <v>149</v>
      </c>
      <c r="I13" s="616" t="s">
        <v>149</v>
      </c>
      <c r="J13" s="124"/>
      <c r="K13" s="124"/>
      <c r="L13" s="63">
        <f>J13*kladovshik</f>
        <v>0</v>
      </c>
      <c r="M13" s="64">
        <f>J13*rank_4</f>
        <v>0</v>
      </c>
      <c r="N13" s="638">
        <f>K13*rank_4*0.4</f>
        <v>0</v>
      </c>
      <c r="O13" s="324"/>
      <c r="P13" s="655"/>
      <c r="Q13" s="670"/>
      <c r="R13" s="184"/>
      <c r="S13" s="75">
        <f>M13+O13+P13+Q13+R13</f>
        <v>0</v>
      </c>
      <c r="T13" s="324"/>
      <c r="U13" s="324"/>
      <c r="V13" s="79">
        <f>U13-(T13-S13)</f>
        <v>0</v>
      </c>
      <c r="W13" s="79">
        <f>-U13+V13</f>
        <v>0</v>
      </c>
      <c r="X13" s="65">
        <f>M13-L13</f>
        <v>0</v>
      </c>
      <c r="Y13" s="42"/>
      <c r="Z13" s="21">
        <f>AB13-X13</f>
        <v>0</v>
      </c>
      <c r="AA13" s="42"/>
      <c r="AB13" s="62">
        <f>SUM(AC13,AD13,AE13)</f>
        <v>0</v>
      </c>
      <c r="AC13" s="62"/>
      <c r="AD13" s="42"/>
      <c r="AE13" s="63"/>
      <c r="AF13" s="57">
        <f>S13</f>
        <v>0</v>
      </c>
      <c r="AG13" s="719"/>
      <c r="AH13" s="138"/>
      <c r="AI13" s="70"/>
    </row>
    <row r="14" spans="1:35" x14ac:dyDescent="0.25">
      <c r="A14" s="527"/>
      <c r="B14" s="46">
        <v>53</v>
      </c>
      <c r="C14" s="541" t="s">
        <v>1</v>
      </c>
      <c r="D14" s="211" t="s">
        <v>143</v>
      </c>
      <c r="E14" s="248">
        <v>3</v>
      </c>
      <c r="F14" s="515" t="s">
        <v>302</v>
      </c>
      <c r="G14" s="432" t="s">
        <v>230</v>
      </c>
      <c r="H14" s="284">
        <v>43504</v>
      </c>
      <c r="I14" s="182" t="s">
        <v>149</v>
      </c>
      <c r="J14" s="124"/>
      <c r="K14" s="124"/>
      <c r="L14" s="63">
        <f>J14*kladovshik</f>
        <v>0</v>
      </c>
      <c r="M14" s="64">
        <f>J14*rank_3</f>
        <v>0</v>
      </c>
      <c r="N14" s="640">
        <f>K14*rank_3*0.4</f>
        <v>0</v>
      </c>
      <c r="O14" s="324"/>
      <c r="P14" s="463"/>
      <c r="Q14" s="673"/>
      <c r="R14" s="463"/>
      <c r="S14" s="75">
        <f>M14+O14+P14+Q14+R14</f>
        <v>0</v>
      </c>
      <c r="T14" s="376"/>
      <c r="U14" s="376"/>
      <c r="V14" s="79">
        <f>U14-(T14-S14)</f>
        <v>0</v>
      </c>
      <c r="W14" s="79">
        <f>-U14+V14</f>
        <v>0</v>
      </c>
      <c r="X14" s="65">
        <f>M14-L14</f>
        <v>0</v>
      </c>
      <c r="Y14" s="42"/>
      <c r="Z14" s="21">
        <f>AB14-X14</f>
        <v>0</v>
      </c>
      <c r="AA14" s="42"/>
      <c r="AB14" s="62">
        <f>SUM(AC14,AD14,AE14)</f>
        <v>0</v>
      </c>
      <c r="AC14" s="62"/>
      <c r="AD14" s="42"/>
      <c r="AE14" s="63"/>
      <c r="AF14" s="57">
        <f>S14</f>
        <v>0</v>
      </c>
      <c r="AG14" s="719"/>
      <c r="AH14" s="138"/>
      <c r="AI14" s="94"/>
    </row>
    <row r="15" spans="1:35" ht="15.75" thickBot="1" x14ac:dyDescent="0.3">
      <c r="A15" s="160"/>
      <c r="B15" s="46">
        <v>73</v>
      </c>
      <c r="C15" s="553" t="s">
        <v>97</v>
      </c>
      <c r="D15" s="329" t="s">
        <v>143</v>
      </c>
      <c r="E15" s="249">
        <v>4</v>
      </c>
      <c r="F15" s="522" t="s">
        <v>303</v>
      </c>
      <c r="G15" s="608" t="s">
        <v>216</v>
      </c>
      <c r="H15" s="272" t="s">
        <v>149</v>
      </c>
      <c r="I15" s="627" t="s">
        <v>149</v>
      </c>
      <c r="J15" s="189"/>
      <c r="K15" s="189"/>
      <c r="L15" s="333">
        <f>J15*kladovshik</f>
        <v>0</v>
      </c>
      <c r="M15" s="334">
        <f>J15*rank_4</f>
        <v>0</v>
      </c>
      <c r="N15" s="640">
        <f>K15*rank_4*0.4</f>
        <v>0</v>
      </c>
      <c r="O15" s="324"/>
      <c r="P15" s="663"/>
      <c r="Q15" s="475"/>
      <c r="R15" s="183"/>
      <c r="S15" s="336">
        <f>M15+O15+P15+Q15+R15</f>
        <v>0</v>
      </c>
      <c r="T15" s="324"/>
      <c r="U15" s="320"/>
      <c r="V15" s="337">
        <f>U15-(T15-S15)</f>
        <v>0</v>
      </c>
      <c r="W15" s="337">
        <f>-U15+V15</f>
        <v>0</v>
      </c>
      <c r="X15" s="338">
        <f>M15-L15</f>
        <v>0</v>
      </c>
      <c r="Y15" s="339"/>
      <c r="Z15" s="340">
        <f>AB15-X15</f>
        <v>0</v>
      </c>
      <c r="AA15" s="339"/>
      <c r="AB15" s="347">
        <f>SUM(AC15,AD15,AE15)</f>
        <v>0</v>
      </c>
      <c r="AC15" s="347"/>
      <c r="AD15" s="339"/>
      <c r="AE15" s="333"/>
      <c r="AF15" s="355">
        <f>S15</f>
        <v>0</v>
      </c>
      <c r="AG15" s="723"/>
      <c r="AH15" s="293"/>
      <c r="AI15" s="94"/>
    </row>
    <row r="16" spans="1:35" ht="15.75" thickBot="1" x14ac:dyDescent="0.3">
      <c r="A16" s="45"/>
      <c r="B16" s="496">
        <v>32</v>
      </c>
      <c r="C16" s="547" t="s">
        <v>1</v>
      </c>
      <c r="D16" s="246" t="s">
        <v>143</v>
      </c>
      <c r="E16" s="393">
        <v>4</v>
      </c>
      <c r="F16" s="521" t="s">
        <v>304</v>
      </c>
      <c r="G16" s="601" t="s">
        <v>170</v>
      </c>
      <c r="H16" s="279" t="s">
        <v>149</v>
      </c>
      <c r="I16" s="387" t="s">
        <v>149</v>
      </c>
      <c r="J16" s="126"/>
      <c r="K16" s="126"/>
      <c r="L16" s="81">
        <f>J16*kladovshik</f>
        <v>0</v>
      </c>
      <c r="M16" s="83">
        <f>J16*rank_4</f>
        <v>0</v>
      </c>
      <c r="N16" s="642">
        <f>K16*rank_4*0.4</f>
        <v>0</v>
      </c>
      <c r="O16" s="326"/>
      <c r="P16" s="660"/>
      <c r="Q16" s="476"/>
      <c r="R16" s="165"/>
      <c r="S16" s="336">
        <f>M16+O16+P16+Q16+R16</f>
        <v>0</v>
      </c>
      <c r="T16" s="326"/>
      <c r="U16" s="326"/>
      <c r="V16" s="85">
        <f>U16-(T16-S16)</f>
        <v>0</v>
      </c>
      <c r="W16" s="85">
        <f>-U16+V16</f>
        <v>0</v>
      </c>
      <c r="X16" s="86">
        <f>M16-L16</f>
        <v>0</v>
      </c>
      <c r="Y16" s="58"/>
      <c r="Z16" s="72">
        <f>AB16-X16</f>
        <v>0</v>
      </c>
      <c r="AA16" s="67"/>
      <c r="AB16" s="164">
        <f>SUM(AC16,AD16,AE16)</f>
        <v>0</v>
      </c>
      <c r="AC16" s="56"/>
      <c r="AD16" s="58"/>
      <c r="AE16" s="81"/>
      <c r="AF16" s="383">
        <f>M16</f>
        <v>0</v>
      </c>
      <c r="AG16" s="720"/>
      <c r="AH16" s="210"/>
      <c r="AI16" s="96"/>
    </row>
    <row r="17" spans="1:37" x14ac:dyDescent="0.25">
      <c r="A17" s="25"/>
      <c r="B17" s="495">
        <v>42</v>
      </c>
      <c r="C17" s="534" t="s">
        <v>1</v>
      </c>
      <c r="D17" s="565" t="s">
        <v>74</v>
      </c>
      <c r="E17" s="575">
        <v>3</v>
      </c>
      <c r="F17" s="591" t="s">
        <v>305</v>
      </c>
      <c r="G17" s="215" t="s">
        <v>158</v>
      </c>
      <c r="H17" s="611">
        <v>43466</v>
      </c>
      <c r="I17" s="172" t="s">
        <v>149</v>
      </c>
      <c r="J17" s="124">
        <v>51.5</v>
      </c>
      <c r="K17" s="124">
        <v>10.5</v>
      </c>
      <c r="L17" s="97">
        <f>J17*gruzchik</f>
        <v>2464.2750000000001</v>
      </c>
      <c r="M17" s="98">
        <f>J17*rank_3</f>
        <v>9270</v>
      </c>
      <c r="N17" s="364">
        <f>K17*rank_3*0.4</f>
        <v>756</v>
      </c>
      <c r="O17" s="173">
        <v>-744</v>
      </c>
      <c r="P17" s="196"/>
      <c r="Q17" s="484"/>
      <c r="R17" s="197">
        <v>133.97999999999999</v>
      </c>
      <c r="S17" s="228">
        <f>M17+O17+P17+Q17+R17</f>
        <v>8659.98</v>
      </c>
      <c r="T17" s="173">
        <v>7111.2</v>
      </c>
      <c r="U17" s="196">
        <v>4445.13</v>
      </c>
      <c r="V17" s="100">
        <f>U17-(T17-S17)</f>
        <v>5993.91</v>
      </c>
      <c r="W17" s="100">
        <f>-U17+V17</f>
        <v>1548.7799999999997</v>
      </c>
      <c r="X17" s="101">
        <f>M17-L17</f>
        <v>6805.7250000000004</v>
      </c>
      <c r="Y17" s="102"/>
      <c r="Z17" s="175">
        <f>AB17-X17</f>
        <v>-6805.7250000000004</v>
      </c>
      <c r="AA17" s="89"/>
      <c r="AB17" s="105">
        <f>SUM(AC17,AD17,AE17)</f>
        <v>0</v>
      </c>
      <c r="AC17" s="217"/>
      <c r="AD17" s="102"/>
      <c r="AE17" s="97"/>
      <c r="AF17" s="176">
        <f>S17</f>
        <v>8659.98</v>
      </c>
      <c r="AG17" s="294"/>
      <c r="AH17" s="295"/>
      <c r="AI17" s="95"/>
    </row>
    <row r="18" spans="1:37" ht="15.75" thickBot="1" x14ac:dyDescent="0.3">
      <c r="A18" s="17"/>
      <c r="B18" s="46">
        <v>76</v>
      </c>
      <c r="C18" s="302" t="s">
        <v>97</v>
      </c>
      <c r="D18" s="211" t="s">
        <v>143</v>
      </c>
      <c r="E18" s="371">
        <v>4</v>
      </c>
      <c r="F18" s="522" t="s">
        <v>306</v>
      </c>
      <c r="G18" s="289" t="s">
        <v>219</v>
      </c>
      <c r="H18" s="272" t="s">
        <v>149</v>
      </c>
      <c r="I18" s="168" t="s">
        <v>149</v>
      </c>
      <c r="J18" s="123"/>
      <c r="K18" s="123"/>
      <c r="L18" s="20">
        <f>J18*kladovshik</f>
        <v>0</v>
      </c>
      <c r="M18" s="23">
        <f>J18*rank_4</f>
        <v>0</v>
      </c>
      <c r="N18" s="364">
        <f>K18*rank_4*0.4</f>
        <v>0</v>
      </c>
      <c r="O18" s="324"/>
      <c r="P18" s="324"/>
      <c r="Q18" s="477"/>
      <c r="R18" s="183"/>
      <c r="S18" s="75">
        <f>M18+O18+P18+Q18+R18</f>
        <v>0</v>
      </c>
      <c r="T18" s="324"/>
      <c r="U18" s="324"/>
      <c r="V18" s="78">
        <f>U18-(T18-S18)</f>
        <v>0</v>
      </c>
      <c r="W18" s="79">
        <f>-U18+V18</f>
        <v>0</v>
      </c>
      <c r="X18" s="34">
        <f>M18-L18</f>
        <v>0</v>
      </c>
      <c r="Y18" s="35"/>
      <c r="Z18" s="21">
        <f>AB18-X18</f>
        <v>0</v>
      </c>
      <c r="AA18" s="36"/>
      <c r="AB18" s="62">
        <f>SUM(AC18,AD18,AE18)</f>
        <v>0</v>
      </c>
      <c r="AC18" s="325"/>
      <c r="AD18" s="35"/>
      <c r="AE18" s="20"/>
      <c r="AF18" s="41">
        <f>AB18+L18</f>
        <v>0</v>
      </c>
      <c r="AG18" s="71"/>
      <c r="AH18" s="68"/>
      <c r="AI18" s="27"/>
    </row>
    <row r="19" spans="1:37" x14ac:dyDescent="0.25">
      <c r="A19" s="13"/>
      <c r="B19" s="46">
        <v>64</v>
      </c>
      <c r="C19" s="391" t="s">
        <v>209</v>
      </c>
      <c r="D19" s="211" t="s">
        <v>143</v>
      </c>
      <c r="E19" s="371">
        <v>4</v>
      </c>
      <c r="F19" s="522" t="s">
        <v>307</v>
      </c>
      <c r="G19" s="449" t="s">
        <v>206</v>
      </c>
      <c r="H19" s="272" t="s">
        <v>149</v>
      </c>
      <c r="I19" s="168" t="s">
        <v>149</v>
      </c>
      <c r="J19" s="123"/>
      <c r="K19" s="123"/>
      <c r="L19" s="20">
        <f>J19*kladovshik</f>
        <v>0</v>
      </c>
      <c r="M19" s="23">
        <f>J19*rank_4</f>
        <v>0</v>
      </c>
      <c r="N19" s="364">
        <f>K19*rank_4*0.4</f>
        <v>0</v>
      </c>
      <c r="O19" s="324"/>
      <c r="P19" s="324"/>
      <c r="Q19" s="477"/>
      <c r="R19" s="183"/>
      <c r="S19" s="75">
        <f>M19+O19+P19+Q19+R19</f>
        <v>0</v>
      </c>
      <c r="T19" s="324"/>
      <c r="U19" s="324"/>
      <c r="V19" s="78">
        <f>U19-(T19-S19)</f>
        <v>0</v>
      </c>
      <c r="W19" s="79">
        <f>-U19+V19</f>
        <v>0</v>
      </c>
      <c r="X19" s="34">
        <f>M19-L19</f>
        <v>0</v>
      </c>
      <c r="Y19" s="35"/>
      <c r="Z19" s="21">
        <f>AB19-X19</f>
        <v>0</v>
      </c>
      <c r="AA19" s="42"/>
      <c r="AB19" s="62">
        <f>SUM(AC19,AD19,AE19)</f>
        <v>0</v>
      </c>
      <c r="AC19" s="325"/>
      <c r="AD19" s="20"/>
      <c r="AE19" s="20"/>
      <c r="AF19" s="41">
        <f>AB19+L19</f>
        <v>0</v>
      </c>
      <c r="AG19" s="71"/>
      <c r="AH19" s="68"/>
      <c r="AI19" s="112"/>
    </row>
    <row r="20" spans="1:37" x14ac:dyDescent="0.25">
      <c r="A20" s="32"/>
      <c r="B20" s="46">
        <v>68</v>
      </c>
      <c r="C20" s="300" t="s">
        <v>98</v>
      </c>
      <c r="D20" s="211" t="s">
        <v>143</v>
      </c>
      <c r="E20" s="371">
        <v>4</v>
      </c>
      <c r="F20" s="522" t="s">
        <v>308</v>
      </c>
      <c r="G20" s="286" t="s">
        <v>211</v>
      </c>
      <c r="H20" s="272" t="s">
        <v>149</v>
      </c>
      <c r="I20" s="117" t="s">
        <v>149</v>
      </c>
      <c r="J20" s="123"/>
      <c r="K20" s="123"/>
      <c r="L20" s="63">
        <f>J20*kladovshik</f>
        <v>0</v>
      </c>
      <c r="M20" s="64">
        <f>J20*rank_4</f>
        <v>0</v>
      </c>
      <c r="N20" s="364">
        <f>K20*rank_4*0.4</f>
        <v>0</v>
      </c>
      <c r="O20" s="324"/>
      <c r="P20" s="324"/>
      <c r="Q20" s="490"/>
      <c r="R20" s="184"/>
      <c r="S20" s="75">
        <f>M20+O20+P20+Q20+R20</f>
        <v>0</v>
      </c>
      <c r="T20" s="324"/>
      <c r="U20" s="324"/>
      <c r="V20" s="79">
        <f>U20-(T20-S20)</f>
        <v>0</v>
      </c>
      <c r="W20" s="79">
        <f>-U20+V20</f>
        <v>0</v>
      </c>
      <c r="X20" s="65">
        <f>M20-L20</f>
        <v>0</v>
      </c>
      <c r="Y20" s="42"/>
      <c r="Z20" s="21">
        <f>AB20-X20</f>
        <v>0</v>
      </c>
      <c r="AA20" s="36"/>
      <c r="AB20" s="104">
        <f>SUM(AC20,AD20,AE20)</f>
        <v>0</v>
      </c>
      <c r="AC20" s="325"/>
      <c r="AD20" s="63"/>
      <c r="AE20" s="63"/>
      <c r="AF20" s="53">
        <f>AB20+L20</f>
        <v>0</v>
      </c>
      <c r="AG20" s="91"/>
      <c r="AH20" s="69"/>
      <c r="AI20" s="70"/>
    </row>
    <row r="21" spans="1:37" ht="15.75" thickBot="1" x14ac:dyDescent="0.3">
      <c r="B21" s="496">
        <v>71</v>
      </c>
      <c r="C21" s="554" t="s">
        <v>98</v>
      </c>
      <c r="D21" s="329" t="s">
        <v>143</v>
      </c>
      <c r="E21" s="371">
        <v>4</v>
      </c>
      <c r="F21" s="522" t="s">
        <v>309</v>
      </c>
      <c r="G21" s="428" t="s">
        <v>214</v>
      </c>
      <c r="H21" s="331" t="s">
        <v>149</v>
      </c>
      <c r="I21" s="332" t="s">
        <v>149</v>
      </c>
      <c r="J21" s="319"/>
      <c r="K21" s="319"/>
      <c r="L21" s="333">
        <f>J21*kladovshik</f>
        <v>0</v>
      </c>
      <c r="M21" s="334">
        <f>J21*rank_4</f>
        <v>0</v>
      </c>
      <c r="N21" s="365">
        <f>K21*rank_4*0.4</f>
        <v>0</v>
      </c>
      <c r="O21" s="418"/>
      <c r="P21" s="335"/>
      <c r="Q21" s="478"/>
      <c r="R21" s="186"/>
      <c r="S21" s="84">
        <f>M21+O21+P21+Q21+R21</f>
        <v>0</v>
      </c>
      <c r="T21" s="320"/>
      <c r="U21" s="335"/>
      <c r="V21" s="337">
        <f>U21-(T21-S21)</f>
        <v>0</v>
      </c>
      <c r="W21" s="337">
        <f>-U21+V21</f>
        <v>0</v>
      </c>
      <c r="X21" s="338">
        <f>M21-L21</f>
        <v>0</v>
      </c>
      <c r="Y21" s="339"/>
      <c r="Z21" s="340">
        <f>AB21-X21</f>
        <v>0</v>
      </c>
      <c r="AA21" s="322"/>
      <c r="AB21" s="341">
        <f>SUM(AC21,AD21,AE21)</f>
        <v>0</v>
      </c>
      <c r="AC21" s="342"/>
      <c r="AD21" s="333"/>
      <c r="AE21" s="333"/>
      <c r="AF21" s="343">
        <f>AB21+L21</f>
        <v>0</v>
      </c>
      <c r="AG21" s="209"/>
      <c r="AH21" s="210"/>
      <c r="AI21" s="94"/>
    </row>
    <row r="22" spans="1:37" x14ac:dyDescent="0.25">
      <c r="A22" s="32"/>
      <c r="B22" s="495">
        <v>14</v>
      </c>
      <c r="C22" s="394" t="s">
        <v>36</v>
      </c>
      <c r="D22" s="224" t="s">
        <v>143</v>
      </c>
      <c r="E22" s="306">
        <v>4</v>
      </c>
      <c r="F22" s="306" t="s">
        <v>310</v>
      </c>
      <c r="G22" s="309" t="s">
        <v>187</v>
      </c>
      <c r="H22" s="283">
        <v>43439</v>
      </c>
      <c r="I22" s="225" t="s">
        <v>149</v>
      </c>
      <c r="J22" s="125"/>
      <c r="K22" s="125"/>
      <c r="L22" s="226">
        <f>J22*kladovshik</f>
        <v>0</v>
      </c>
      <c r="M22" s="227">
        <f>J22*rank_4</f>
        <v>0</v>
      </c>
      <c r="N22" s="366">
        <f>K22*rank_4*0.4</f>
        <v>0</v>
      </c>
      <c r="O22" s="173"/>
      <c r="P22" s="185"/>
      <c r="Q22" s="479"/>
      <c r="R22" s="196"/>
      <c r="S22" s="99">
        <f>M22+O22+P22+Q22+R22</f>
        <v>0</v>
      </c>
      <c r="T22" s="174"/>
      <c r="U22" s="185"/>
      <c r="V22" s="229">
        <f>U22-(T22-S22)</f>
        <v>0</v>
      </c>
      <c r="W22" s="229">
        <f>-U22+V22</f>
        <v>0</v>
      </c>
      <c r="X22" s="230">
        <f>M22-L22</f>
        <v>0</v>
      </c>
      <c r="Y22" s="231"/>
      <c r="Z22" s="232">
        <f>AB22-X22</f>
        <v>0</v>
      </c>
      <c r="AA22" s="82"/>
      <c r="AB22" s="233">
        <f>SUM(AC22,AD22,AE22)</f>
        <v>0</v>
      </c>
      <c r="AC22" s="51"/>
      <c r="AD22" s="231"/>
      <c r="AE22" s="226"/>
      <c r="AF22" s="234">
        <f>M22</f>
        <v>0</v>
      </c>
      <c r="AG22" s="315"/>
      <c r="AH22" s="315"/>
      <c r="AI22" s="208"/>
    </row>
    <row r="23" spans="1:37" x14ac:dyDescent="0.25">
      <c r="A23" s="17"/>
      <c r="B23" s="46">
        <v>29</v>
      </c>
      <c r="C23" s="545" t="s">
        <v>16</v>
      </c>
      <c r="D23" s="262" t="s">
        <v>16</v>
      </c>
      <c r="E23" s="569">
        <v>5</v>
      </c>
      <c r="F23" s="569" t="s">
        <v>311</v>
      </c>
      <c r="G23" s="153" t="s">
        <v>201</v>
      </c>
      <c r="H23" s="272" t="s">
        <v>149</v>
      </c>
      <c r="I23" s="220" t="s">
        <v>149</v>
      </c>
      <c r="J23" s="123"/>
      <c r="K23" s="123"/>
      <c r="L23" s="63">
        <f>J23*priemshik</f>
        <v>0</v>
      </c>
      <c r="M23" s="64">
        <f>J23*rank_5</f>
        <v>0</v>
      </c>
      <c r="N23" s="364">
        <f>K23*rank_5*0.4</f>
        <v>0</v>
      </c>
      <c r="O23" s="415"/>
      <c r="P23" s="183"/>
      <c r="Q23" s="480"/>
      <c r="R23" s="183"/>
      <c r="S23" s="75">
        <f>M23+O23+P23+Q23+R23</f>
        <v>0</v>
      </c>
      <c r="T23" s="324"/>
      <c r="U23" s="183"/>
      <c r="V23" s="79">
        <f>U23-(T23-S23)</f>
        <v>0</v>
      </c>
      <c r="W23" s="79">
        <f>-U23+V23</f>
        <v>0</v>
      </c>
      <c r="X23" s="65">
        <f>M23-L23</f>
        <v>0</v>
      </c>
      <c r="Y23" s="42"/>
      <c r="Z23" s="33">
        <f>AB23-X23</f>
        <v>0</v>
      </c>
      <c r="AA23" s="36"/>
      <c r="AB23" s="62">
        <f>SUM(AC23,AD23,AE23)</f>
        <v>0</v>
      </c>
      <c r="AC23" s="62"/>
      <c r="AD23" s="42"/>
      <c r="AE23" s="103">
        <f>(AI23*0.4)-AI23</f>
        <v>0</v>
      </c>
      <c r="AF23" s="53">
        <f>AB23+L23</f>
        <v>0</v>
      </c>
      <c r="AG23" s="716"/>
      <c r="AH23" s="138"/>
      <c r="AI23" s="112"/>
    </row>
    <row r="24" spans="1:37" x14ac:dyDescent="0.25">
      <c r="A24" s="32"/>
      <c r="B24" s="46">
        <v>75</v>
      </c>
      <c r="C24" s="549" t="s">
        <v>97</v>
      </c>
      <c r="D24" s="211" t="s">
        <v>143</v>
      </c>
      <c r="E24" s="249">
        <v>4</v>
      </c>
      <c r="F24" s="249" t="s">
        <v>312</v>
      </c>
      <c r="G24" s="452" t="s">
        <v>218</v>
      </c>
      <c r="H24" s="272" t="s">
        <v>149</v>
      </c>
      <c r="I24" s="222" t="s">
        <v>149</v>
      </c>
      <c r="J24" s="123"/>
      <c r="K24" s="123"/>
      <c r="L24" s="63">
        <f>J24*kladovshik</f>
        <v>0</v>
      </c>
      <c r="M24" s="64">
        <f>J24*rank_4</f>
        <v>0</v>
      </c>
      <c r="N24" s="364">
        <f>K24*rank_4*0.4</f>
        <v>0</v>
      </c>
      <c r="O24" s="324"/>
      <c r="P24" s="183"/>
      <c r="Q24" s="480"/>
      <c r="R24" s="183"/>
      <c r="S24" s="75">
        <f>M24+O24+P24+Q24+R24</f>
        <v>0</v>
      </c>
      <c r="T24" s="324"/>
      <c r="U24" s="183"/>
      <c r="V24" s="79">
        <f>U24-(T24-S24)</f>
        <v>0</v>
      </c>
      <c r="W24" s="79">
        <f>-U24+V24</f>
        <v>0</v>
      </c>
      <c r="X24" s="65">
        <f>M24-L24</f>
        <v>0</v>
      </c>
      <c r="Y24" s="42"/>
      <c r="Z24" s="21">
        <f>AB24-X24</f>
        <v>0</v>
      </c>
      <c r="AA24" s="36"/>
      <c r="AB24" s="104">
        <f>SUM(AC24,AD24,AE24)</f>
        <v>0</v>
      </c>
      <c r="AC24" s="62"/>
      <c r="AD24" s="63"/>
      <c r="AE24" s="63"/>
      <c r="AF24" s="53">
        <f>AB24+L24</f>
        <v>0</v>
      </c>
      <c r="AG24" s="716"/>
      <c r="AH24" s="138"/>
      <c r="AI24" s="70"/>
    </row>
    <row r="25" spans="1:37" s="115" customFormat="1" x14ac:dyDescent="0.25">
      <c r="A25" s="138"/>
      <c r="B25" s="46">
        <v>33</v>
      </c>
      <c r="C25" s="534" t="s">
        <v>1</v>
      </c>
      <c r="D25" s="211" t="s">
        <v>143</v>
      </c>
      <c r="E25" s="250">
        <v>4</v>
      </c>
      <c r="F25" s="250" t="s">
        <v>313</v>
      </c>
      <c r="G25" s="444" t="s">
        <v>171</v>
      </c>
      <c r="H25" s="272" t="s">
        <v>149</v>
      </c>
      <c r="I25" s="63" t="s">
        <v>149</v>
      </c>
      <c r="J25" s="123"/>
      <c r="K25" s="123"/>
      <c r="L25" s="63">
        <f>J25*kladovshik</f>
        <v>0</v>
      </c>
      <c r="M25" s="64">
        <f>J25*rank_4</f>
        <v>0</v>
      </c>
      <c r="N25" s="364">
        <f>K25*rank_4*0.4</f>
        <v>0</v>
      </c>
      <c r="O25" s="324"/>
      <c r="P25" s="463"/>
      <c r="Q25" s="674"/>
      <c r="R25" s="466"/>
      <c r="S25" s="75">
        <f>M25+O25+P25+Q25+R25</f>
        <v>0</v>
      </c>
      <c r="T25" s="324"/>
      <c r="U25" s="463"/>
      <c r="V25" s="79">
        <f>U25-(T25-S25)</f>
        <v>0</v>
      </c>
      <c r="W25" s="79">
        <f>-U25+V25</f>
        <v>0</v>
      </c>
      <c r="X25" s="65">
        <f>M25-L25</f>
        <v>0</v>
      </c>
      <c r="Y25" s="42"/>
      <c r="Z25" s="21">
        <f>AB25-X25</f>
        <v>0</v>
      </c>
      <c r="AA25" s="42"/>
      <c r="AB25" s="62">
        <f>SUM(AC25,AD25,AE25)</f>
        <v>0</v>
      </c>
      <c r="AC25" s="62"/>
      <c r="AD25" s="42"/>
      <c r="AE25" s="63"/>
      <c r="AF25" s="57">
        <f>S25</f>
        <v>0</v>
      </c>
      <c r="AG25" s="91"/>
      <c r="AH25" s="69"/>
      <c r="AI25" s="70"/>
      <c r="AK25"/>
    </row>
    <row r="26" spans="1:37" x14ac:dyDescent="0.25">
      <c r="A26" s="26"/>
      <c r="B26" s="46">
        <v>43</v>
      </c>
      <c r="C26" s="534" t="s">
        <v>1</v>
      </c>
      <c r="D26" s="211" t="s">
        <v>143</v>
      </c>
      <c r="E26" s="503">
        <v>3</v>
      </c>
      <c r="F26" s="503" t="s">
        <v>314</v>
      </c>
      <c r="G26" s="444" t="s">
        <v>159</v>
      </c>
      <c r="H26" s="390">
        <v>43438</v>
      </c>
      <c r="I26" s="63" t="s">
        <v>149</v>
      </c>
      <c r="J26" s="123"/>
      <c r="K26" s="123"/>
      <c r="L26" s="63">
        <f>J26*kladovshik</f>
        <v>0</v>
      </c>
      <c r="M26" s="64">
        <f>J26*rank_3</f>
        <v>0</v>
      </c>
      <c r="N26" s="364">
        <f>K26*rank_3*0.4</f>
        <v>0</v>
      </c>
      <c r="O26" s="324"/>
      <c r="P26" s="463"/>
      <c r="Q26" s="667"/>
      <c r="R26" s="463"/>
      <c r="S26" s="75">
        <f>M26+O26+P26+Q26+R26</f>
        <v>0</v>
      </c>
      <c r="T26" s="324"/>
      <c r="U26" s="463"/>
      <c r="V26" s="79">
        <f>U26-(T26-S26)</f>
        <v>0</v>
      </c>
      <c r="W26" s="79">
        <f>-U26+V26</f>
        <v>0</v>
      </c>
      <c r="X26" s="65">
        <f>M26-L26</f>
        <v>0</v>
      </c>
      <c r="Y26" s="42"/>
      <c r="Z26" s="21">
        <f>AB26-X26</f>
        <v>0</v>
      </c>
      <c r="AA26" s="42"/>
      <c r="AB26" s="62">
        <f>SUM(AC26,AD26,AE26)</f>
        <v>0</v>
      </c>
      <c r="AC26" s="62"/>
      <c r="AD26" s="42"/>
      <c r="AE26" s="63"/>
      <c r="AF26" s="57">
        <f>S26</f>
        <v>0</v>
      </c>
      <c r="AG26" s="91"/>
      <c r="AH26" s="69"/>
      <c r="AI26" s="70"/>
    </row>
    <row r="27" spans="1:37" x14ac:dyDescent="0.25">
      <c r="A27" s="528" t="s">
        <v>15</v>
      </c>
      <c r="B27" s="46">
        <v>9</v>
      </c>
      <c r="C27" s="297" t="s">
        <v>144</v>
      </c>
      <c r="D27" s="564" t="s">
        <v>36</v>
      </c>
      <c r="E27" s="323">
        <v>5</v>
      </c>
      <c r="F27" s="323" t="s">
        <v>315</v>
      </c>
      <c r="G27" s="438" t="s">
        <v>177</v>
      </c>
      <c r="H27" s="272" t="s">
        <v>149</v>
      </c>
      <c r="I27" s="223" t="s">
        <v>149</v>
      </c>
      <c r="J27" s="123"/>
      <c r="K27" s="123"/>
      <c r="L27" s="20">
        <f>J27*kladovshik</f>
        <v>0</v>
      </c>
      <c r="M27" s="23">
        <f>J27*rank_5</f>
        <v>0</v>
      </c>
      <c r="N27" s="364">
        <f>K27*rank_5*0.4</f>
        <v>0</v>
      </c>
      <c r="O27" s="324"/>
      <c r="P27" s="183"/>
      <c r="Q27" s="480"/>
      <c r="R27" s="183"/>
      <c r="S27" s="75">
        <f>M27+O27+P27+Q27+R27</f>
        <v>0</v>
      </c>
      <c r="T27" s="324"/>
      <c r="U27" s="183"/>
      <c r="V27" s="78">
        <f>U27-(T27-S27)</f>
        <v>0</v>
      </c>
      <c r="W27" s="79">
        <f>-U27+V27</f>
        <v>0</v>
      </c>
      <c r="X27" s="34">
        <f>M27-L27</f>
        <v>0</v>
      </c>
      <c r="Y27" s="35"/>
      <c r="Z27" s="21">
        <f>AB27-X27</f>
        <v>0</v>
      </c>
      <c r="AA27" s="35"/>
      <c r="AB27" s="106">
        <f>SUM(AC27,AD27,AE27)</f>
        <v>0</v>
      </c>
      <c r="AC27" s="62"/>
      <c r="AD27" s="20"/>
      <c r="AE27" s="20"/>
      <c r="AF27" s="43">
        <f>M27</f>
        <v>0</v>
      </c>
      <c r="AG27" s="71"/>
      <c r="AH27" s="68"/>
      <c r="AI27" s="27"/>
    </row>
    <row r="28" spans="1:37" x14ac:dyDescent="0.25">
      <c r="A28" s="525"/>
      <c r="B28" s="46">
        <v>58</v>
      </c>
      <c r="C28" s="534" t="s">
        <v>1</v>
      </c>
      <c r="D28" s="273" t="s">
        <v>74</v>
      </c>
      <c r="E28" s="351">
        <v>3</v>
      </c>
      <c r="F28" s="351" t="s">
        <v>316</v>
      </c>
      <c r="G28" s="155" t="s">
        <v>231</v>
      </c>
      <c r="H28" s="284" t="s">
        <v>232</v>
      </c>
      <c r="I28" s="63" t="s">
        <v>149</v>
      </c>
      <c r="J28" s="123"/>
      <c r="K28" s="123"/>
      <c r="L28" s="63">
        <f>J28*gruzchik</f>
        <v>0</v>
      </c>
      <c r="M28" s="64">
        <f>J28*rank_3</f>
        <v>0</v>
      </c>
      <c r="N28" s="364">
        <f>K28*rank_3*0.4</f>
        <v>0</v>
      </c>
      <c r="O28" s="419"/>
      <c r="P28" s="463"/>
      <c r="Q28" s="667"/>
      <c r="R28" s="463"/>
      <c r="S28" s="75">
        <f>M28+O28+P28+Q28+R28</f>
        <v>0</v>
      </c>
      <c r="T28" s="376"/>
      <c r="U28" s="463"/>
      <c r="V28" s="79">
        <f>U28-(T28-S28)</f>
        <v>0</v>
      </c>
      <c r="W28" s="79">
        <f>-U28+V28</f>
        <v>0</v>
      </c>
      <c r="X28" s="65">
        <f>M28-L28</f>
        <v>0</v>
      </c>
      <c r="Y28" s="42"/>
      <c r="Z28" s="21">
        <f>AB28-X28</f>
        <v>0</v>
      </c>
      <c r="AA28" s="42"/>
      <c r="AB28" s="62">
        <f>SUM(AC28,AD28,AE28)</f>
        <v>0</v>
      </c>
      <c r="AC28" s="62"/>
      <c r="AD28" s="42"/>
      <c r="AE28" s="63"/>
      <c r="AF28" s="57">
        <f>S28</f>
        <v>0</v>
      </c>
      <c r="AG28" s="91"/>
      <c r="AH28" s="69"/>
      <c r="AI28" s="70"/>
    </row>
    <row r="29" spans="1:37" x14ac:dyDescent="0.25">
      <c r="A29" s="525"/>
      <c r="B29" s="46">
        <v>44</v>
      </c>
      <c r="C29" s="534" t="s">
        <v>1</v>
      </c>
      <c r="D29" s="211" t="s">
        <v>143</v>
      </c>
      <c r="E29" s="250">
        <v>4</v>
      </c>
      <c r="F29" s="250" t="s">
        <v>317</v>
      </c>
      <c r="G29" s="455" t="s">
        <v>160</v>
      </c>
      <c r="H29" s="272"/>
      <c r="I29" s="63" t="s">
        <v>149</v>
      </c>
      <c r="J29" s="123"/>
      <c r="K29" s="123"/>
      <c r="L29" s="63">
        <f>J29*kladovshik</f>
        <v>0</v>
      </c>
      <c r="M29" s="64">
        <f>J29*rank_4</f>
        <v>0</v>
      </c>
      <c r="N29" s="364">
        <f>K29*rank_4*0.4</f>
        <v>0</v>
      </c>
      <c r="O29" s="324"/>
      <c r="P29" s="183"/>
      <c r="Q29" s="493"/>
      <c r="R29" s="184"/>
      <c r="S29" s="75">
        <f>M29+O29+P29+Q29+R29</f>
        <v>0</v>
      </c>
      <c r="T29" s="324"/>
      <c r="U29" s="183"/>
      <c r="V29" s="79">
        <f>U29-(T29-S29)</f>
        <v>0</v>
      </c>
      <c r="W29" s="79">
        <f>-U29+V29</f>
        <v>0</v>
      </c>
      <c r="X29" s="65">
        <f>M29-L29</f>
        <v>0</v>
      </c>
      <c r="Y29" s="42"/>
      <c r="Z29" s="21">
        <f>AB29-X29</f>
        <v>0</v>
      </c>
      <c r="AA29" s="42"/>
      <c r="AB29" s="62">
        <f>SUM(AC29,AD29,AE29)</f>
        <v>0</v>
      </c>
      <c r="AC29" s="62"/>
      <c r="AD29" s="42"/>
      <c r="AE29" s="63"/>
      <c r="AF29" s="57">
        <f>S29</f>
        <v>0</v>
      </c>
      <c r="AG29" s="91"/>
      <c r="AH29" s="69"/>
      <c r="AI29" s="70"/>
    </row>
    <row r="30" spans="1:37" x14ac:dyDescent="0.25">
      <c r="A30" s="138"/>
      <c r="B30" s="46">
        <v>45</v>
      </c>
      <c r="C30" s="534" t="s">
        <v>1</v>
      </c>
      <c r="D30" s="273" t="s">
        <v>74</v>
      </c>
      <c r="E30" s="277">
        <v>3</v>
      </c>
      <c r="F30" s="277" t="s">
        <v>318</v>
      </c>
      <c r="G30" s="598" t="s">
        <v>161</v>
      </c>
      <c r="H30" s="284">
        <v>43476</v>
      </c>
      <c r="I30" s="63" t="s">
        <v>149</v>
      </c>
      <c r="J30" s="123"/>
      <c r="K30" s="123"/>
      <c r="L30" s="63">
        <f>J30*gruzchik</f>
        <v>0</v>
      </c>
      <c r="M30" s="64">
        <f>J30*rank_3</f>
        <v>0</v>
      </c>
      <c r="N30" s="364">
        <f>K30*rank_3*0.4</f>
        <v>0</v>
      </c>
      <c r="O30" s="415"/>
      <c r="P30" s="463"/>
      <c r="Q30" s="667"/>
      <c r="R30" s="463"/>
      <c r="S30" s="75">
        <f>M30+O30+P30+Q30+R30</f>
        <v>0</v>
      </c>
      <c r="T30" s="324"/>
      <c r="U30" s="463"/>
      <c r="V30" s="79">
        <f>U30-(T30-S30)</f>
        <v>0</v>
      </c>
      <c r="W30" s="79">
        <f>-U30+V30</f>
        <v>0</v>
      </c>
      <c r="X30" s="65">
        <f>M30-L30</f>
        <v>0</v>
      </c>
      <c r="Y30" s="42"/>
      <c r="Z30" s="21">
        <f>AB30-X30</f>
        <v>0</v>
      </c>
      <c r="AA30" s="42"/>
      <c r="AB30" s="62">
        <f>SUM(AC30,AD30,AE30)</f>
        <v>0</v>
      </c>
      <c r="AC30" s="62"/>
      <c r="AD30" s="42"/>
      <c r="AE30" s="63"/>
      <c r="AF30" s="57">
        <f>S30</f>
        <v>0</v>
      </c>
      <c r="AG30" s="716"/>
      <c r="AH30" s="138"/>
      <c r="AI30" s="70"/>
    </row>
    <row r="31" spans="1:37" ht="15.75" thickBot="1" x14ac:dyDescent="0.3">
      <c r="A31" s="17"/>
      <c r="B31" s="496">
        <v>69</v>
      </c>
      <c r="C31" s="548" t="s">
        <v>98</v>
      </c>
      <c r="D31" s="246" t="s">
        <v>143</v>
      </c>
      <c r="E31" s="393">
        <v>4</v>
      </c>
      <c r="F31" s="393" t="s">
        <v>319</v>
      </c>
      <c r="G31" s="602" t="s">
        <v>212</v>
      </c>
      <c r="H31" s="279" t="s">
        <v>149</v>
      </c>
      <c r="I31" s="623" t="s">
        <v>149</v>
      </c>
      <c r="J31" s="126"/>
      <c r="K31" s="126"/>
      <c r="L31" s="81">
        <f>J31*kladovshik</f>
        <v>0</v>
      </c>
      <c r="M31" s="83">
        <f>J31*rank_4</f>
        <v>0</v>
      </c>
      <c r="N31" s="365">
        <f>K31*rank_4*0.4</f>
        <v>0</v>
      </c>
      <c r="O31" s="418"/>
      <c r="P31" s="165"/>
      <c r="Q31" s="481"/>
      <c r="R31" s="165"/>
      <c r="S31" s="421">
        <f>M31+O31+P31+Q31+R31</f>
        <v>0</v>
      </c>
      <c r="T31" s="326"/>
      <c r="U31" s="165"/>
      <c r="V31" s="85">
        <f>U31-(T31-S31)</f>
        <v>0</v>
      </c>
      <c r="W31" s="85">
        <f>-U31+V31</f>
        <v>0</v>
      </c>
      <c r="X31" s="86">
        <f>M31-L31</f>
        <v>0</v>
      </c>
      <c r="Y31" s="58"/>
      <c r="Z31" s="72">
        <f>AB31-X31</f>
        <v>0</v>
      </c>
      <c r="AA31" s="67"/>
      <c r="AB31" s="164">
        <f>SUM(AC31,AD31,AE31)</f>
        <v>0</v>
      </c>
      <c r="AC31" s="56"/>
      <c r="AD31" s="58"/>
      <c r="AE31" s="81"/>
      <c r="AF31" s="383">
        <f>M31</f>
        <v>0</v>
      </c>
      <c r="AG31" s="721"/>
      <c r="AH31" s="236"/>
      <c r="AI31" s="163"/>
    </row>
    <row r="32" spans="1:37" x14ac:dyDescent="0.25">
      <c r="A32" s="26"/>
      <c r="B32" s="495">
        <v>36</v>
      </c>
      <c r="C32" s="556" t="s">
        <v>1</v>
      </c>
      <c r="D32" s="567" t="s">
        <v>143</v>
      </c>
      <c r="E32" s="578">
        <v>3</v>
      </c>
      <c r="F32" s="518" t="s">
        <v>320</v>
      </c>
      <c r="G32" s="215" t="s">
        <v>150</v>
      </c>
      <c r="H32" s="611">
        <v>43476</v>
      </c>
      <c r="I32" s="172" t="s">
        <v>149</v>
      </c>
      <c r="J32" s="124"/>
      <c r="K32" s="124"/>
      <c r="L32" s="97">
        <f>J32*kladovshik</f>
        <v>0</v>
      </c>
      <c r="M32" s="98">
        <f>J32*rank_3</f>
        <v>0</v>
      </c>
      <c r="N32" s="366">
        <f>K32*rank_3*0.4</f>
        <v>0</v>
      </c>
      <c r="O32" s="173"/>
      <c r="P32" s="173"/>
      <c r="Q32" s="482"/>
      <c r="R32" s="196"/>
      <c r="S32" s="228">
        <f>M32+O32+P32+Q32+R32</f>
        <v>0</v>
      </c>
      <c r="T32" s="173"/>
      <c r="U32" s="173"/>
      <c r="V32" s="100">
        <f>U32-(T32-S32)</f>
        <v>0</v>
      </c>
      <c r="W32" s="100">
        <f>-U32+V32</f>
        <v>0</v>
      </c>
      <c r="X32" s="101">
        <f>M32-L32</f>
        <v>0</v>
      </c>
      <c r="Y32" s="102"/>
      <c r="Z32" s="175">
        <f>AB32-X32</f>
        <v>0</v>
      </c>
      <c r="AA32" s="89"/>
      <c r="AB32" s="105">
        <f>SUM(AC32,AD32,AE32)</f>
        <v>0</v>
      </c>
      <c r="AC32" s="217"/>
      <c r="AD32" s="102"/>
      <c r="AE32" s="97"/>
      <c r="AF32" s="176">
        <f>M32</f>
        <v>0</v>
      </c>
      <c r="AG32" s="722"/>
      <c r="AH32" s="726"/>
      <c r="AI32" s="733"/>
    </row>
    <row r="33" spans="1:35" ht="15.75" thickBot="1" x14ac:dyDescent="0.3">
      <c r="A33" s="524"/>
      <c r="B33" s="46">
        <v>46</v>
      </c>
      <c r="C33" s="349" t="s">
        <v>1</v>
      </c>
      <c r="D33" s="329" t="s">
        <v>143</v>
      </c>
      <c r="E33" s="249">
        <v>4</v>
      </c>
      <c r="F33" s="513" t="s">
        <v>321</v>
      </c>
      <c r="G33" s="596" t="s">
        <v>162</v>
      </c>
      <c r="H33" s="272" t="s">
        <v>149</v>
      </c>
      <c r="I33" s="117" t="s">
        <v>149</v>
      </c>
      <c r="J33" s="123"/>
      <c r="K33" s="123"/>
      <c r="L33" s="63">
        <f>J33*kladovshik</f>
        <v>0</v>
      </c>
      <c r="M33" s="64">
        <f>J33*rank_4</f>
        <v>0</v>
      </c>
      <c r="N33" s="364">
        <f>K33*rank_4*0.4</f>
        <v>0</v>
      </c>
      <c r="O33" s="415"/>
      <c r="P33" s="195"/>
      <c r="Q33" s="483"/>
      <c r="R33" s="183"/>
      <c r="S33" s="75">
        <f>M33+O33+P33+Q33+R33</f>
        <v>0</v>
      </c>
      <c r="T33" s="324"/>
      <c r="U33" s="195"/>
      <c r="V33" s="79">
        <f>U33-(T33-S33)</f>
        <v>0</v>
      </c>
      <c r="W33" s="79">
        <f>-U33+V33</f>
        <v>0</v>
      </c>
      <c r="X33" s="65">
        <f>M33-L33</f>
        <v>0</v>
      </c>
      <c r="Y33" s="42"/>
      <c r="Z33" s="33">
        <f>AB33-X33</f>
        <v>0</v>
      </c>
      <c r="AA33" s="36"/>
      <c r="AB33" s="104">
        <f>SUM(AC33,AD33,AE33)</f>
        <v>0</v>
      </c>
      <c r="AC33" s="325"/>
      <c r="AD33" s="42"/>
      <c r="AE33" s="63"/>
      <c r="AF33" s="57">
        <f>M33</f>
        <v>0</v>
      </c>
      <c r="AG33" s="91"/>
      <c r="AH33" s="69"/>
      <c r="AI33" s="727"/>
    </row>
    <row r="34" spans="1:35" x14ac:dyDescent="0.25">
      <c r="A34" s="14" t="s">
        <v>16</v>
      </c>
      <c r="B34" s="46">
        <v>65</v>
      </c>
      <c r="C34" s="391" t="s">
        <v>209</v>
      </c>
      <c r="D34" s="329" t="s">
        <v>143</v>
      </c>
      <c r="E34" s="249">
        <v>4</v>
      </c>
      <c r="F34" s="510" t="s">
        <v>322</v>
      </c>
      <c r="G34" s="599" t="s">
        <v>207</v>
      </c>
      <c r="H34" s="272" t="s">
        <v>149</v>
      </c>
      <c r="I34" s="190" t="s">
        <v>149</v>
      </c>
      <c r="J34" s="124"/>
      <c r="K34" s="124"/>
      <c r="L34" s="108">
        <f>J34*kladovshik</f>
        <v>0</v>
      </c>
      <c r="M34" s="191">
        <f>J34*rank_4</f>
        <v>0</v>
      </c>
      <c r="N34" s="364">
        <f>K34*rank_4*0.4</f>
        <v>0</v>
      </c>
      <c r="O34" s="415"/>
      <c r="P34" s="196"/>
      <c r="Q34" s="484"/>
      <c r="R34" s="184"/>
      <c r="S34" s="75">
        <f>M34+O34+P34+Q34+R34</f>
        <v>0</v>
      </c>
      <c r="T34" s="324"/>
      <c r="U34" s="196"/>
      <c r="V34" s="109">
        <f>U34-(T34-S34)</f>
        <v>0</v>
      </c>
      <c r="W34" s="100">
        <f>-U34+V34</f>
        <v>0</v>
      </c>
      <c r="X34" s="192">
        <f>M34-L34</f>
        <v>0</v>
      </c>
      <c r="Y34" s="193"/>
      <c r="Z34" s="110">
        <f>AB34-X34</f>
        <v>0</v>
      </c>
      <c r="AA34" s="89"/>
      <c r="AB34" s="80">
        <f>SUM(AC34,AD34,AE34)</f>
        <v>0</v>
      </c>
      <c r="AC34" s="325"/>
      <c r="AD34" s="193"/>
      <c r="AE34" s="20"/>
      <c r="AF34" s="116">
        <f>AB34+L34</f>
        <v>0</v>
      </c>
      <c r="AG34" s="71"/>
      <c r="AH34" s="68"/>
      <c r="AI34" s="731"/>
    </row>
    <row r="35" spans="1:35" ht="15.75" thickBot="1" x14ac:dyDescent="0.3">
      <c r="A35" s="524"/>
      <c r="B35" s="46">
        <v>78</v>
      </c>
      <c r="C35" s="395" t="s">
        <v>97</v>
      </c>
      <c r="D35" s="329" t="s">
        <v>143</v>
      </c>
      <c r="E35" s="371">
        <v>4</v>
      </c>
      <c r="F35" s="522" t="s">
        <v>323</v>
      </c>
      <c r="G35" s="401" t="s">
        <v>221</v>
      </c>
      <c r="H35" s="272" t="s">
        <v>149</v>
      </c>
      <c r="I35" s="332" t="s">
        <v>149</v>
      </c>
      <c r="J35" s="319"/>
      <c r="K35" s="319"/>
      <c r="L35" s="333">
        <f>J35*kladovshik</f>
        <v>0</v>
      </c>
      <c r="M35" s="334">
        <f>J35*rank_4</f>
        <v>0</v>
      </c>
      <c r="N35" s="364">
        <f>K35*rank_4*0.4</f>
        <v>0</v>
      </c>
      <c r="O35" s="415"/>
      <c r="P35" s="324"/>
      <c r="Q35" s="477"/>
      <c r="R35" s="183"/>
      <c r="S35" s="75">
        <f>M35+O35+P35+Q35+R35</f>
        <v>0</v>
      </c>
      <c r="T35" s="324"/>
      <c r="U35" s="324"/>
      <c r="V35" s="337">
        <f>U35-(T35-S35)</f>
        <v>0</v>
      </c>
      <c r="W35" s="337">
        <f>-U35+V35</f>
        <v>0</v>
      </c>
      <c r="X35" s="338">
        <f>M35-L35</f>
        <v>0</v>
      </c>
      <c r="Y35" s="339"/>
      <c r="Z35" s="321">
        <f>AB35-X35</f>
        <v>0</v>
      </c>
      <c r="AA35" s="322"/>
      <c r="AB35" s="341">
        <f>SUM(AC35,AD35,AE35)</f>
        <v>0</v>
      </c>
      <c r="AC35" s="325"/>
      <c r="AD35" s="339"/>
      <c r="AE35" s="333"/>
      <c r="AF35" s="355">
        <f>S35</f>
        <v>0</v>
      </c>
      <c r="AG35" s="91"/>
      <c r="AH35" s="69"/>
      <c r="AI35" s="727"/>
    </row>
    <row r="36" spans="1:35" x14ac:dyDescent="0.25">
      <c r="A36" s="26"/>
      <c r="B36" s="46">
        <v>10</v>
      </c>
      <c r="C36" s="328" t="s">
        <v>144</v>
      </c>
      <c r="D36" s="329" t="s">
        <v>143</v>
      </c>
      <c r="E36" s="323">
        <v>5</v>
      </c>
      <c r="F36" s="508" t="s">
        <v>324</v>
      </c>
      <c r="G36" s="263" t="s">
        <v>178</v>
      </c>
      <c r="H36" s="272" t="s">
        <v>149</v>
      </c>
      <c r="I36" s="117" t="s">
        <v>149</v>
      </c>
      <c r="J36" s="123"/>
      <c r="K36" s="123"/>
      <c r="L36" s="63">
        <f>J36*kladovshik</f>
        <v>0</v>
      </c>
      <c r="M36" s="64">
        <f>J36*rank_5</f>
        <v>0</v>
      </c>
      <c r="N36" s="364">
        <f>K36*rank_5*0.4</f>
        <v>0</v>
      </c>
      <c r="O36" s="324"/>
      <c r="P36" s="324"/>
      <c r="Q36" s="477"/>
      <c r="R36" s="183"/>
      <c r="S36" s="75">
        <f>M36+O36+P36+Q36+R36</f>
        <v>0</v>
      </c>
      <c r="T36" s="324"/>
      <c r="U36" s="324"/>
      <c r="V36" s="79">
        <f>U36-(T36-S36)</f>
        <v>0</v>
      </c>
      <c r="W36" s="79">
        <f>-U36+V36</f>
        <v>0</v>
      </c>
      <c r="X36" s="65">
        <f>M36-L36</f>
        <v>0</v>
      </c>
      <c r="Y36" s="42"/>
      <c r="Z36" s="33">
        <f>AB36-X36</f>
        <v>0</v>
      </c>
      <c r="AA36" s="36"/>
      <c r="AB36" s="104">
        <f>SUM(AC36,AD36,AE36)</f>
        <v>0</v>
      </c>
      <c r="AC36" s="325"/>
      <c r="AD36" s="42"/>
      <c r="AE36" s="63"/>
      <c r="AF36" s="57">
        <f>M36</f>
        <v>0</v>
      </c>
      <c r="AG36" s="91"/>
      <c r="AH36" s="69"/>
      <c r="AI36" s="727"/>
    </row>
    <row r="37" spans="1:35" ht="15.75" thickBot="1" x14ac:dyDescent="0.3">
      <c r="A37" s="139"/>
      <c r="B37" s="496">
        <v>60</v>
      </c>
      <c r="C37" s="349" t="s">
        <v>1</v>
      </c>
      <c r="D37" s="329" t="s">
        <v>143</v>
      </c>
      <c r="E37" s="503">
        <v>3</v>
      </c>
      <c r="F37" s="520" t="s">
        <v>375</v>
      </c>
      <c r="G37" s="352" t="s">
        <v>293</v>
      </c>
      <c r="H37" s="318">
        <v>43530</v>
      </c>
      <c r="I37" s="353" t="s">
        <v>149</v>
      </c>
      <c r="J37" s="319"/>
      <c r="K37" s="319"/>
      <c r="L37" s="333">
        <f>J37*gruzchik</f>
        <v>0</v>
      </c>
      <c r="M37" s="334">
        <f>J37*rank_3</f>
        <v>0</v>
      </c>
      <c r="N37" s="365">
        <f>K37*rank_3*0.4</f>
        <v>0</v>
      </c>
      <c r="O37" s="418"/>
      <c r="P37" s="354"/>
      <c r="Q37" s="492"/>
      <c r="R37" s="464"/>
      <c r="S37" s="84">
        <f>M37+O37+P37+Q37+R37</f>
        <v>0</v>
      </c>
      <c r="T37" s="354"/>
      <c r="U37" s="354"/>
      <c r="V37" s="337">
        <f>U37-(T37-S37)</f>
        <v>0</v>
      </c>
      <c r="W37" s="337">
        <f>-U37+V37</f>
        <v>0</v>
      </c>
      <c r="X37" s="338">
        <f>M37-L37</f>
        <v>0</v>
      </c>
      <c r="Y37" s="339"/>
      <c r="Z37" s="340">
        <f>AB37-X37</f>
        <v>0</v>
      </c>
      <c r="AA37" s="339"/>
      <c r="AB37" s="347">
        <f>SUM(AC37,AD37,AE37)</f>
        <v>0</v>
      </c>
      <c r="AC37" s="342"/>
      <c r="AD37" s="339"/>
      <c r="AE37" s="333"/>
      <c r="AF37" s="355">
        <f>S37</f>
        <v>0</v>
      </c>
      <c r="AG37" s="91"/>
      <c r="AH37" s="69"/>
      <c r="AI37" s="727"/>
    </row>
    <row r="38" spans="1:35" ht="15.75" thickBot="1" x14ac:dyDescent="0.3">
      <c r="A38" s="524"/>
      <c r="B38" s="497">
        <v>5</v>
      </c>
      <c r="C38" s="540" t="s">
        <v>141</v>
      </c>
      <c r="D38" s="560" t="s">
        <v>141</v>
      </c>
      <c r="E38" s="572">
        <v>7</v>
      </c>
      <c r="F38" s="572" t="s">
        <v>325</v>
      </c>
      <c r="G38" s="431" t="s">
        <v>186</v>
      </c>
      <c r="H38" s="609" t="s">
        <v>149</v>
      </c>
      <c r="I38" s="572" t="s">
        <v>149</v>
      </c>
      <c r="J38" s="373"/>
      <c r="K38" s="373"/>
      <c r="L38" s="178">
        <f>salary7</f>
        <v>44000</v>
      </c>
      <c r="M38" s="177">
        <f>L38</f>
        <v>44000</v>
      </c>
      <c r="N38" s="637"/>
      <c r="O38" s="326"/>
      <c r="P38" s="654"/>
      <c r="Q38" s="486"/>
      <c r="R38" s="165"/>
      <c r="S38" s="682">
        <f>M38+O38+P38+Q38+R38</f>
        <v>44000</v>
      </c>
      <c r="T38" s="416"/>
      <c r="U38" s="416"/>
      <c r="V38" s="179">
        <f>U38-(T38-AF38)</f>
        <v>44000</v>
      </c>
      <c r="W38" s="467">
        <f>-U38+V38</f>
        <v>44000</v>
      </c>
      <c r="X38" s="238">
        <f>S38</f>
        <v>44000</v>
      </c>
      <c r="Y38" s="194"/>
      <c r="Z38" s="194"/>
      <c r="AA38" s="194"/>
      <c r="AB38" s="237"/>
      <c r="AC38" s="705"/>
      <c r="AD38" s="239"/>
      <c r="AE38" s="239"/>
      <c r="AF38" s="240">
        <f>X38</f>
        <v>44000</v>
      </c>
      <c r="AG38" s="717"/>
      <c r="AH38" s="724"/>
      <c r="AI38" s="316"/>
    </row>
    <row r="39" spans="1:35" x14ac:dyDescent="0.25">
      <c r="A39" s="17" t="s">
        <v>16</v>
      </c>
      <c r="B39" s="495">
        <v>30</v>
      </c>
      <c r="C39" s="394" t="s">
        <v>0</v>
      </c>
      <c r="D39" s="224" t="s">
        <v>143</v>
      </c>
      <c r="E39" s="386">
        <v>3</v>
      </c>
      <c r="F39" s="512" t="s">
        <v>326</v>
      </c>
      <c r="G39" s="430" t="s">
        <v>202</v>
      </c>
      <c r="H39" s="389">
        <v>43438</v>
      </c>
      <c r="I39" s="167" t="s">
        <v>149</v>
      </c>
      <c r="J39" s="125"/>
      <c r="K39" s="125"/>
      <c r="L39" s="19">
        <f>J39*kladovshik</f>
        <v>0</v>
      </c>
      <c r="M39" s="22">
        <f>J39*rank_3</f>
        <v>0</v>
      </c>
      <c r="N39" s="366">
        <f>K39*rank_3*0.4</f>
        <v>0</v>
      </c>
      <c r="O39" s="474"/>
      <c r="P39" s="174"/>
      <c r="Q39" s="487"/>
      <c r="R39" s="196"/>
      <c r="S39" s="228">
        <f>M39+O39+P39+Q39+R39</f>
        <v>0</v>
      </c>
      <c r="T39" s="174"/>
      <c r="U39" s="174"/>
      <c r="V39" s="77">
        <f>U39-(T39-S39)</f>
        <v>0</v>
      </c>
      <c r="W39" s="229">
        <f>-U39+V39</f>
        <v>0</v>
      </c>
      <c r="X39" s="38">
        <f>M39-L39</f>
        <v>0</v>
      </c>
      <c r="Y39" s="39"/>
      <c r="Z39" s="28">
        <f>AB39-X39</f>
        <v>0</v>
      </c>
      <c r="AA39" s="231"/>
      <c r="AB39" s="51">
        <f>SUM(AC39,AD39,AE39)</f>
        <v>0</v>
      </c>
      <c r="AC39" s="207"/>
      <c r="AD39" s="19"/>
      <c r="AE39" s="19"/>
      <c r="AF39" s="166">
        <f>AB39+L39</f>
        <v>0</v>
      </c>
      <c r="AG39" s="71"/>
      <c r="AH39" s="68"/>
      <c r="AI39" s="112"/>
    </row>
    <row r="40" spans="1:35" x14ac:dyDescent="0.25">
      <c r="A40" s="32"/>
      <c r="B40" s="46">
        <v>23</v>
      </c>
      <c r="C40" s="533" t="s">
        <v>36</v>
      </c>
      <c r="D40" s="562" t="s">
        <v>36</v>
      </c>
      <c r="E40" s="569">
        <v>5</v>
      </c>
      <c r="F40" s="586" t="s">
        <v>327</v>
      </c>
      <c r="G40" s="440" t="s">
        <v>196</v>
      </c>
      <c r="H40" s="272" t="s">
        <v>149</v>
      </c>
      <c r="I40" s="190" t="s">
        <v>149</v>
      </c>
      <c r="J40" s="123"/>
      <c r="K40" s="123"/>
      <c r="L40" s="20">
        <f>J40*kladovshik</f>
        <v>0</v>
      </c>
      <c r="M40" s="23">
        <f>J40*rank_5</f>
        <v>0</v>
      </c>
      <c r="N40" s="364">
        <f>K40*rank_5*0.4</f>
        <v>0</v>
      </c>
      <c r="O40" s="415"/>
      <c r="P40" s="324"/>
      <c r="Q40" s="477"/>
      <c r="R40" s="183"/>
      <c r="S40" s="75">
        <f>M40+O40+P40+Q40+R40</f>
        <v>0</v>
      </c>
      <c r="T40" s="324"/>
      <c r="U40" s="324"/>
      <c r="V40" s="78">
        <f>U40-(T40-S40)</f>
        <v>0</v>
      </c>
      <c r="W40" s="79">
        <f>-U40+V40</f>
        <v>0</v>
      </c>
      <c r="X40" s="34">
        <f>M40-L40</f>
        <v>0</v>
      </c>
      <c r="Y40" s="35"/>
      <c r="Z40" s="21">
        <f>AB40-X40</f>
        <v>0</v>
      </c>
      <c r="AA40" s="42"/>
      <c r="AB40" s="106">
        <f>SUM(AC40,AD40,AE40)</f>
        <v>0</v>
      </c>
      <c r="AC40" s="325"/>
      <c r="AD40" s="35"/>
      <c r="AE40" s="20"/>
      <c r="AF40" s="43">
        <f>M40</f>
        <v>0</v>
      </c>
      <c r="AG40" s="87"/>
      <c r="AH40" s="68"/>
      <c r="AI40" s="27"/>
    </row>
    <row r="41" spans="1:35" s="115" customFormat="1" x14ac:dyDescent="0.25">
      <c r="A41" s="138"/>
      <c r="B41" s="46">
        <v>47</v>
      </c>
      <c r="C41" s="299" t="s">
        <v>1</v>
      </c>
      <c r="D41" s="211" t="s">
        <v>143</v>
      </c>
      <c r="E41" s="243">
        <v>4</v>
      </c>
      <c r="F41" s="514" t="s">
        <v>328</v>
      </c>
      <c r="G41" s="363" t="s">
        <v>163</v>
      </c>
      <c r="H41" s="272" t="s">
        <v>149</v>
      </c>
      <c r="I41" s="117" t="s">
        <v>149</v>
      </c>
      <c r="J41" s="123"/>
      <c r="K41" s="123"/>
      <c r="L41" s="63">
        <f>J41*kladovshik</f>
        <v>0</v>
      </c>
      <c r="M41" s="64">
        <f>J41*rank_4</f>
        <v>0</v>
      </c>
      <c r="N41" s="364">
        <f>K41*rank_4*0.4</f>
        <v>0</v>
      </c>
      <c r="O41" s="324"/>
      <c r="P41" s="502"/>
      <c r="Q41" s="477"/>
      <c r="R41" s="183"/>
      <c r="S41" s="75">
        <f>M41+O41+P41+Q41+R41</f>
        <v>0</v>
      </c>
      <c r="T41" s="324"/>
      <c r="U41" s="324"/>
      <c r="V41" s="79">
        <f>U41-(T41-S41)</f>
        <v>0</v>
      </c>
      <c r="W41" s="79">
        <f>-U41+V41</f>
        <v>0</v>
      </c>
      <c r="X41" s="65">
        <f>M41-L41</f>
        <v>0</v>
      </c>
      <c r="Y41" s="42"/>
      <c r="Z41" s="21">
        <f>AB41-X41</f>
        <v>0</v>
      </c>
      <c r="AA41" s="42"/>
      <c r="AB41" s="62">
        <f>SUM(AC41,AD41,AE41)</f>
        <v>0</v>
      </c>
      <c r="AC41" s="325"/>
      <c r="AD41" s="42"/>
      <c r="AE41" s="63"/>
      <c r="AF41" s="57">
        <f>S41</f>
        <v>0</v>
      </c>
      <c r="AG41" s="91"/>
      <c r="AH41" s="69"/>
      <c r="AI41" s="70"/>
    </row>
    <row r="42" spans="1:35" x14ac:dyDescent="0.25">
      <c r="A42" s="17" t="s">
        <v>0</v>
      </c>
      <c r="B42" s="46">
        <v>7</v>
      </c>
      <c r="C42" s="555" t="s">
        <v>141</v>
      </c>
      <c r="D42" s="561" t="s">
        <v>141</v>
      </c>
      <c r="E42" s="244">
        <v>6</v>
      </c>
      <c r="F42" s="594" t="s">
        <v>329</v>
      </c>
      <c r="G42" s="285" t="s">
        <v>175</v>
      </c>
      <c r="H42" s="272" t="s">
        <v>149</v>
      </c>
      <c r="I42" s="619" t="s">
        <v>149</v>
      </c>
      <c r="J42" s="123"/>
      <c r="K42" s="123"/>
      <c r="L42" s="20">
        <f>salary6</f>
        <v>40000</v>
      </c>
      <c r="M42" s="35">
        <f>L42</f>
        <v>40000</v>
      </c>
      <c r="N42" s="644"/>
      <c r="O42" s="324"/>
      <c r="P42" s="502"/>
      <c r="Q42" s="477"/>
      <c r="R42" s="183"/>
      <c r="S42" s="74">
        <f>M42+O42+P42+Q42+R42</f>
        <v>40000</v>
      </c>
      <c r="T42" s="324"/>
      <c r="U42" s="324"/>
      <c r="V42" s="78">
        <f>U42-(T42-AF42)</f>
        <v>40000</v>
      </c>
      <c r="W42" s="79">
        <f>-U42+V42</f>
        <v>40000</v>
      </c>
      <c r="X42" s="47">
        <f>S42</f>
        <v>40000</v>
      </c>
      <c r="Y42" s="35"/>
      <c r="Z42" s="33"/>
      <c r="AA42" s="36"/>
      <c r="AB42" s="48"/>
      <c r="AC42" s="704"/>
      <c r="AD42" s="30"/>
      <c r="AE42" s="30"/>
      <c r="AF42" s="43">
        <f>X42</f>
        <v>40000</v>
      </c>
      <c r="AG42" s="71"/>
      <c r="AH42" s="717"/>
      <c r="AI42" s="61"/>
    </row>
    <row r="43" spans="1:35" x14ac:dyDescent="0.25">
      <c r="A43" s="138"/>
      <c r="B43" s="46">
        <v>54</v>
      </c>
      <c r="C43" s="299" t="s">
        <v>1</v>
      </c>
      <c r="D43" s="211" t="s">
        <v>143</v>
      </c>
      <c r="E43" s="248">
        <v>3</v>
      </c>
      <c r="F43" s="515" t="s">
        <v>330</v>
      </c>
      <c r="G43" s="432" t="s">
        <v>233</v>
      </c>
      <c r="H43" s="284">
        <v>43515</v>
      </c>
      <c r="I43" s="182" t="s">
        <v>149</v>
      </c>
      <c r="J43" s="123"/>
      <c r="K43" s="123"/>
      <c r="L43" s="63">
        <f>J43*kladovshik</f>
        <v>0</v>
      </c>
      <c r="M43" s="64">
        <f>J43*rank_3</f>
        <v>0</v>
      </c>
      <c r="N43" s="364">
        <f>K43*rank_3*0.4</f>
        <v>0</v>
      </c>
      <c r="O43" s="415"/>
      <c r="P43" s="376"/>
      <c r="Q43" s="491"/>
      <c r="R43" s="463"/>
      <c r="S43" s="75">
        <f>M43+O43+P43+Q43+R43</f>
        <v>0</v>
      </c>
      <c r="T43" s="376"/>
      <c r="U43" s="376"/>
      <c r="V43" s="79">
        <f>U43-(T43-S43)</f>
        <v>0</v>
      </c>
      <c r="W43" s="79">
        <f>-U43+V43</f>
        <v>0</v>
      </c>
      <c r="X43" s="65">
        <f>M43-L43</f>
        <v>0</v>
      </c>
      <c r="Y43" s="42"/>
      <c r="Z43" s="21">
        <f>AB43-X43</f>
        <v>0</v>
      </c>
      <c r="AA43" s="42"/>
      <c r="AB43" s="62">
        <f>SUM(AC43,AD43,AE43)</f>
        <v>0</v>
      </c>
      <c r="AC43" s="325"/>
      <c r="AD43" s="42"/>
      <c r="AE43" s="63"/>
      <c r="AF43" s="57">
        <f>S43</f>
        <v>0</v>
      </c>
      <c r="AG43" s="91"/>
      <c r="AH43" s="69"/>
      <c r="AI43" s="70"/>
    </row>
    <row r="44" spans="1:35" ht="15.75" thickBot="1" x14ac:dyDescent="0.3">
      <c r="A44" s="17" t="s">
        <v>2</v>
      </c>
      <c r="B44" s="46">
        <v>24</v>
      </c>
      <c r="C44" s="260" t="s">
        <v>16</v>
      </c>
      <c r="D44" s="262" t="s">
        <v>16</v>
      </c>
      <c r="E44" s="261">
        <v>5</v>
      </c>
      <c r="F44" s="509" t="s">
        <v>331</v>
      </c>
      <c r="G44" s="212" t="s">
        <v>197</v>
      </c>
      <c r="H44" s="272" t="s">
        <v>149</v>
      </c>
      <c r="I44" s="168" t="s">
        <v>149</v>
      </c>
      <c r="J44" s="123"/>
      <c r="K44" s="123"/>
      <c r="L44" s="20">
        <f>J44*priemshik</f>
        <v>0</v>
      </c>
      <c r="M44" s="23">
        <f>J44*rank_5</f>
        <v>0</v>
      </c>
      <c r="N44" s="364">
        <f>K44*rank_5*0.4</f>
        <v>0</v>
      </c>
      <c r="O44" s="419"/>
      <c r="P44" s="324"/>
      <c r="Q44" s="477"/>
      <c r="R44" s="183"/>
      <c r="S44" s="75">
        <f>M44+O44+P44+Q44+R44</f>
        <v>0</v>
      </c>
      <c r="T44" s="324"/>
      <c r="U44" s="324"/>
      <c r="V44" s="78">
        <f>U44-(T44-S44)</f>
        <v>0</v>
      </c>
      <c r="W44" s="79">
        <f>-U44+V44</f>
        <v>0</v>
      </c>
      <c r="X44" s="34">
        <f>M44-L44</f>
        <v>0</v>
      </c>
      <c r="Y44" s="35"/>
      <c r="Z44" s="21">
        <f>AB44-X44</f>
        <v>0</v>
      </c>
      <c r="AA44" s="35"/>
      <c r="AB44" s="62">
        <f>SUM(AC44,AD44,AE44)</f>
        <v>0</v>
      </c>
      <c r="AC44" s="325"/>
      <c r="AD44" s="35"/>
      <c r="AE44" s="52">
        <f>(AI44*0.4)-AI44</f>
        <v>0</v>
      </c>
      <c r="AF44" s="53">
        <f>AB44+L44</f>
        <v>0</v>
      </c>
      <c r="AG44" s="71"/>
      <c r="AH44" s="68"/>
      <c r="AI44" s="112"/>
    </row>
    <row r="45" spans="1:35" x14ac:dyDescent="0.25">
      <c r="A45" s="32"/>
      <c r="B45" s="46">
        <v>1</v>
      </c>
      <c r="C45" s="542" t="s">
        <v>139</v>
      </c>
      <c r="D45" s="274" t="s">
        <v>139</v>
      </c>
      <c r="E45" s="573">
        <v>14</v>
      </c>
      <c r="F45" s="588" t="s">
        <v>332</v>
      </c>
      <c r="G45" s="597" t="s">
        <v>182</v>
      </c>
      <c r="H45" s="272" t="s">
        <v>149</v>
      </c>
      <c r="I45" s="618" t="s">
        <v>149</v>
      </c>
      <c r="J45" s="629"/>
      <c r="K45" s="629"/>
      <c r="L45" s="108">
        <v>88000</v>
      </c>
      <c r="M45" s="628">
        <f>L45</f>
        <v>88000</v>
      </c>
      <c r="N45" s="634"/>
      <c r="O45" s="646"/>
      <c r="P45" s="656"/>
      <c r="Q45" s="671"/>
      <c r="R45" s="678"/>
      <c r="S45" s="74">
        <f>M45+O45+P45+Q45+R45</f>
        <v>88000</v>
      </c>
      <c r="T45" s="688"/>
      <c r="U45" s="693"/>
      <c r="V45" s="109">
        <f>U45-(T45-AF45)</f>
        <v>88000</v>
      </c>
      <c r="W45" s="109"/>
      <c r="X45" s="697">
        <f>S45</f>
        <v>88000</v>
      </c>
      <c r="Y45" s="110"/>
      <c r="Z45" s="110"/>
      <c r="AA45" s="110"/>
      <c r="AB45" s="701"/>
      <c r="AC45" s="704"/>
      <c r="AD45" s="709"/>
      <c r="AE45" s="709"/>
      <c r="AF45" s="314">
        <f>X45</f>
        <v>88000</v>
      </c>
      <c r="AG45" s="717"/>
      <c r="AH45" s="724"/>
      <c r="AI45" s="730"/>
    </row>
    <row r="46" spans="1:35" ht="15.75" thickBot="1" x14ac:dyDescent="0.3">
      <c r="A46" s="17" t="s">
        <v>2</v>
      </c>
      <c r="B46" s="496">
        <v>25</v>
      </c>
      <c r="C46" s="530" t="s">
        <v>16</v>
      </c>
      <c r="D46" s="558" t="s">
        <v>16</v>
      </c>
      <c r="E46" s="357">
        <v>5</v>
      </c>
      <c r="F46" s="12" t="s">
        <v>333</v>
      </c>
      <c r="G46" s="434" t="s">
        <v>198</v>
      </c>
      <c r="H46" s="279" t="s">
        <v>149</v>
      </c>
      <c r="I46" s="303" t="s">
        <v>149</v>
      </c>
      <c r="J46" s="126"/>
      <c r="K46" s="126"/>
      <c r="L46" s="169">
        <f>J46*priemshik</f>
        <v>0</v>
      </c>
      <c r="M46" s="304">
        <f>J46*rank_5</f>
        <v>0</v>
      </c>
      <c r="N46" s="417">
        <f>K46*rank_5*0.4</f>
        <v>0</v>
      </c>
      <c r="O46" s="472"/>
      <c r="P46" s="326"/>
      <c r="Q46" s="488"/>
      <c r="R46" s="165"/>
      <c r="S46" s="84">
        <f>M46+O46+P46+Q46+R46</f>
        <v>0</v>
      </c>
      <c r="T46" s="326"/>
      <c r="U46" s="326"/>
      <c r="V46" s="170">
        <f>U46-(T46-S46)</f>
        <v>0</v>
      </c>
      <c r="W46" s="85">
        <f>-U46+V46</f>
        <v>0</v>
      </c>
      <c r="X46" s="312">
        <f>M46-L46</f>
        <v>0</v>
      </c>
      <c r="Y46" s="311"/>
      <c r="Z46" s="171">
        <f>AB46-X46</f>
        <v>0</v>
      </c>
      <c r="AA46" s="311"/>
      <c r="AB46" s="56">
        <f>SUM(AC46,AD46,AE46)</f>
        <v>0</v>
      </c>
      <c r="AC46" s="327"/>
      <c r="AD46" s="311"/>
      <c r="AE46" s="710">
        <f>(AI46*0.4)-AI46</f>
        <v>0</v>
      </c>
      <c r="AF46" s="313">
        <f>AB46+L46</f>
        <v>0</v>
      </c>
      <c r="AG46" s="71"/>
      <c r="AH46" s="68"/>
      <c r="AI46" s="112"/>
    </row>
    <row r="47" spans="1:35" s="115" customFormat="1" x14ac:dyDescent="0.25">
      <c r="A47"/>
      <c r="B47" s="495">
        <v>34</v>
      </c>
      <c r="C47" s="392" t="s">
        <v>1</v>
      </c>
      <c r="D47" s="224" t="s">
        <v>143</v>
      </c>
      <c r="E47" s="290">
        <v>4</v>
      </c>
      <c r="F47" s="517" t="s">
        <v>334</v>
      </c>
      <c r="G47" s="448" t="s">
        <v>169</v>
      </c>
      <c r="H47" s="278" t="s">
        <v>149</v>
      </c>
      <c r="I47" s="271" t="s">
        <v>149</v>
      </c>
      <c r="J47" s="125"/>
      <c r="K47" s="125"/>
      <c r="L47" s="226">
        <f>J47*kladovshik</f>
        <v>0</v>
      </c>
      <c r="M47" s="227">
        <f>J47*rank_4</f>
        <v>0</v>
      </c>
      <c r="N47" s="366">
        <f>K47*rank_4*0.4</f>
        <v>0</v>
      </c>
      <c r="O47" s="173"/>
      <c r="P47" s="174"/>
      <c r="Q47" s="487"/>
      <c r="R47" s="196"/>
      <c r="S47" s="75">
        <f>M47+O47+P47+Q47+R47</f>
        <v>0</v>
      </c>
      <c r="T47" s="199"/>
      <c r="U47" s="174"/>
      <c r="V47" s="229">
        <f>U47-(T47-S47)</f>
        <v>0</v>
      </c>
      <c r="W47" s="229">
        <f>-U47+V47</f>
        <v>0</v>
      </c>
      <c r="X47" s="230">
        <f>M47-L47</f>
        <v>0</v>
      </c>
      <c r="Y47" s="231"/>
      <c r="Z47" s="232">
        <f>AB47-X47</f>
        <v>0</v>
      </c>
      <c r="AA47" s="82"/>
      <c r="AB47" s="233">
        <f>SUM(AC47,AD47,AE47)</f>
        <v>0</v>
      </c>
      <c r="AC47" s="207"/>
      <c r="AD47" s="231"/>
      <c r="AE47" s="226"/>
      <c r="AF47" s="234">
        <f>M47</f>
        <v>0</v>
      </c>
      <c r="AG47" s="91"/>
      <c r="AH47" s="69"/>
      <c r="AI47" s="70"/>
    </row>
    <row r="48" spans="1:35" x14ac:dyDescent="0.25">
      <c r="A48" s="17" t="s">
        <v>16</v>
      </c>
      <c r="B48" s="46">
        <v>63</v>
      </c>
      <c r="C48" s="391" t="s">
        <v>209</v>
      </c>
      <c r="D48" s="211" t="s">
        <v>143</v>
      </c>
      <c r="E48" s="249">
        <v>4</v>
      </c>
      <c r="F48" s="513" t="s">
        <v>335</v>
      </c>
      <c r="G48" s="459" t="s">
        <v>205</v>
      </c>
      <c r="H48" s="272" t="s">
        <v>149</v>
      </c>
      <c r="I48" s="168" t="s">
        <v>149</v>
      </c>
      <c r="J48" s="123"/>
      <c r="K48" s="123"/>
      <c r="L48" s="20">
        <f>J48*kladovshik</f>
        <v>0</v>
      </c>
      <c r="M48" s="23">
        <f>J48*rank_4</f>
        <v>0</v>
      </c>
      <c r="N48" s="364">
        <f>K48*rank_4*0.4</f>
        <v>0</v>
      </c>
      <c r="O48" s="415"/>
      <c r="P48" s="195"/>
      <c r="Q48" s="483"/>
      <c r="R48" s="183"/>
      <c r="S48" s="75">
        <f>M48+O48+P48+Q48+R48</f>
        <v>0</v>
      </c>
      <c r="T48" s="324"/>
      <c r="U48" s="195"/>
      <c r="V48" s="78">
        <f>U48-(T48-S48)</f>
        <v>0</v>
      </c>
      <c r="W48" s="79">
        <f>-U48+V48</f>
        <v>0</v>
      </c>
      <c r="X48" s="34">
        <f>M48-L48</f>
        <v>0</v>
      </c>
      <c r="Y48" s="35"/>
      <c r="Z48" s="21">
        <f>AB48-X48</f>
        <v>0</v>
      </c>
      <c r="AA48" s="42"/>
      <c r="AB48" s="62">
        <f>SUM(AC48,AD48,AE48)</f>
        <v>0</v>
      </c>
      <c r="AC48" s="325"/>
      <c r="AD48" s="20"/>
      <c r="AE48" s="20"/>
      <c r="AF48" s="53">
        <f>AB48+L48</f>
        <v>0</v>
      </c>
      <c r="AG48" s="71"/>
      <c r="AH48" s="68"/>
      <c r="AI48" s="112"/>
    </row>
    <row r="49" spans="1:35" s="115" customFormat="1" ht="15.75" thickBot="1" x14ac:dyDescent="0.3">
      <c r="A49" s="32"/>
      <c r="B49" s="46">
        <v>35</v>
      </c>
      <c r="C49" s="299" t="s">
        <v>1</v>
      </c>
      <c r="D49" s="273" t="s">
        <v>74</v>
      </c>
      <c r="E49" s="570">
        <v>3</v>
      </c>
      <c r="F49" s="583" t="s">
        <v>336</v>
      </c>
      <c r="G49" s="214" t="s">
        <v>151</v>
      </c>
      <c r="H49" s="284">
        <v>43451</v>
      </c>
      <c r="I49" s="117" t="s">
        <v>149</v>
      </c>
      <c r="J49" s="123"/>
      <c r="K49" s="123"/>
      <c r="L49" s="63">
        <f>J49*gruzchik</f>
        <v>0</v>
      </c>
      <c r="M49" s="64">
        <f>J49*rank_3</f>
        <v>0</v>
      </c>
      <c r="N49" s="364">
        <f>K49*rank_3*0.4</f>
        <v>0</v>
      </c>
      <c r="O49" s="324"/>
      <c r="P49" s="324"/>
      <c r="Q49" s="477"/>
      <c r="R49" s="183"/>
      <c r="S49" s="75">
        <f>M49+O49+P49+Q49+R49</f>
        <v>0</v>
      </c>
      <c r="T49" s="324"/>
      <c r="U49" s="324"/>
      <c r="V49" s="79">
        <f>U49-(T49-S49)</f>
        <v>0</v>
      </c>
      <c r="W49" s="79">
        <f>-U49+V49</f>
        <v>0</v>
      </c>
      <c r="X49" s="65">
        <f>M49-L49</f>
        <v>0</v>
      </c>
      <c r="Y49" s="42"/>
      <c r="Z49" s="33">
        <f>AB49-X49</f>
        <v>0</v>
      </c>
      <c r="AA49" s="36"/>
      <c r="AB49" s="104">
        <f>SUM(AC49,AD49,AE49)</f>
        <v>0</v>
      </c>
      <c r="AC49" s="325"/>
      <c r="AD49" s="42"/>
      <c r="AE49" s="63"/>
      <c r="AF49" s="57">
        <f>M49</f>
        <v>0</v>
      </c>
      <c r="AG49" s="91"/>
      <c r="AH49" s="69"/>
      <c r="AI49" s="96"/>
    </row>
    <row r="50" spans="1:35" x14ac:dyDescent="0.25">
      <c r="B50" s="46">
        <v>49</v>
      </c>
      <c r="C50" s="299" t="s">
        <v>1</v>
      </c>
      <c r="D50" s="211" t="s">
        <v>143</v>
      </c>
      <c r="E50" s="249">
        <v>4</v>
      </c>
      <c r="F50" s="510" t="s">
        <v>337</v>
      </c>
      <c r="G50" s="604" t="s">
        <v>165</v>
      </c>
      <c r="H50" s="272" t="s">
        <v>149</v>
      </c>
      <c r="I50" s="172" t="s">
        <v>149</v>
      </c>
      <c r="J50" s="124"/>
      <c r="K50" s="124"/>
      <c r="L50" s="97">
        <f>J50*kladovshik</f>
        <v>0</v>
      </c>
      <c r="M50" s="98">
        <f>J50*rank_4</f>
        <v>0</v>
      </c>
      <c r="N50" s="364">
        <f>K50*rank_4*0.4</f>
        <v>0</v>
      </c>
      <c r="O50" s="324"/>
      <c r="P50" s="173"/>
      <c r="Q50" s="482"/>
      <c r="R50" s="183"/>
      <c r="S50" s="75">
        <f>M50+O50+P50+Q50+R50</f>
        <v>0</v>
      </c>
      <c r="T50" s="324"/>
      <c r="U50" s="173"/>
      <c r="V50" s="100">
        <f>U50-(T50-S50)</f>
        <v>0</v>
      </c>
      <c r="W50" s="100">
        <f>-U50+V50</f>
        <v>0</v>
      </c>
      <c r="X50" s="101">
        <f>M50-L50</f>
        <v>0</v>
      </c>
      <c r="Y50" s="102"/>
      <c r="Z50" s="175">
        <f>AB50-X50</f>
        <v>0</v>
      </c>
      <c r="AA50" s="89"/>
      <c r="AB50" s="105">
        <f>SUM(AC50,AD50,AE50)</f>
        <v>0</v>
      </c>
      <c r="AC50" s="325"/>
      <c r="AD50" s="102"/>
      <c r="AE50" s="97"/>
      <c r="AF50" s="176">
        <f>M50</f>
        <v>0</v>
      </c>
      <c r="AG50" s="93"/>
      <c r="AH50" s="73"/>
      <c r="AI50" s="732"/>
    </row>
    <row r="51" spans="1:35" x14ac:dyDescent="0.25">
      <c r="A51" s="17"/>
      <c r="B51" s="46">
        <v>74</v>
      </c>
      <c r="C51" s="302" t="s">
        <v>97</v>
      </c>
      <c r="D51" s="211" t="s">
        <v>143</v>
      </c>
      <c r="E51" s="249">
        <v>4</v>
      </c>
      <c r="F51" s="513" t="s">
        <v>338</v>
      </c>
      <c r="G51" s="288" t="s">
        <v>217</v>
      </c>
      <c r="H51" s="272" t="s">
        <v>149</v>
      </c>
      <c r="I51" s="168" t="s">
        <v>149</v>
      </c>
      <c r="J51" s="123"/>
      <c r="K51" s="123"/>
      <c r="L51" s="20">
        <f>J51*kladovshik</f>
        <v>0</v>
      </c>
      <c r="M51" s="23">
        <f>J51*rank_4</f>
        <v>0</v>
      </c>
      <c r="N51" s="364">
        <f>K51*rank_4*0.4</f>
        <v>0</v>
      </c>
      <c r="O51" s="324"/>
      <c r="P51" s="502"/>
      <c r="Q51" s="477"/>
      <c r="R51" s="183"/>
      <c r="S51" s="75">
        <f>M51+O51+P51+Q51+R51</f>
        <v>0</v>
      </c>
      <c r="T51" s="420"/>
      <c r="U51" s="420"/>
      <c r="V51" s="78">
        <f>U51-(T51-S51)</f>
        <v>0</v>
      </c>
      <c r="W51" s="79">
        <f>-U51+V51</f>
        <v>0</v>
      </c>
      <c r="X51" s="34">
        <f>M51-L51</f>
        <v>0</v>
      </c>
      <c r="Y51" s="35"/>
      <c r="Z51" s="21">
        <f>AB51-X51</f>
        <v>0</v>
      </c>
      <c r="AA51" s="36"/>
      <c r="AB51" s="62">
        <f>SUM(AC51,AD51,AE51)</f>
        <v>0</v>
      </c>
      <c r="AC51" s="325"/>
      <c r="AD51" s="35"/>
      <c r="AE51" s="20"/>
      <c r="AF51" s="41">
        <f>AB51+L51</f>
        <v>0</v>
      </c>
      <c r="AG51" s="91"/>
      <c r="AH51" s="69"/>
      <c r="AI51" s="112"/>
    </row>
    <row r="52" spans="1:35" s="115" customFormat="1" ht="15.75" thickBot="1" x14ac:dyDescent="0.3">
      <c r="A52"/>
      <c r="B52" s="46">
        <v>80</v>
      </c>
      <c r="C52" s="535" t="s">
        <v>74</v>
      </c>
      <c r="D52" s="273" t="s">
        <v>74</v>
      </c>
      <c r="E52" s="570">
        <v>3</v>
      </c>
      <c r="F52" s="583" t="s">
        <v>339</v>
      </c>
      <c r="G52" s="214" t="s">
        <v>223</v>
      </c>
      <c r="H52" s="272" t="s">
        <v>149</v>
      </c>
      <c r="I52" s="614" t="s">
        <v>146</v>
      </c>
      <c r="J52" s="123"/>
      <c r="K52" s="123"/>
      <c r="L52" s="63">
        <f>J52*gruzchik</f>
        <v>0</v>
      </c>
      <c r="M52" s="64">
        <f>J52*rank_3</f>
        <v>0</v>
      </c>
      <c r="N52" s="364">
        <f>K52*rank_3*0.4</f>
        <v>0</v>
      </c>
      <c r="O52" s="419"/>
      <c r="P52" s="324"/>
      <c r="Q52" s="490"/>
      <c r="R52" s="184"/>
      <c r="S52" s="75">
        <f>M52+O52+P52+Q52+R52</f>
        <v>0</v>
      </c>
      <c r="T52" s="686"/>
      <c r="U52" s="686"/>
      <c r="V52" s="79">
        <f>U52-(T52-S52)</f>
        <v>0</v>
      </c>
      <c r="W52" s="79">
        <f>-U52+V52</f>
        <v>0</v>
      </c>
      <c r="X52" s="65">
        <f>M52-L52</f>
        <v>0</v>
      </c>
      <c r="Y52" s="42"/>
      <c r="Z52" s="33">
        <f>AB52-X52</f>
        <v>0</v>
      </c>
      <c r="AA52" s="36"/>
      <c r="AB52" s="104">
        <f>SUM(AC52,AD52,AE52)</f>
        <v>0</v>
      </c>
      <c r="AC52" s="325"/>
      <c r="AD52" s="42"/>
      <c r="AE52" s="63"/>
      <c r="AF52" s="57">
        <f>S52</f>
        <v>0</v>
      </c>
      <c r="AG52" s="91"/>
      <c r="AH52" s="69"/>
      <c r="AI52" s="96"/>
    </row>
    <row r="53" spans="1:35" s="115" customFormat="1" x14ac:dyDescent="0.25">
      <c r="A53" s="17"/>
      <c r="B53" s="46">
        <v>67</v>
      </c>
      <c r="C53" s="300" t="s">
        <v>98</v>
      </c>
      <c r="D53" s="211" t="s">
        <v>143</v>
      </c>
      <c r="E53" s="249">
        <v>4</v>
      </c>
      <c r="F53" s="513" t="s">
        <v>340</v>
      </c>
      <c r="G53" s="456" t="s">
        <v>210</v>
      </c>
      <c r="H53" s="272" t="s">
        <v>149</v>
      </c>
      <c r="I53" s="168" t="s">
        <v>149</v>
      </c>
      <c r="J53" s="123"/>
      <c r="K53" s="123"/>
      <c r="L53" s="20">
        <f>J53*kladovshik</f>
        <v>0</v>
      </c>
      <c r="M53" s="23">
        <f>J53*rank_4</f>
        <v>0</v>
      </c>
      <c r="N53" s="364">
        <f>K53*rank_4*0.4</f>
        <v>0</v>
      </c>
      <c r="O53" s="415"/>
      <c r="P53" s="324"/>
      <c r="Q53" s="477"/>
      <c r="R53" s="183"/>
      <c r="S53" s="75">
        <f>M53+O53+P53+Q53+R53</f>
        <v>0</v>
      </c>
      <c r="T53" s="324"/>
      <c r="U53" s="324"/>
      <c r="V53" s="78">
        <f>U53-(T53-S53)</f>
        <v>0</v>
      </c>
      <c r="W53" s="79">
        <f>-U53+V53</f>
        <v>0</v>
      </c>
      <c r="X53" s="34">
        <f>M53-L53</f>
        <v>0</v>
      </c>
      <c r="Y53" s="35"/>
      <c r="Z53" s="21">
        <f>AB53-X53</f>
        <v>0</v>
      </c>
      <c r="AA53" s="36"/>
      <c r="AB53" s="62">
        <f>SUM(AC53,AD53,AE53)</f>
        <v>0</v>
      </c>
      <c r="AC53" s="325"/>
      <c r="AD53" s="35"/>
      <c r="AE53" s="20"/>
      <c r="AF53" s="41">
        <f>AB53+L53</f>
        <v>0</v>
      </c>
      <c r="AG53" s="91"/>
      <c r="AH53" s="69"/>
      <c r="AI53" s="112"/>
    </row>
    <row r="54" spans="1:35" x14ac:dyDescent="0.25">
      <c r="A54" s="32"/>
      <c r="B54" s="46">
        <v>3</v>
      </c>
      <c r="C54" s="531" t="s">
        <v>140</v>
      </c>
      <c r="D54" s="275" t="s">
        <v>140</v>
      </c>
      <c r="E54" s="247">
        <v>10</v>
      </c>
      <c r="F54" s="580" t="s">
        <v>341</v>
      </c>
      <c r="G54" s="597" t="s">
        <v>184</v>
      </c>
      <c r="H54" s="272" t="s">
        <v>149</v>
      </c>
      <c r="I54" s="372" t="s">
        <v>149</v>
      </c>
      <c r="J54" s="628"/>
      <c r="K54" s="628"/>
      <c r="L54" s="108">
        <v>60500</v>
      </c>
      <c r="M54" s="628">
        <f>L54</f>
        <v>60500</v>
      </c>
      <c r="N54" s="634"/>
      <c r="O54" s="419"/>
      <c r="P54" s="650"/>
      <c r="Q54" s="666"/>
      <c r="R54" s="677"/>
      <c r="S54" s="74">
        <f>M54+O54+P54+Q54+R54</f>
        <v>60500</v>
      </c>
      <c r="T54" s="324"/>
      <c r="U54" s="173"/>
      <c r="V54" s="109">
        <f>U54-(T54-AF54)</f>
        <v>60500</v>
      </c>
      <c r="W54" s="100">
        <f>-U54+V54</f>
        <v>60500</v>
      </c>
      <c r="X54" s="697">
        <f>S54</f>
        <v>60500</v>
      </c>
      <c r="Y54" s="110"/>
      <c r="Z54" s="110"/>
      <c r="AA54" s="110"/>
      <c r="AB54" s="701"/>
      <c r="AC54" s="704"/>
      <c r="AD54" s="709"/>
      <c r="AE54" s="709"/>
      <c r="AF54" s="314">
        <f>X54</f>
        <v>60500</v>
      </c>
      <c r="AG54" s="717"/>
      <c r="AH54" s="724"/>
      <c r="AI54" s="61"/>
    </row>
    <row r="55" spans="1:35" s="115" customFormat="1" ht="15.75" thickBot="1" x14ac:dyDescent="0.3">
      <c r="A55" s="32"/>
      <c r="B55" s="46">
        <v>62</v>
      </c>
      <c r="C55" s="391" t="s">
        <v>209</v>
      </c>
      <c r="D55" s="211" t="s">
        <v>143</v>
      </c>
      <c r="E55" s="576">
        <v>4</v>
      </c>
      <c r="F55" s="592" t="s">
        <v>342</v>
      </c>
      <c r="G55" s="459" t="s">
        <v>204</v>
      </c>
      <c r="H55" s="272" t="s">
        <v>149</v>
      </c>
      <c r="I55" s="190" t="s">
        <v>149</v>
      </c>
      <c r="J55" s="123"/>
      <c r="K55" s="123"/>
      <c r="L55" s="20">
        <f>J55*kladovshik</f>
        <v>0</v>
      </c>
      <c r="M55" s="23">
        <f>J55*rank_4</f>
        <v>0</v>
      </c>
      <c r="N55" s="364">
        <f>K55*rank_4*0.4</f>
        <v>0</v>
      </c>
      <c r="O55" s="415"/>
      <c r="P55" s="324"/>
      <c r="Q55" s="477"/>
      <c r="R55" s="183"/>
      <c r="S55" s="75">
        <f>M55+O55+P55+Q55+R55</f>
        <v>0</v>
      </c>
      <c r="T55" s="324"/>
      <c r="U55" s="324"/>
      <c r="V55" s="78">
        <f>U55-(T55-S55)</f>
        <v>0</v>
      </c>
      <c r="W55" s="79">
        <f>-U55+V55</f>
        <v>0</v>
      </c>
      <c r="X55" s="34">
        <f>M55-L55</f>
        <v>0</v>
      </c>
      <c r="Y55" s="35"/>
      <c r="Z55" s="21">
        <f>AB55-X55</f>
        <v>0</v>
      </c>
      <c r="AA55" s="42"/>
      <c r="AB55" s="62">
        <f>SUM(AC55,AD55,AE55)</f>
        <v>0</v>
      </c>
      <c r="AC55" s="325"/>
      <c r="AD55" s="20"/>
      <c r="AE55" s="20"/>
      <c r="AF55" s="53">
        <f>AB55+L55</f>
        <v>0</v>
      </c>
      <c r="AG55" s="71"/>
      <c r="AH55" s="68"/>
      <c r="AI55" s="112"/>
    </row>
    <row r="56" spans="1:35" x14ac:dyDescent="0.25">
      <c r="A56" s="138"/>
      <c r="B56" s="46">
        <v>55</v>
      </c>
      <c r="C56" s="299" t="s">
        <v>1</v>
      </c>
      <c r="D56" s="211" t="s">
        <v>143</v>
      </c>
      <c r="E56" s="248">
        <v>3</v>
      </c>
      <c r="F56" s="518" t="s">
        <v>343</v>
      </c>
      <c r="G56" s="595" t="s">
        <v>234</v>
      </c>
      <c r="H56" s="284">
        <v>43522</v>
      </c>
      <c r="I56" s="613" t="s">
        <v>149</v>
      </c>
      <c r="J56" s="124"/>
      <c r="K56" s="124"/>
      <c r="L56" s="97">
        <f>J56*kladovshik</f>
        <v>0</v>
      </c>
      <c r="M56" s="98">
        <f>J56*rank_3</f>
        <v>0</v>
      </c>
      <c r="N56" s="364">
        <f>K56*rank_3*0.4</f>
        <v>0</v>
      </c>
      <c r="O56" s="419"/>
      <c r="P56" s="649"/>
      <c r="Q56" s="665"/>
      <c r="R56" s="463"/>
      <c r="S56" s="75">
        <f>M56+O56+P56+Q56+R56</f>
        <v>0</v>
      </c>
      <c r="T56" s="376"/>
      <c r="U56" s="649"/>
      <c r="V56" s="100">
        <f>U56-(T56-S56)</f>
        <v>0</v>
      </c>
      <c r="W56" s="100">
        <f>-U56+V56</f>
        <v>0</v>
      </c>
      <c r="X56" s="101">
        <f>M56-L56</f>
        <v>0</v>
      </c>
      <c r="Y56" s="102"/>
      <c r="Z56" s="110">
        <f>AB56-X56</f>
        <v>0</v>
      </c>
      <c r="AA56" s="102"/>
      <c r="AB56" s="80">
        <f>SUM(AC56,AD56,AE56)</f>
        <v>0</v>
      </c>
      <c r="AC56" s="325"/>
      <c r="AD56" s="102"/>
      <c r="AE56" s="97"/>
      <c r="AF56" s="176">
        <f>S56</f>
        <v>0</v>
      </c>
      <c r="AG56" s="91"/>
      <c r="AH56" s="69"/>
      <c r="AI56" s="95"/>
    </row>
    <row r="57" spans="1:35" x14ac:dyDescent="0.25">
      <c r="A57" s="32"/>
      <c r="B57" s="46">
        <v>16</v>
      </c>
      <c r="C57" s="533" t="s">
        <v>36</v>
      </c>
      <c r="D57" s="221" t="s">
        <v>36</v>
      </c>
      <c r="E57" s="248">
        <v>4</v>
      </c>
      <c r="F57" s="515" t="s">
        <v>344</v>
      </c>
      <c r="G57" s="605" t="s">
        <v>292</v>
      </c>
      <c r="H57" s="284">
        <v>43446</v>
      </c>
      <c r="I57" s="117" t="s">
        <v>149</v>
      </c>
      <c r="J57" s="123"/>
      <c r="K57" s="123"/>
      <c r="L57" s="63">
        <f>J57*kladovshik</f>
        <v>0</v>
      </c>
      <c r="M57" s="64">
        <f>J57*rank_4</f>
        <v>0</v>
      </c>
      <c r="N57" s="364">
        <f>K57*rank_4*0.4</f>
        <v>0</v>
      </c>
      <c r="O57" s="324"/>
      <c r="P57" s="324"/>
      <c r="Q57" s="477"/>
      <c r="R57" s="183"/>
      <c r="S57" s="75">
        <f>M57+O57+P57+Q57+R57</f>
        <v>0</v>
      </c>
      <c r="T57" s="324"/>
      <c r="U57" s="324"/>
      <c r="V57" s="79">
        <f>U57-(T57-S57)</f>
        <v>0</v>
      </c>
      <c r="W57" s="79">
        <f>-U57+V57</f>
        <v>0</v>
      </c>
      <c r="X57" s="65">
        <f>M57-L57</f>
        <v>0</v>
      </c>
      <c r="Y57" s="42"/>
      <c r="Z57" s="33">
        <f>AB57-X57</f>
        <v>0</v>
      </c>
      <c r="AA57" s="36"/>
      <c r="AB57" s="104">
        <f>SUM(AC57,AD57,AE57)</f>
        <v>0</v>
      </c>
      <c r="AC57" s="325"/>
      <c r="AD57" s="42"/>
      <c r="AE57" s="63"/>
      <c r="AF57" s="57">
        <f>M57</f>
        <v>0</v>
      </c>
      <c r="AG57" s="68"/>
      <c r="AH57" s="68"/>
      <c r="AI57" s="27"/>
    </row>
    <row r="58" spans="1:35" x14ac:dyDescent="0.25">
      <c r="A58" s="17" t="s">
        <v>16</v>
      </c>
      <c r="B58" s="46">
        <v>11</v>
      </c>
      <c r="C58" s="298" t="s">
        <v>144</v>
      </c>
      <c r="D58" s="211" t="s">
        <v>143</v>
      </c>
      <c r="E58" s="569">
        <v>5</v>
      </c>
      <c r="F58" s="586" t="s">
        <v>345</v>
      </c>
      <c r="G58" s="264" t="s">
        <v>179</v>
      </c>
      <c r="H58" s="272" t="s">
        <v>149</v>
      </c>
      <c r="I58" s="168" t="s">
        <v>149</v>
      </c>
      <c r="J58" s="123"/>
      <c r="K58" s="123"/>
      <c r="L58" s="20">
        <f>J58*kladovshik</f>
        <v>0</v>
      </c>
      <c r="M58" s="23">
        <f>J58*rank_5</f>
        <v>0</v>
      </c>
      <c r="N58" s="364">
        <f>K58*rank_5*0.4</f>
        <v>0</v>
      </c>
      <c r="O58" s="324"/>
      <c r="P58" s="324"/>
      <c r="Q58" s="477"/>
      <c r="R58" s="183"/>
      <c r="S58" s="75">
        <f>M58+O58+P58+Q58+R58</f>
        <v>0</v>
      </c>
      <c r="T58" s="324"/>
      <c r="U58" s="324"/>
      <c r="V58" s="78">
        <f>U58-(T58-S58)</f>
        <v>0</v>
      </c>
      <c r="W58" s="79">
        <f>-U58+V58</f>
        <v>0</v>
      </c>
      <c r="X58" s="34">
        <f>M58-L58</f>
        <v>0</v>
      </c>
      <c r="Y58" s="35"/>
      <c r="Z58" s="21">
        <f>AB58-X58</f>
        <v>0</v>
      </c>
      <c r="AA58" s="35"/>
      <c r="AB58" s="62">
        <f>SUM(AC58,AD58,AE58)</f>
        <v>0</v>
      </c>
      <c r="AC58" s="325"/>
      <c r="AD58" s="20"/>
      <c r="AE58" s="20"/>
      <c r="AF58" s="41">
        <f>AB58+L58</f>
        <v>0</v>
      </c>
      <c r="AG58" s="71"/>
      <c r="AH58" s="68"/>
      <c r="AI58" s="27"/>
    </row>
    <row r="59" spans="1:35" s="115" customFormat="1" x14ac:dyDescent="0.25">
      <c r="A59" s="17"/>
      <c r="B59" s="46">
        <v>21</v>
      </c>
      <c r="C59" s="533" t="s">
        <v>36</v>
      </c>
      <c r="D59" s="211" t="s">
        <v>143</v>
      </c>
      <c r="E59" s="250">
        <v>4</v>
      </c>
      <c r="F59" s="582" t="s">
        <v>346</v>
      </c>
      <c r="G59" s="436" t="s">
        <v>194</v>
      </c>
      <c r="H59" s="272" t="s">
        <v>149</v>
      </c>
      <c r="I59" s="117" t="s">
        <v>149</v>
      </c>
      <c r="J59" s="123"/>
      <c r="K59" s="123"/>
      <c r="L59" s="63">
        <f>J59*kladovshik</f>
        <v>0</v>
      </c>
      <c r="M59" s="64">
        <f>J59*rank_4</f>
        <v>0</v>
      </c>
      <c r="N59" s="364">
        <f>K59*rank_4*0.4</f>
        <v>0</v>
      </c>
      <c r="O59" s="324"/>
      <c r="P59" s="324"/>
      <c r="Q59" s="477"/>
      <c r="R59" s="183"/>
      <c r="S59" s="75">
        <f>M59+O59+P59+Q59+R59</f>
        <v>0</v>
      </c>
      <c r="T59" s="324"/>
      <c r="U59" s="324"/>
      <c r="V59" s="79">
        <f>U59-(T59-S59)</f>
        <v>0</v>
      </c>
      <c r="W59" s="79">
        <f>-U59+V59</f>
        <v>0</v>
      </c>
      <c r="X59" s="65">
        <f>M59-L59</f>
        <v>0</v>
      </c>
      <c r="Y59" s="42"/>
      <c r="Z59" s="33">
        <f>AB59-X59</f>
        <v>0</v>
      </c>
      <c r="AA59" s="36"/>
      <c r="AB59" s="104">
        <f>SUM(AC59,AD59,AE59)</f>
        <v>0</v>
      </c>
      <c r="AC59" s="325"/>
      <c r="AD59" s="42"/>
      <c r="AE59" s="63"/>
      <c r="AF59" s="57">
        <f>M59</f>
        <v>0</v>
      </c>
      <c r="AG59" s="93"/>
      <c r="AH59" s="73"/>
      <c r="AI59" s="130"/>
    </row>
    <row r="60" spans="1:35" s="115" customFormat="1" x14ac:dyDescent="0.25">
      <c r="A60" s="32"/>
      <c r="B60" s="46">
        <v>48</v>
      </c>
      <c r="C60" s="349" t="s">
        <v>1</v>
      </c>
      <c r="D60" s="329" t="s">
        <v>143</v>
      </c>
      <c r="E60" s="503">
        <v>3</v>
      </c>
      <c r="F60" s="520" t="s">
        <v>347</v>
      </c>
      <c r="G60" s="433" t="s">
        <v>164</v>
      </c>
      <c r="H60" s="318">
        <v>43487</v>
      </c>
      <c r="I60" s="332" t="s">
        <v>149</v>
      </c>
      <c r="J60" s="319"/>
      <c r="K60" s="319"/>
      <c r="L60" s="333">
        <f>J60*kladovshik</f>
        <v>0</v>
      </c>
      <c r="M60" s="334">
        <f>J60*rank_3</f>
        <v>0</v>
      </c>
      <c r="N60" s="365">
        <f>K60*rank_3*0.4</f>
        <v>0</v>
      </c>
      <c r="O60" s="324"/>
      <c r="P60" s="320"/>
      <c r="Q60" s="664"/>
      <c r="R60" s="184"/>
      <c r="S60" s="75">
        <f>M60+O60+P60+Q60+R60</f>
        <v>0</v>
      </c>
      <c r="T60" s="320"/>
      <c r="U60" s="320"/>
      <c r="V60" s="337">
        <f>U60-(T60-S60)</f>
        <v>0</v>
      </c>
      <c r="W60" s="337">
        <f>-U60+V60</f>
        <v>0</v>
      </c>
      <c r="X60" s="338">
        <f>M60-L60</f>
        <v>0</v>
      </c>
      <c r="Y60" s="339"/>
      <c r="Z60" s="321">
        <f>AB60-X60</f>
        <v>0</v>
      </c>
      <c r="AA60" s="322"/>
      <c r="AB60" s="341">
        <f>SUM(AC60,AD60,AE60)</f>
        <v>0</v>
      </c>
      <c r="AC60" s="342"/>
      <c r="AD60" s="339"/>
      <c r="AE60" s="333"/>
      <c r="AF60" s="355">
        <f>S60</f>
        <v>0</v>
      </c>
      <c r="AG60" s="91"/>
      <c r="AH60" s="69"/>
      <c r="AI60" s="70"/>
    </row>
    <row r="61" spans="1:35" s="115" customFormat="1" x14ac:dyDescent="0.25">
      <c r="A61" s="17" t="s">
        <v>0</v>
      </c>
      <c r="B61" s="46">
        <v>26</v>
      </c>
      <c r="C61" s="344" t="s">
        <v>16</v>
      </c>
      <c r="D61" s="262" t="s">
        <v>16</v>
      </c>
      <c r="E61" s="249">
        <v>4</v>
      </c>
      <c r="F61" s="522" t="s">
        <v>348</v>
      </c>
      <c r="G61" s="423" t="s">
        <v>173</v>
      </c>
      <c r="H61" s="610">
        <v>43438</v>
      </c>
      <c r="I61" s="620" t="s">
        <v>149</v>
      </c>
      <c r="J61" s="319"/>
      <c r="K61" s="319"/>
      <c r="L61" s="333">
        <f>J61*priemshik</f>
        <v>0</v>
      </c>
      <c r="M61" s="334">
        <f>J61*rank_4</f>
        <v>0</v>
      </c>
      <c r="N61" s="365">
        <f>K61*rank_4*0.4</f>
        <v>0</v>
      </c>
      <c r="O61" s="415"/>
      <c r="P61" s="320"/>
      <c r="Q61" s="664"/>
      <c r="R61" s="184"/>
      <c r="S61" s="75">
        <f>M61+O61+P61+Q61+R61</f>
        <v>0</v>
      </c>
      <c r="T61" s="320"/>
      <c r="U61" s="320"/>
      <c r="V61" s="337">
        <f>U61-(T61-S61)</f>
        <v>0</v>
      </c>
      <c r="W61" s="337">
        <f>-U61+V61</f>
        <v>0</v>
      </c>
      <c r="X61" s="338">
        <f>M61-L61</f>
        <v>0</v>
      </c>
      <c r="Y61" s="339"/>
      <c r="Z61" s="340">
        <f>AB61-X61</f>
        <v>0</v>
      </c>
      <c r="AA61" s="322"/>
      <c r="AB61" s="341">
        <f>SUM(AC61,AD61,AE61)</f>
        <v>0</v>
      </c>
      <c r="AC61" s="342"/>
      <c r="AD61" s="333"/>
      <c r="AE61" s="712">
        <f>(AI61*0.4)-AI61</f>
        <v>0</v>
      </c>
      <c r="AF61" s="343">
        <f>AB61+L61</f>
        <v>0</v>
      </c>
      <c r="AG61" s="71"/>
      <c r="AH61" s="68"/>
      <c r="AI61" s="112"/>
    </row>
    <row r="62" spans="1:35" s="115" customFormat="1" x14ac:dyDescent="0.25">
      <c r="A62" s="32"/>
      <c r="B62" s="46">
        <v>37</v>
      </c>
      <c r="C62" s="349" t="s">
        <v>1</v>
      </c>
      <c r="D62" s="273" t="s">
        <v>74</v>
      </c>
      <c r="E62" s="277">
        <v>3</v>
      </c>
      <c r="F62" s="519" t="s">
        <v>349</v>
      </c>
      <c r="G62" s="433" t="s">
        <v>152</v>
      </c>
      <c r="H62" s="318">
        <v>43434</v>
      </c>
      <c r="I62" s="617" t="s">
        <v>377</v>
      </c>
      <c r="J62" s="319"/>
      <c r="K62" s="319"/>
      <c r="L62" s="333">
        <f>J62*gruzchik</f>
        <v>0</v>
      </c>
      <c r="M62" s="334">
        <f>J62*rank_3</f>
        <v>0</v>
      </c>
      <c r="N62" s="365">
        <f>K62*rank_3*0.4</f>
        <v>0</v>
      </c>
      <c r="O62" s="324"/>
      <c r="P62" s="320"/>
      <c r="Q62" s="664"/>
      <c r="R62" s="184"/>
      <c r="S62" s="75">
        <f>M62+O62+P62+Q62+R62</f>
        <v>0</v>
      </c>
      <c r="T62" s="320"/>
      <c r="U62" s="320"/>
      <c r="V62" s="337">
        <f>U62-(T62-S62)</f>
        <v>0</v>
      </c>
      <c r="W62" s="337">
        <f>-U62+V62</f>
        <v>0</v>
      </c>
      <c r="X62" s="338">
        <f>M62-L62</f>
        <v>0</v>
      </c>
      <c r="Y62" s="339"/>
      <c r="Z62" s="321">
        <f>AB62-X62</f>
        <v>0</v>
      </c>
      <c r="AA62" s="322"/>
      <c r="AB62" s="341">
        <f>SUM(AC62,AD62,AE62)</f>
        <v>0</v>
      </c>
      <c r="AC62" s="342"/>
      <c r="AD62" s="339"/>
      <c r="AE62" s="333"/>
      <c r="AF62" s="355">
        <f>S62</f>
        <v>0</v>
      </c>
      <c r="AG62" s="91"/>
      <c r="AH62" s="69"/>
      <c r="AI62" s="70"/>
    </row>
    <row r="63" spans="1:35" s="115" customFormat="1" x14ac:dyDescent="0.25">
      <c r="A63" s="32"/>
      <c r="B63" s="46">
        <v>38</v>
      </c>
      <c r="C63" s="349" t="s">
        <v>1</v>
      </c>
      <c r="D63" s="211" t="s">
        <v>143</v>
      </c>
      <c r="E63" s="248">
        <v>3</v>
      </c>
      <c r="F63" s="520" t="s">
        <v>350</v>
      </c>
      <c r="G63" s="433" t="s">
        <v>153</v>
      </c>
      <c r="H63" s="318">
        <v>43475</v>
      </c>
      <c r="I63" s="332" t="s">
        <v>149</v>
      </c>
      <c r="J63" s="319"/>
      <c r="K63" s="319"/>
      <c r="L63" s="333">
        <f>J63*kladovshik</f>
        <v>0</v>
      </c>
      <c r="M63" s="334">
        <f>J63*rank_3</f>
        <v>0</v>
      </c>
      <c r="N63" s="365">
        <f>K63*rank_3*0.4</f>
        <v>0</v>
      </c>
      <c r="O63" s="324"/>
      <c r="P63" s="320"/>
      <c r="Q63" s="485"/>
      <c r="R63" s="183"/>
      <c r="S63" s="75">
        <f>M63+O63+P63+Q63+R63</f>
        <v>0</v>
      </c>
      <c r="T63" s="320"/>
      <c r="U63" s="320"/>
      <c r="V63" s="337">
        <f>U63-(T63-S63)</f>
        <v>0</v>
      </c>
      <c r="W63" s="337">
        <f>-U63+V63</f>
        <v>0</v>
      </c>
      <c r="X63" s="338">
        <f>M63-L63</f>
        <v>0</v>
      </c>
      <c r="Y63" s="339"/>
      <c r="Z63" s="321">
        <f>AB63-X63</f>
        <v>0</v>
      </c>
      <c r="AA63" s="322"/>
      <c r="AB63" s="341">
        <f>SUM(AC63,AD63,AE63)</f>
        <v>0</v>
      </c>
      <c r="AC63" s="342"/>
      <c r="AD63" s="339"/>
      <c r="AE63" s="333"/>
      <c r="AF63" s="355">
        <f>M63</f>
        <v>0</v>
      </c>
      <c r="AG63" s="91"/>
      <c r="AH63" s="69"/>
      <c r="AI63" s="70"/>
    </row>
    <row r="64" spans="1:35" s="115" customFormat="1" x14ac:dyDescent="0.25">
      <c r="A64" s="17" t="s">
        <v>2</v>
      </c>
      <c r="B64" s="46">
        <v>66</v>
      </c>
      <c r="C64" s="544" t="s">
        <v>209</v>
      </c>
      <c r="D64" s="211" t="s">
        <v>143</v>
      </c>
      <c r="E64" s="261">
        <v>4</v>
      </c>
      <c r="F64" s="511" t="s">
        <v>351</v>
      </c>
      <c r="G64" s="445" t="s">
        <v>208</v>
      </c>
      <c r="H64" s="331" t="s">
        <v>149</v>
      </c>
      <c r="I64" s="621" t="s">
        <v>149</v>
      </c>
      <c r="J64" s="319"/>
      <c r="K64" s="319"/>
      <c r="L64" s="374">
        <f>J64*kladovshik</f>
        <v>0</v>
      </c>
      <c r="M64" s="388">
        <f>J64*rank_4</f>
        <v>0</v>
      </c>
      <c r="N64" s="365">
        <f>K64*rank_4*0.4</f>
        <v>0</v>
      </c>
      <c r="O64" s="324"/>
      <c r="P64" s="320"/>
      <c r="Q64" s="485"/>
      <c r="R64" s="183"/>
      <c r="S64" s="75">
        <f>M64+O64+P64+Q64+R64</f>
        <v>0</v>
      </c>
      <c r="T64" s="320"/>
      <c r="U64" s="320"/>
      <c r="V64" s="377">
        <f>U64-(T64-S64)</f>
        <v>0</v>
      </c>
      <c r="W64" s="337">
        <f>-U64+V64</f>
        <v>0</v>
      </c>
      <c r="X64" s="698">
        <f>M64-L64</f>
        <v>0</v>
      </c>
      <c r="Y64" s="375"/>
      <c r="Z64" s="340">
        <f>AB64-X64</f>
        <v>0</v>
      </c>
      <c r="AA64" s="375"/>
      <c r="AB64" s="347">
        <f>SUM(AC64,AD64,AE64)</f>
        <v>0</v>
      </c>
      <c r="AC64" s="342"/>
      <c r="AD64" s="374"/>
      <c r="AE64" s="374"/>
      <c r="AF64" s="715">
        <f>AB64+L64</f>
        <v>0</v>
      </c>
      <c r="AG64" s="71"/>
      <c r="AH64" s="68"/>
      <c r="AI64" s="27"/>
    </row>
    <row r="65" spans="1:35" s="115" customFormat="1" x14ac:dyDescent="0.25">
      <c r="A65" s="17" t="s">
        <v>2</v>
      </c>
      <c r="B65" s="46">
        <v>20</v>
      </c>
      <c r="C65" s="550" t="s">
        <v>36</v>
      </c>
      <c r="D65" s="221" t="s">
        <v>36</v>
      </c>
      <c r="E65" s="569">
        <v>5</v>
      </c>
      <c r="F65" s="508" t="s">
        <v>352</v>
      </c>
      <c r="G65" s="437" t="s">
        <v>193</v>
      </c>
      <c r="H65" s="331" t="s">
        <v>149</v>
      </c>
      <c r="I65" s="625" t="s">
        <v>149</v>
      </c>
      <c r="J65" s="319"/>
      <c r="K65" s="319"/>
      <c r="L65" s="374">
        <f>J65*kladovshik</f>
        <v>0</v>
      </c>
      <c r="M65" s="388">
        <f>J65*rank_5</f>
        <v>0</v>
      </c>
      <c r="N65" s="365">
        <f>K65*rank_5*0.4</f>
        <v>0</v>
      </c>
      <c r="O65" s="324"/>
      <c r="P65" s="320"/>
      <c r="Q65" s="485"/>
      <c r="R65" s="183"/>
      <c r="S65" s="75">
        <f>M65+O65+P65+Q65+R65</f>
        <v>0</v>
      </c>
      <c r="T65" s="320"/>
      <c r="U65" s="320"/>
      <c r="V65" s="377">
        <f>U65-(T65-S65)</f>
        <v>0</v>
      </c>
      <c r="W65" s="337">
        <f>-U65+V65</f>
        <v>0</v>
      </c>
      <c r="X65" s="698">
        <f>M65-L65</f>
        <v>0</v>
      </c>
      <c r="Y65" s="375"/>
      <c r="Z65" s="340">
        <f>AB65-X65</f>
        <v>0</v>
      </c>
      <c r="AA65" s="375"/>
      <c r="AB65" s="703">
        <f>SUM(AC65,AD65,AE65)</f>
        <v>0</v>
      </c>
      <c r="AC65" s="342"/>
      <c r="AD65" s="374"/>
      <c r="AE65" s="374"/>
      <c r="AF65" s="384">
        <f>M65</f>
        <v>0</v>
      </c>
      <c r="AG65" s="87"/>
      <c r="AH65" s="68"/>
      <c r="AI65" s="27"/>
    </row>
    <row r="66" spans="1:35" s="115" customFormat="1" x14ac:dyDescent="0.25">
      <c r="A66" s="138"/>
      <c r="B66" s="46">
        <v>59</v>
      </c>
      <c r="C66" s="349" t="s">
        <v>1</v>
      </c>
      <c r="D66" s="350" t="s">
        <v>74</v>
      </c>
      <c r="E66" s="351">
        <v>3</v>
      </c>
      <c r="F66" s="519" t="s">
        <v>353</v>
      </c>
      <c r="G66" s="352" t="s">
        <v>235</v>
      </c>
      <c r="H66" s="318">
        <v>43504</v>
      </c>
      <c r="I66" s="353" t="s">
        <v>149</v>
      </c>
      <c r="J66" s="319"/>
      <c r="K66" s="319"/>
      <c r="L66" s="333">
        <f>J66*gruzchik</f>
        <v>0</v>
      </c>
      <c r="M66" s="334">
        <f>J66*rank_3</f>
        <v>0</v>
      </c>
      <c r="N66" s="365">
        <f>K66*rank_3*0.4</f>
        <v>0</v>
      </c>
      <c r="O66" s="415"/>
      <c r="P66" s="354"/>
      <c r="Q66" s="492"/>
      <c r="R66" s="463"/>
      <c r="S66" s="75">
        <f>M66+O66+P66+Q66+R66</f>
        <v>0</v>
      </c>
      <c r="T66" s="354"/>
      <c r="U66" s="354"/>
      <c r="V66" s="337">
        <f>U66-(T66-S66)</f>
        <v>0</v>
      </c>
      <c r="W66" s="337">
        <f>-U66+V66</f>
        <v>0</v>
      </c>
      <c r="X66" s="338">
        <f>M66-L66</f>
        <v>0</v>
      </c>
      <c r="Y66" s="339"/>
      <c r="Z66" s="340">
        <f>AB66-X66</f>
        <v>0</v>
      </c>
      <c r="AA66" s="339"/>
      <c r="AB66" s="347">
        <f>SUM(AC66,AD66,AE66)</f>
        <v>0</v>
      </c>
      <c r="AC66" s="342"/>
      <c r="AD66" s="339"/>
      <c r="AE66" s="333"/>
      <c r="AF66" s="355">
        <f>S66</f>
        <v>0</v>
      </c>
      <c r="AG66" s="91"/>
      <c r="AH66" s="69"/>
      <c r="AI66" s="70"/>
    </row>
    <row r="67" spans="1:35" s="115" customFormat="1" x14ac:dyDescent="0.25">
      <c r="A67" s="32"/>
      <c r="B67" s="46">
        <v>79</v>
      </c>
      <c r="C67" s="551" t="s">
        <v>74</v>
      </c>
      <c r="D67" s="350" t="s">
        <v>74</v>
      </c>
      <c r="E67" s="351">
        <v>3</v>
      </c>
      <c r="F67" s="519" t="s">
        <v>354</v>
      </c>
      <c r="G67" s="458" t="s">
        <v>222</v>
      </c>
      <c r="H67" s="318">
        <v>43451</v>
      </c>
      <c r="I67" s="617" t="s">
        <v>145</v>
      </c>
      <c r="J67" s="319"/>
      <c r="K67" s="319"/>
      <c r="L67" s="333">
        <f>J67*gruzchik</f>
        <v>0</v>
      </c>
      <c r="M67" s="334">
        <f>J67*rank_3</f>
        <v>0</v>
      </c>
      <c r="N67" s="365">
        <f>K67*rank_3*0.4</f>
        <v>0</v>
      </c>
      <c r="O67" s="419"/>
      <c r="P67" s="659"/>
      <c r="Q67" s="485"/>
      <c r="R67" s="183"/>
      <c r="S67" s="75">
        <f>M67+O67+P67+Q67+R67</f>
        <v>0</v>
      </c>
      <c r="T67" s="690"/>
      <c r="U67" s="694"/>
      <c r="V67" s="337">
        <f>U67-(T67-S67)</f>
        <v>0</v>
      </c>
      <c r="W67" s="337">
        <f>-U67+V67</f>
        <v>0</v>
      </c>
      <c r="X67" s="338">
        <f>M67-L67</f>
        <v>0</v>
      </c>
      <c r="Y67" s="339"/>
      <c r="Z67" s="340">
        <f>AB67-X67</f>
        <v>0</v>
      </c>
      <c r="AA67" s="339"/>
      <c r="AB67" s="347">
        <f>SUM(AC67,AD67,AE67)</f>
        <v>0</v>
      </c>
      <c r="AC67" s="707"/>
      <c r="AD67" s="339"/>
      <c r="AE67" s="333"/>
      <c r="AF67" s="355">
        <f>S67</f>
        <v>0</v>
      </c>
      <c r="AG67" s="91"/>
      <c r="AH67" s="69"/>
      <c r="AI67" s="70"/>
    </row>
    <row r="68" spans="1:35" s="115" customFormat="1" x14ac:dyDescent="0.25">
      <c r="A68" s="17"/>
      <c r="B68" s="46">
        <v>8</v>
      </c>
      <c r="C68" s="546" t="s">
        <v>141</v>
      </c>
      <c r="D68" s="561" t="s">
        <v>141</v>
      </c>
      <c r="E68" s="574">
        <v>5</v>
      </c>
      <c r="F68" s="590" t="s">
        <v>355</v>
      </c>
      <c r="G68" s="600" t="s">
        <v>176</v>
      </c>
      <c r="H68" s="318">
        <v>43470</v>
      </c>
      <c r="I68" s="622" t="s">
        <v>149</v>
      </c>
      <c r="J68" s="319"/>
      <c r="K68" s="319"/>
      <c r="L68" s="374">
        <f>salary5</f>
        <v>36300</v>
      </c>
      <c r="M68" s="375">
        <f>L68</f>
        <v>36300</v>
      </c>
      <c r="N68" s="641"/>
      <c r="O68" s="419"/>
      <c r="P68" s="659"/>
      <c r="Q68" s="485"/>
      <c r="R68" s="183"/>
      <c r="S68" s="74">
        <f>M68+O68+P68+Q68+R68</f>
        <v>36300</v>
      </c>
      <c r="T68" s="320"/>
      <c r="U68" s="320"/>
      <c r="V68" s="377">
        <f>U68-(T68-AF68)</f>
        <v>36300</v>
      </c>
      <c r="W68" s="337">
        <f>-U68+V68</f>
        <v>36300</v>
      </c>
      <c r="X68" s="378">
        <f>S68</f>
        <v>36300</v>
      </c>
      <c r="Y68" s="375"/>
      <c r="Z68" s="321"/>
      <c r="AA68" s="322"/>
      <c r="AB68" s="379"/>
      <c r="AC68" s="706"/>
      <c r="AD68" s="382"/>
      <c r="AE68" s="382"/>
      <c r="AF68" s="384">
        <f>X68</f>
        <v>36300</v>
      </c>
      <c r="AG68" s="71"/>
      <c r="AH68" s="717"/>
      <c r="AI68" s="61"/>
    </row>
    <row r="69" spans="1:35" s="115" customFormat="1" ht="15.75" thickBot="1" x14ac:dyDescent="0.3">
      <c r="A69" s="17" t="s">
        <v>16</v>
      </c>
      <c r="B69" s="496">
        <v>27</v>
      </c>
      <c r="C69" s="344" t="s">
        <v>16</v>
      </c>
      <c r="D69" s="345" t="s">
        <v>16</v>
      </c>
      <c r="E69" s="400">
        <v>5</v>
      </c>
      <c r="F69" s="511" t="s">
        <v>356</v>
      </c>
      <c r="G69" s="346" t="s">
        <v>199</v>
      </c>
      <c r="H69" s="331" t="s">
        <v>149</v>
      </c>
      <c r="I69" s="332" t="s">
        <v>149</v>
      </c>
      <c r="J69" s="319"/>
      <c r="K69" s="319"/>
      <c r="L69" s="333">
        <f>J69*priemshik</f>
        <v>0</v>
      </c>
      <c r="M69" s="388">
        <f>J69*rank_5</f>
        <v>0</v>
      </c>
      <c r="N69" s="365">
        <f>K69*rank_5*0.4</f>
        <v>0</v>
      </c>
      <c r="O69" s="418"/>
      <c r="P69" s="320"/>
      <c r="Q69" s="485"/>
      <c r="R69" s="165"/>
      <c r="S69" s="336">
        <f>M69+O69+P69+Q69+R69</f>
        <v>0</v>
      </c>
      <c r="T69" s="692"/>
      <c r="U69" s="692"/>
      <c r="V69" s="337">
        <f>U69-(T69-S69)</f>
        <v>0</v>
      </c>
      <c r="W69" s="337">
        <f>-U69+V69</f>
        <v>0</v>
      </c>
      <c r="X69" s="338">
        <f>M69-L69</f>
        <v>0</v>
      </c>
      <c r="Y69" s="339"/>
      <c r="Z69" s="340">
        <f>AB69-X69</f>
        <v>0</v>
      </c>
      <c r="AA69" s="339"/>
      <c r="AB69" s="347">
        <f>SUM(AC69,AD69,AE69)</f>
        <v>0</v>
      </c>
      <c r="AC69" s="342"/>
      <c r="AD69" s="339"/>
      <c r="AE69" s="348">
        <f>(AI69*0.4)-AI69</f>
        <v>0</v>
      </c>
      <c r="AF69" s="343">
        <f>AB69+L69</f>
        <v>0</v>
      </c>
      <c r="AG69" s="71"/>
      <c r="AH69" s="68"/>
      <c r="AI69" s="112"/>
    </row>
    <row r="70" spans="1:35" x14ac:dyDescent="0.25">
      <c r="A70" s="138"/>
      <c r="B70" s="495">
        <v>57</v>
      </c>
      <c r="C70" s="392" t="s">
        <v>1</v>
      </c>
      <c r="D70" s="224" t="s">
        <v>143</v>
      </c>
      <c r="E70" s="577">
        <v>3</v>
      </c>
      <c r="F70" s="593" t="s">
        <v>376</v>
      </c>
      <c r="G70" s="606" t="s">
        <v>295</v>
      </c>
      <c r="H70" s="283">
        <v>43538</v>
      </c>
      <c r="I70" s="624" t="s">
        <v>149</v>
      </c>
      <c r="J70" s="125"/>
      <c r="K70" s="125"/>
      <c r="L70" s="226">
        <f>J70*kladovshik</f>
        <v>0</v>
      </c>
      <c r="M70" s="227">
        <f>J70*rank_3</f>
        <v>0</v>
      </c>
      <c r="N70" s="366">
        <f>K70*rank_3*0.4</f>
        <v>0</v>
      </c>
      <c r="O70" s="647"/>
      <c r="P70" s="661"/>
      <c r="Q70" s="675"/>
      <c r="R70" s="679"/>
      <c r="S70" s="228">
        <f>M70+O70+P70+Q70+R70</f>
        <v>0</v>
      </c>
      <c r="T70" s="661"/>
      <c r="U70" s="661"/>
      <c r="V70" s="229">
        <f>U70-(T70-S70)</f>
        <v>0</v>
      </c>
      <c r="W70" s="229">
        <f>-U70+V70</f>
        <v>0</v>
      </c>
      <c r="X70" s="230">
        <f>M70-L70</f>
        <v>0</v>
      </c>
      <c r="Y70" s="231"/>
      <c r="Z70" s="28">
        <f>AB70-X70</f>
        <v>0</v>
      </c>
      <c r="AA70" s="231"/>
      <c r="AB70" s="51">
        <f>SUM(AC70,AD70,AE70)</f>
        <v>0</v>
      </c>
      <c r="AC70" s="207"/>
      <c r="AD70" s="231"/>
      <c r="AE70" s="226"/>
      <c r="AF70" s="234">
        <f>S70</f>
        <v>0</v>
      </c>
      <c r="AG70" s="722"/>
      <c r="AH70" s="726"/>
      <c r="AI70" s="317"/>
    </row>
    <row r="71" spans="1:35" ht="15.75" thickBot="1" x14ac:dyDescent="0.3">
      <c r="A71" s="524"/>
      <c r="B71" s="496">
        <v>6</v>
      </c>
      <c r="C71" s="552" t="s">
        <v>141</v>
      </c>
      <c r="D71" s="566" t="s">
        <v>141</v>
      </c>
      <c r="E71" s="305">
        <v>6</v>
      </c>
      <c r="F71" s="507" t="s">
        <v>357</v>
      </c>
      <c r="G71" s="607" t="s">
        <v>174</v>
      </c>
      <c r="H71" s="279" t="s">
        <v>149</v>
      </c>
      <c r="I71" s="626" t="s">
        <v>149</v>
      </c>
      <c r="J71" s="126"/>
      <c r="K71" s="126"/>
      <c r="L71" s="169">
        <f>salary6</f>
        <v>40000</v>
      </c>
      <c r="M71" s="632">
        <f>L71</f>
        <v>40000</v>
      </c>
      <c r="N71" s="643"/>
      <c r="O71" s="326"/>
      <c r="P71" s="662"/>
      <c r="Q71" s="676"/>
      <c r="R71" s="680"/>
      <c r="S71" s="683">
        <f>M71+O71+P71+Q71+R71</f>
        <v>40000</v>
      </c>
      <c r="T71" s="326"/>
      <c r="U71" s="326"/>
      <c r="V71" s="170">
        <f>U71-(T71-AF71)</f>
        <v>40000</v>
      </c>
      <c r="W71" s="85">
        <f>-U71+V71</f>
        <v>40000</v>
      </c>
      <c r="X71" s="203">
        <f>S71</f>
        <v>40000</v>
      </c>
      <c r="Y71" s="171"/>
      <c r="Z71" s="171"/>
      <c r="AA71" s="171"/>
      <c r="AB71" s="204"/>
      <c r="AC71" s="708"/>
      <c r="AD71" s="205"/>
      <c r="AE71" s="205"/>
      <c r="AF71" s="206">
        <f>X71</f>
        <v>40000</v>
      </c>
      <c r="AG71" s="71"/>
      <c r="AH71" s="717"/>
      <c r="AI71" s="61"/>
    </row>
    <row r="72" spans="1:35" x14ac:dyDescent="0.25">
      <c r="A72" s="40"/>
      <c r="B72" s="495">
        <v>19</v>
      </c>
      <c r="C72" s="394" t="s">
        <v>36</v>
      </c>
      <c r="D72" s="563" t="s">
        <v>36</v>
      </c>
      <c r="E72" s="571">
        <v>5</v>
      </c>
      <c r="F72" s="585" t="s">
        <v>358</v>
      </c>
      <c r="G72" s="603" t="s">
        <v>192</v>
      </c>
      <c r="H72" s="278" t="s">
        <v>149</v>
      </c>
      <c r="I72" s="167" t="s">
        <v>149</v>
      </c>
      <c r="J72" s="125"/>
      <c r="K72" s="125"/>
      <c r="L72" s="19">
        <f>J72*kladovshik</f>
        <v>0</v>
      </c>
      <c r="M72" s="22">
        <f>J72*rank_5</f>
        <v>0</v>
      </c>
      <c r="N72" s="366">
        <f>K72*rank_5*0.4</f>
        <v>0</v>
      </c>
      <c r="O72" s="173"/>
      <c r="P72" s="174"/>
      <c r="Q72" s="487"/>
      <c r="R72" s="196"/>
      <c r="S72" s="75">
        <f>M72+O72+P72+Q72+R72</f>
        <v>0</v>
      </c>
      <c r="T72" s="199"/>
      <c r="U72" s="174"/>
      <c r="V72" s="77">
        <f>U72-(T72-S72)</f>
        <v>0</v>
      </c>
      <c r="W72" s="229">
        <f>-U72+V72</f>
        <v>0</v>
      </c>
      <c r="X72" s="38">
        <f>M72-L72</f>
        <v>0</v>
      </c>
      <c r="Y72" s="39"/>
      <c r="Z72" s="28">
        <f>AB72-X72</f>
        <v>0</v>
      </c>
      <c r="AA72" s="231"/>
      <c r="AB72" s="702">
        <f>SUM(AC72,AD72,AE72)</f>
        <v>0</v>
      </c>
      <c r="AC72" s="207"/>
      <c r="AD72" s="39"/>
      <c r="AE72" s="19"/>
      <c r="AF72" s="50">
        <f>M72</f>
        <v>0</v>
      </c>
      <c r="AG72" s="87"/>
      <c r="AH72" s="68"/>
      <c r="AI72" s="27"/>
    </row>
    <row r="73" spans="1:35" x14ac:dyDescent="0.25">
      <c r="A73" s="525"/>
      <c r="B73" s="46">
        <v>56</v>
      </c>
      <c r="C73" s="299" t="s">
        <v>1</v>
      </c>
      <c r="D73" s="211" t="s">
        <v>143</v>
      </c>
      <c r="E73" s="248">
        <v>3</v>
      </c>
      <c r="F73" s="515" t="s">
        <v>359</v>
      </c>
      <c r="G73" s="432" t="s">
        <v>294</v>
      </c>
      <c r="H73" s="284">
        <v>43531</v>
      </c>
      <c r="I73" s="182" t="s">
        <v>149</v>
      </c>
      <c r="J73" s="123"/>
      <c r="K73" s="123"/>
      <c r="L73" s="63">
        <f>J73*kladovshik</f>
        <v>0</v>
      </c>
      <c r="M73" s="64">
        <f>J73*rank_3</f>
        <v>0</v>
      </c>
      <c r="N73" s="364">
        <f>K73*rank_3*0.4</f>
        <v>0</v>
      </c>
      <c r="O73" s="419"/>
      <c r="P73" s="463"/>
      <c r="Q73" s="667"/>
      <c r="R73" s="463"/>
      <c r="S73" s="75">
        <f>M73+O73+P73+Q73+R73</f>
        <v>0</v>
      </c>
      <c r="T73" s="689"/>
      <c r="U73" s="463"/>
      <c r="V73" s="79">
        <f>U73-(T73-S73)</f>
        <v>0</v>
      </c>
      <c r="W73" s="79">
        <f>-U73+V73</f>
        <v>0</v>
      </c>
      <c r="X73" s="65">
        <f>M73-L73</f>
        <v>0</v>
      </c>
      <c r="Y73" s="42"/>
      <c r="Z73" s="21">
        <f>AB73-X73</f>
        <v>0</v>
      </c>
      <c r="AA73" s="42"/>
      <c r="AB73" s="62">
        <f>SUM(AC73,AD73,AE73)</f>
        <v>0</v>
      </c>
      <c r="AC73" s="325"/>
      <c r="AD73" s="42"/>
      <c r="AE73" s="63"/>
      <c r="AF73" s="57">
        <f>S73</f>
        <v>0</v>
      </c>
      <c r="AG73" s="91"/>
      <c r="AH73" s="69"/>
      <c r="AI73" s="70"/>
    </row>
    <row r="74" spans="1:35" ht="15.75" thickBot="1" x14ac:dyDescent="0.3">
      <c r="A74" s="26"/>
      <c r="B74" s="496">
        <v>15</v>
      </c>
      <c r="C74" s="536" t="s">
        <v>36</v>
      </c>
      <c r="D74" s="235" t="s">
        <v>36</v>
      </c>
      <c r="E74" s="385">
        <v>4</v>
      </c>
      <c r="F74" s="516" t="s">
        <v>360</v>
      </c>
      <c r="G74" s="446" t="s">
        <v>188</v>
      </c>
      <c r="H74" s="282">
        <v>43470</v>
      </c>
      <c r="I74" s="387" t="s">
        <v>149</v>
      </c>
      <c r="J74" s="126"/>
      <c r="K74" s="126"/>
      <c r="L74" s="81">
        <f>J74*kladovshik</f>
        <v>0</v>
      </c>
      <c r="M74" s="83">
        <f>J74*rank_4</f>
        <v>0</v>
      </c>
      <c r="N74" s="365">
        <f>K74*rank_4*0.4</f>
        <v>0</v>
      </c>
      <c r="O74" s="326"/>
      <c r="P74" s="326"/>
      <c r="Q74" s="488"/>
      <c r="R74" s="165"/>
      <c r="S74" s="336">
        <f>M74+O74+P74+Q74+R74</f>
        <v>0</v>
      </c>
      <c r="T74" s="358"/>
      <c r="U74" s="326"/>
      <c r="V74" s="85">
        <f>U74-(T74-S74)</f>
        <v>0</v>
      </c>
      <c r="W74" s="85">
        <f>-U74+V74</f>
        <v>0</v>
      </c>
      <c r="X74" s="86">
        <f>M74-L74</f>
        <v>0</v>
      </c>
      <c r="Y74" s="58"/>
      <c r="Z74" s="72">
        <f>AB74-X74</f>
        <v>0</v>
      </c>
      <c r="AA74" s="67"/>
      <c r="AB74" s="164">
        <f>SUM(AC74,AD74,AE74)</f>
        <v>0</v>
      </c>
      <c r="AC74" s="327"/>
      <c r="AD74" s="58"/>
      <c r="AE74" s="81"/>
      <c r="AF74" s="383">
        <f>M74</f>
        <v>0</v>
      </c>
      <c r="AG74" s="68"/>
      <c r="AH74" s="68"/>
      <c r="AI74" s="163"/>
    </row>
    <row r="75" spans="1:35" x14ac:dyDescent="0.25">
      <c r="A75" s="40" t="s">
        <v>16</v>
      </c>
      <c r="B75" s="495">
        <v>28</v>
      </c>
      <c r="C75" s="537" t="s">
        <v>16</v>
      </c>
      <c r="D75" s="559" t="s">
        <v>16</v>
      </c>
      <c r="E75" s="571">
        <v>5</v>
      </c>
      <c r="F75" s="585" t="s">
        <v>361</v>
      </c>
      <c r="G75" s="457" t="s">
        <v>200</v>
      </c>
      <c r="H75" s="278" t="s">
        <v>149</v>
      </c>
      <c r="I75" s="271" t="s">
        <v>149</v>
      </c>
      <c r="J75" s="125"/>
      <c r="K75" s="125"/>
      <c r="L75" s="226">
        <f>J75*priemshik</f>
        <v>0</v>
      </c>
      <c r="M75" s="227">
        <f>J75*rank_5</f>
        <v>0</v>
      </c>
      <c r="N75" s="366">
        <f>K75*rank_5*0.4</f>
        <v>0</v>
      </c>
      <c r="O75" s="474"/>
      <c r="P75" s="174"/>
      <c r="Q75" s="487"/>
      <c r="R75" s="196"/>
      <c r="S75" s="228">
        <f>M75+O75+P75+Q75+R75</f>
        <v>0</v>
      </c>
      <c r="T75" s="199"/>
      <c r="U75" s="174"/>
      <c r="V75" s="229">
        <f>U75-(T75-S75)</f>
        <v>0</v>
      </c>
      <c r="W75" s="229">
        <f>-U75+V75</f>
        <v>0</v>
      </c>
      <c r="X75" s="230">
        <f>M75-L75</f>
        <v>0</v>
      </c>
      <c r="Y75" s="231"/>
      <c r="Z75" s="232">
        <f>AB75-X75</f>
        <v>0</v>
      </c>
      <c r="AA75" s="82"/>
      <c r="AB75" s="51">
        <f>SUM(AC75,AD75,AE75)</f>
        <v>0</v>
      </c>
      <c r="AC75" s="207"/>
      <c r="AD75" s="231"/>
      <c r="AE75" s="711">
        <f>(AI75*0.4)-AI75</f>
        <v>0</v>
      </c>
      <c r="AF75" s="166">
        <f>AB75+L75</f>
        <v>0</v>
      </c>
      <c r="AG75" s="91"/>
      <c r="AH75" s="69"/>
      <c r="AI75" s="111"/>
    </row>
    <row r="76" spans="1:35" x14ac:dyDescent="0.25">
      <c r="A76" s="32"/>
      <c r="B76" s="46">
        <v>4</v>
      </c>
      <c r="C76" s="538" t="s">
        <v>141</v>
      </c>
      <c r="D76" s="251" t="s">
        <v>141</v>
      </c>
      <c r="E76" s="247">
        <v>7</v>
      </c>
      <c r="F76" s="506" t="s">
        <v>362</v>
      </c>
      <c r="G76" s="285" t="s">
        <v>185</v>
      </c>
      <c r="H76" s="272" t="s">
        <v>149</v>
      </c>
      <c r="I76" s="118" t="s">
        <v>149</v>
      </c>
      <c r="J76" s="123"/>
      <c r="K76" s="123"/>
      <c r="L76" s="20">
        <f>salary7</f>
        <v>44000</v>
      </c>
      <c r="M76" s="18">
        <f>L76</f>
        <v>44000</v>
      </c>
      <c r="N76" s="634"/>
      <c r="O76" s="324"/>
      <c r="P76" s="652"/>
      <c r="Q76" s="668"/>
      <c r="R76" s="465"/>
      <c r="S76" s="74">
        <f>M76+O76+P76+Q76+R76</f>
        <v>44000</v>
      </c>
      <c r="T76" s="200"/>
      <c r="U76" s="183"/>
      <c r="V76" s="78">
        <f>U76-(T76-AF76)</f>
        <v>44000</v>
      </c>
      <c r="W76" s="79">
        <f>-U76+V76</f>
        <v>44000</v>
      </c>
      <c r="X76" s="47">
        <f>S76</f>
        <v>44000</v>
      </c>
      <c r="Y76" s="21"/>
      <c r="Z76" s="21"/>
      <c r="AA76" s="21"/>
      <c r="AB76" s="48"/>
      <c r="AC76" s="704"/>
      <c r="AD76" s="30"/>
      <c r="AE76" s="30"/>
      <c r="AF76" s="43">
        <f>X76</f>
        <v>44000</v>
      </c>
      <c r="AG76" s="717"/>
      <c r="AH76" s="724"/>
      <c r="AI76" s="729"/>
    </row>
    <row r="77" spans="1:35" x14ac:dyDescent="0.25">
      <c r="A77" s="134"/>
      <c r="B77" s="46">
        <v>50</v>
      </c>
      <c r="C77" s="299" t="s">
        <v>1</v>
      </c>
      <c r="D77" s="211" t="s">
        <v>143</v>
      </c>
      <c r="E77" s="248">
        <v>3</v>
      </c>
      <c r="F77" s="515" t="s">
        <v>363</v>
      </c>
      <c r="G77" s="214" t="s">
        <v>224</v>
      </c>
      <c r="H77" s="284">
        <v>43490</v>
      </c>
      <c r="I77" s="117" t="s">
        <v>149</v>
      </c>
      <c r="J77" s="123"/>
      <c r="K77" s="123"/>
      <c r="L77" s="63">
        <f>J77*kladovshik</f>
        <v>0</v>
      </c>
      <c r="M77" s="64">
        <f>J77*rank_3</f>
        <v>0</v>
      </c>
      <c r="N77" s="364">
        <f>K77*rank_3*0.4</f>
        <v>0</v>
      </c>
      <c r="O77" s="324"/>
      <c r="P77" s="195"/>
      <c r="Q77" s="483"/>
      <c r="R77" s="183"/>
      <c r="S77" s="75">
        <f>M77+O77+P77+Q77+R77</f>
        <v>0</v>
      </c>
      <c r="T77" s="202"/>
      <c r="U77" s="195"/>
      <c r="V77" s="79">
        <f>U77-(T77-S77)</f>
        <v>0</v>
      </c>
      <c r="W77" s="79">
        <f>-U77+V77</f>
        <v>0</v>
      </c>
      <c r="X77" s="65">
        <f>M77-L77</f>
        <v>0</v>
      </c>
      <c r="Y77" s="42"/>
      <c r="Z77" s="33">
        <f>AB77-X77</f>
        <v>0</v>
      </c>
      <c r="AA77" s="36"/>
      <c r="AB77" s="104">
        <f>SUM(AC77,AD77,AE77)</f>
        <v>0</v>
      </c>
      <c r="AC77" s="325"/>
      <c r="AD77" s="42"/>
      <c r="AE77" s="63"/>
      <c r="AF77" s="57">
        <f>M77</f>
        <v>0</v>
      </c>
      <c r="AG77" s="93"/>
      <c r="AH77" s="73"/>
      <c r="AI77" s="130"/>
    </row>
    <row r="78" spans="1:35" x14ac:dyDescent="0.25">
      <c r="A78" s="17"/>
      <c r="B78" s="46">
        <v>18</v>
      </c>
      <c r="C78" s="533" t="s">
        <v>36</v>
      </c>
      <c r="D78" s="211" t="s">
        <v>143</v>
      </c>
      <c r="E78" s="569">
        <v>5</v>
      </c>
      <c r="F78" s="581" t="s">
        <v>364</v>
      </c>
      <c r="G78" s="443" t="s">
        <v>191</v>
      </c>
      <c r="H78" s="272" t="s">
        <v>149</v>
      </c>
      <c r="I78" s="172" t="s">
        <v>149</v>
      </c>
      <c r="J78" s="124"/>
      <c r="K78" s="124"/>
      <c r="L78" s="97">
        <f>J78*kladovshik</f>
        <v>0</v>
      </c>
      <c r="M78" s="191">
        <f>J78*rank_5</f>
        <v>0</v>
      </c>
      <c r="N78" s="364">
        <f>K78*rank_5*0.4</f>
        <v>0</v>
      </c>
      <c r="O78" s="419"/>
      <c r="P78" s="173"/>
      <c r="Q78" s="482"/>
      <c r="R78" s="183"/>
      <c r="S78" s="75">
        <f>M78+O78+P78+Q78+R78</f>
        <v>0</v>
      </c>
      <c r="T78" s="198"/>
      <c r="U78" s="173"/>
      <c r="V78" s="100">
        <f>U78-(T78-S78)</f>
        <v>0</v>
      </c>
      <c r="W78" s="100">
        <f>-U78+V78</f>
        <v>0</v>
      </c>
      <c r="X78" s="101">
        <f>M78-L78</f>
        <v>0</v>
      </c>
      <c r="Y78" s="102"/>
      <c r="Z78" s="175">
        <f>AB78-X78</f>
        <v>0</v>
      </c>
      <c r="AA78" s="89"/>
      <c r="AB78" s="105">
        <f>SUM(AC78,AD78,AE78)</f>
        <v>0</v>
      </c>
      <c r="AC78" s="325"/>
      <c r="AD78" s="102"/>
      <c r="AE78" s="97"/>
      <c r="AF78" s="176">
        <f>M78</f>
        <v>0</v>
      </c>
      <c r="AG78" s="93"/>
      <c r="AH78" s="73"/>
      <c r="AI78" s="728"/>
    </row>
    <row r="79" spans="1:35" x14ac:dyDescent="0.25">
      <c r="A79" s="138"/>
      <c r="B79" s="46">
        <v>39</v>
      </c>
      <c r="C79" s="299" t="s">
        <v>1</v>
      </c>
      <c r="D79" s="211" t="s">
        <v>143</v>
      </c>
      <c r="E79" s="249">
        <v>4</v>
      </c>
      <c r="F79" s="513" t="s">
        <v>365</v>
      </c>
      <c r="G79" s="270" t="s">
        <v>154</v>
      </c>
      <c r="H79" s="272" t="s">
        <v>149</v>
      </c>
      <c r="I79" s="172" t="s">
        <v>149</v>
      </c>
      <c r="J79" s="123"/>
      <c r="K79" s="123"/>
      <c r="L79" s="63">
        <f>J79*kladovshik</f>
        <v>0</v>
      </c>
      <c r="M79" s="64">
        <f>J79*rank_4</f>
        <v>0</v>
      </c>
      <c r="N79" s="364">
        <f>K79*rank_4*0.4</f>
        <v>0</v>
      </c>
      <c r="O79" s="415"/>
      <c r="P79" s="183"/>
      <c r="Q79" s="493"/>
      <c r="R79" s="184"/>
      <c r="S79" s="75">
        <f>M79+O79+P79+Q79+R79</f>
        <v>0</v>
      </c>
      <c r="T79" s="200"/>
      <c r="U79" s="183"/>
      <c r="V79" s="79">
        <f>U79-(T79-S79)</f>
        <v>0</v>
      </c>
      <c r="W79" s="79">
        <f>-U79+V79</f>
        <v>0</v>
      </c>
      <c r="X79" s="65">
        <f>M79-L79</f>
        <v>0</v>
      </c>
      <c r="Y79" s="42"/>
      <c r="Z79" s="21">
        <f>AB79-X79</f>
        <v>0</v>
      </c>
      <c r="AA79" s="42"/>
      <c r="AB79" s="62">
        <f>SUM(AC79,AD79,AE79)</f>
        <v>0</v>
      </c>
      <c r="AC79" s="325"/>
      <c r="AD79" s="42"/>
      <c r="AE79" s="63"/>
      <c r="AF79" s="57">
        <f>S79</f>
        <v>0</v>
      </c>
      <c r="AG79" s="91"/>
      <c r="AH79" s="69"/>
      <c r="AI79" s="70"/>
    </row>
    <row r="80" spans="1:35" ht="15.75" thickBot="1" x14ac:dyDescent="0.3">
      <c r="B80" s="496">
        <v>22</v>
      </c>
      <c r="C80" s="536" t="s">
        <v>36</v>
      </c>
      <c r="D80" s="235" t="s">
        <v>36</v>
      </c>
      <c r="E80" s="248">
        <v>4</v>
      </c>
      <c r="F80" s="520" t="s">
        <v>366</v>
      </c>
      <c r="G80" s="446" t="s">
        <v>195</v>
      </c>
      <c r="H80" s="282">
        <v>43470</v>
      </c>
      <c r="I80" s="387" t="s">
        <v>149</v>
      </c>
      <c r="J80" s="126"/>
      <c r="K80" s="126"/>
      <c r="L80" s="81">
        <f>J80*kladovshik</f>
        <v>0</v>
      </c>
      <c r="M80" s="83">
        <f>J80*rank_4</f>
        <v>0</v>
      </c>
      <c r="N80" s="365">
        <f>K80*rank_4*0.4</f>
        <v>0</v>
      </c>
      <c r="O80" s="326"/>
      <c r="P80" s="165"/>
      <c r="Q80" s="481"/>
      <c r="R80" s="165"/>
      <c r="S80" s="84">
        <f>M80+O80+P80+Q80+R80</f>
        <v>0</v>
      </c>
      <c r="T80" s="201"/>
      <c r="U80" s="165"/>
      <c r="V80" s="85">
        <f>U80-(T80-S80)</f>
        <v>0</v>
      </c>
      <c r="W80" s="85">
        <f>-U80+V80</f>
        <v>0</v>
      </c>
      <c r="X80" s="86">
        <f>M80-L80</f>
        <v>0</v>
      </c>
      <c r="Y80" s="58"/>
      <c r="Z80" s="72">
        <f>AB80-X80</f>
        <v>0</v>
      </c>
      <c r="AA80" s="67"/>
      <c r="AB80" s="164">
        <f>SUM(AC80,AD80,AE80)</f>
        <v>0</v>
      </c>
      <c r="AC80" s="327"/>
      <c r="AD80" s="58"/>
      <c r="AE80" s="81"/>
      <c r="AF80" s="383">
        <f>M80</f>
        <v>0</v>
      </c>
      <c r="AG80" s="68"/>
      <c r="AH80" s="68"/>
      <c r="AI80" s="27"/>
    </row>
    <row r="81" spans="1:35" s="115" customFormat="1" x14ac:dyDescent="0.25">
      <c r="A81" s="32"/>
      <c r="B81" s="495">
        <v>13</v>
      </c>
      <c r="C81" s="298" t="s">
        <v>144</v>
      </c>
      <c r="D81" s="224" t="s">
        <v>143</v>
      </c>
      <c r="E81" s="571">
        <v>5</v>
      </c>
      <c r="F81" s="585" t="s">
        <v>367</v>
      </c>
      <c r="G81" s="427" t="s">
        <v>181</v>
      </c>
      <c r="H81" s="278" t="s">
        <v>149</v>
      </c>
      <c r="I81" s="271" t="s">
        <v>149</v>
      </c>
      <c r="J81" s="125"/>
      <c r="K81" s="125"/>
      <c r="L81" s="226">
        <f>J81*kladovshik</f>
        <v>0</v>
      </c>
      <c r="M81" s="227">
        <f>J81*rank_5</f>
        <v>0</v>
      </c>
      <c r="N81" s="366">
        <f>K81*rank_5*0.4</f>
        <v>0</v>
      </c>
      <c r="O81" s="173"/>
      <c r="P81" s="174"/>
      <c r="Q81" s="489"/>
      <c r="R81" s="197"/>
      <c r="S81" s="99">
        <f>M81+O81+P81+Q81+R81</f>
        <v>0</v>
      </c>
      <c r="T81" s="199"/>
      <c r="U81" s="174"/>
      <c r="V81" s="229">
        <f>U81-(T81-S81)</f>
        <v>0</v>
      </c>
      <c r="W81" s="229">
        <f>-U81+V81</f>
        <v>0</v>
      </c>
      <c r="X81" s="230">
        <f>M81-L81</f>
        <v>0</v>
      </c>
      <c r="Y81" s="231"/>
      <c r="Z81" s="28">
        <f>AB81-X81</f>
        <v>0</v>
      </c>
      <c r="AA81" s="82"/>
      <c r="AB81" s="233">
        <f>SUM(AC81,AD81,AE81)</f>
        <v>0</v>
      </c>
      <c r="AC81" s="207"/>
      <c r="AD81" s="226"/>
      <c r="AE81" s="226"/>
      <c r="AF81" s="166">
        <f>AB81+L81</f>
        <v>0</v>
      </c>
      <c r="AG81" s="91"/>
      <c r="AH81" s="69"/>
      <c r="AI81" s="70"/>
    </row>
    <row r="82" spans="1:35" x14ac:dyDescent="0.25">
      <c r="A82" s="139"/>
      <c r="B82" s="46">
        <v>51</v>
      </c>
      <c r="C82" s="299" t="s">
        <v>1</v>
      </c>
      <c r="D82" s="211" t="s">
        <v>143</v>
      </c>
      <c r="E82" s="248">
        <v>3</v>
      </c>
      <c r="F82" s="515" t="s">
        <v>368</v>
      </c>
      <c r="G82" s="270" t="s">
        <v>166</v>
      </c>
      <c r="H82" s="390">
        <v>43432</v>
      </c>
      <c r="I82" s="182" t="s">
        <v>149</v>
      </c>
      <c r="J82" s="123"/>
      <c r="K82" s="123"/>
      <c r="L82" s="63">
        <f>J82*kladovshik</f>
        <v>0</v>
      </c>
      <c r="M82" s="64">
        <f>J82*rank_3</f>
        <v>0</v>
      </c>
      <c r="N82" s="364">
        <f>K82*rank_3*0.4</f>
        <v>0</v>
      </c>
      <c r="O82" s="324"/>
      <c r="P82" s="376"/>
      <c r="Q82" s="491"/>
      <c r="R82" s="463"/>
      <c r="S82" s="75">
        <f>M82+O82+P82+Q82+R82</f>
        <v>0</v>
      </c>
      <c r="T82" s="685"/>
      <c r="U82" s="376"/>
      <c r="V82" s="79">
        <f>U82-(T82-S82)</f>
        <v>0</v>
      </c>
      <c r="W82" s="79">
        <f>-U82+V82</f>
        <v>0</v>
      </c>
      <c r="X82" s="65">
        <f>M82-L82</f>
        <v>0</v>
      </c>
      <c r="Y82" s="42"/>
      <c r="Z82" s="21">
        <f>AB82-X82</f>
        <v>0</v>
      </c>
      <c r="AA82" s="42"/>
      <c r="AB82" s="62">
        <f>SUM(AC82,AD82,AE82)</f>
        <v>0</v>
      </c>
      <c r="AC82" s="325"/>
      <c r="AD82" s="42"/>
      <c r="AE82" s="63"/>
      <c r="AF82" s="57">
        <f>S82</f>
        <v>0</v>
      </c>
      <c r="AG82" s="91"/>
      <c r="AH82" s="69"/>
      <c r="AI82" s="70"/>
    </row>
    <row r="83" spans="1:35" x14ac:dyDescent="0.25">
      <c r="A83" s="138"/>
      <c r="B83" s="46">
        <v>17</v>
      </c>
      <c r="C83" s="533" t="s">
        <v>36</v>
      </c>
      <c r="D83" s="211" t="s">
        <v>143</v>
      </c>
      <c r="E83" s="249">
        <v>4</v>
      </c>
      <c r="F83" s="513" t="s">
        <v>369</v>
      </c>
      <c r="G83" s="453" t="s">
        <v>190</v>
      </c>
      <c r="H83" s="272" t="s">
        <v>149</v>
      </c>
      <c r="I83" s="120" t="s">
        <v>149</v>
      </c>
      <c r="J83" s="123"/>
      <c r="K83" s="124"/>
      <c r="L83" s="97">
        <f>J83*kladovshik</f>
        <v>0</v>
      </c>
      <c r="M83" s="98">
        <f>J83*rank_4</f>
        <v>0</v>
      </c>
      <c r="N83" s="364">
        <f>K83*rank_4*0.4</f>
        <v>0</v>
      </c>
      <c r="O83" s="324"/>
      <c r="P83" s="324"/>
      <c r="Q83" s="477"/>
      <c r="R83" s="183"/>
      <c r="S83" s="75">
        <f>M83+O83+P83+Q83+R83</f>
        <v>0</v>
      </c>
      <c r="T83" s="356"/>
      <c r="U83" s="324"/>
      <c r="V83" s="100">
        <f>U83-(T83-S83)</f>
        <v>0</v>
      </c>
      <c r="W83" s="100">
        <f>-U83+V83</f>
        <v>0</v>
      </c>
      <c r="X83" s="101">
        <f>M83-L83</f>
        <v>0</v>
      </c>
      <c r="Y83" s="102"/>
      <c r="Z83" s="110">
        <f>AB83-X83</f>
        <v>0</v>
      </c>
      <c r="AA83" s="102"/>
      <c r="AB83" s="80">
        <f>SUM(AC83,AD83,AE83)</f>
        <v>0</v>
      </c>
      <c r="AC83" s="325"/>
      <c r="AD83" s="102"/>
      <c r="AE83" s="97"/>
      <c r="AF83" s="176">
        <f>S83</f>
        <v>0</v>
      </c>
      <c r="AG83" s="91"/>
      <c r="AH83" s="69"/>
      <c r="AI83" s="94"/>
    </row>
    <row r="84" spans="1:35" x14ac:dyDescent="0.25">
      <c r="A84" s="134"/>
      <c r="B84" s="46">
        <v>12</v>
      </c>
      <c r="C84" s="298" t="s">
        <v>144</v>
      </c>
      <c r="D84" s="211" t="s">
        <v>143</v>
      </c>
      <c r="E84" s="569">
        <v>5</v>
      </c>
      <c r="F84" s="586" t="s">
        <v>370</v>
      </c>
      <c r="G84" s="263" t="s">
        <v>180</v>
      </c>
      <c r="H84" s="272" t="s">
        <v>149</v>
      </c>
      <c r="I84" s="117" t="s">
        <v>149</v>
      </c>
      <c r="J84" s="123"/>
      <c r="K84" s="123"/>
      <c r="L84" s="63">
        <f>J84*kladovshik</f>
        <v>0</v>
      </c>
      <c r="M84" s="64">
        <f>J84*rank_5</f>
        <v>0</v>
      </c>
      <c r="N84" s="364">
        <f>K84*rank_5*0.4</f>
        <v>0</v>
      </c>
      <c r="O84" s="324"/>
      <c r="P84" s="324"/>
      <c r="Q84" s="477"/>
      <c r="R84" s="183"/>
      <c r="S84" s="75">
        <f>M84+O84+P84+Q84+R84</f>
        <v>0</v>
      </c>
      <c r="T84" s="356"/>
      <c r="U84" s="324"/>
      <c r="V84" s="79">
        <f>U84-(T84-S84)</f>
        <v>0</v>
      </c>
      <c r="W84" s="79">
        <f>-U84+V84</f>
        <v>0</v>
      </c>
      <c r="X84" s="65">
        <f>M84-L84</f>
        <v>0</v>
      </c>
      <c r="Y84" s="42"/>
      <c r="Z84" s="33">
        <f>AB84-X84</f>
        <v>0</v>
      </c>
      <c r="AA84" s="36"/>
      <c r="AB84" s="104">
        <f>SUM(AC84,AD84,AE84)</f>
        <v>0</v>
      </c>
      <c r="AC84" s="325"/>
      <c r="AD84" s="42"/>
      <c r="AE84" s="63"/>
      <c r="AF84" s="57">
        <f>M84</f>
        <v>0</v>
      </c>
      <c r="AG84" s="71"/>
      <c r="AH84" s="68"/>
      <c r="AI84" s="27"/>
    </row>
    <row r="85" spans="1:35" s="115" customFormat="1" x14ac:dyDescent="0.25">
      <c r="A85" s="32"/>
      <c r="B85" s="46">
        <v>2</v>
      </c>
      <c r="C85" s="531" t="s">
        <v>140</v>
      </c>
      <c r="D85" s="275" t="s">
        <v>140</v>
      </c>
      <c r="E85" s="573">
        <v>11</v>
      </c>
      <c r="F85" s="589" t="s">
        <v>371</v>
      </c>
      <c r="G85" s="285" t="s">
        <v>183</v>
      </c>
      <c r="H85" s="272" t="s">
        <v>149</v>
      </c>
      <c r="I85" s="619" t="s">
        <v>149</v>
      </c>
      <c r="J85" s="18"/>
      <c r="K85" s="18"/>
      <c r="L85" s="20">
        <v>66000</v>
      </c>
      <c r="M85" s="18">
        <f>L85</f>
        <v>66000</v>
      </c>
      <c r="N85" s="634"/>
      <c r="O85" s="473"/>
      <c r="P85" s="658"/>
      <c r="Q85" s="672"/>
      <c r="R85" s="677"/>
      <c r="S85" s="74">
        <f>M85+O85+P85+Q85+R85</f>
        <v>66000</v>
      </c>
      <c r="T85" s="356"/>
      <c r="U85" s="324"/>
      <c r="V85" s="78">
        <f>U85-(T85-AF85)</f>
        <v>66000</v>
      </c>
      <c r="W85" s="79">
        <f>-U85+V85</f>
        <v>66000</v>
      </c>
      <c r="X85" s="47">
        <f>S85</f>
        <v>66000</v>
      </c>
      <c r="Y85" s="21"/>
      <c r="Z85" s="21"/>
      <c r="AA85" s="21"/>
      <c r="AB85" s="48"/>
      <c r="AC85" s="704"/>
      <c r="AD85" s="30"/>
      <c r="AE85" s="30"/>
      <c r="AF85" s="43">
        <f>X85</f>
        <v>66000</v>
      </c>
      <c r="AG85" s="717"/>
      <c r="AH85" s="724"/>
      <c r="AI85" s="61"/>
    </row>
    <row r="86" spans="1:35" ht="15.75" thickBot="1" x14ac:dyDescent="0.3">
      <c r="A86" s="138"/>
      <c r="B86" s="496">
        <v>61</v>
      </c>
      <c r="C86" s="349" t="s">
        <v>1</v>
      </c>
      <c r="D86" s="350" t="s">
        <v>74</v>
      </c>
      <c r="E86" s="351">
        <v>3</v>
      </c>
      <c r="F86" s="519" t="s">
        <v>372</v>
      </c>
      <c r="G86" s="352" t="s">
        <v>167</v>
      </c>
      <c r="H86" s="318">
        <v>43473</v>
      </c>
      <c r="I86" s="353" t="s">
        <v>149</v>
      </c>
      <c r="J86" s="319"/>
      <c r="K86" s="319"/>
      <c r="L86" s="333">
        <f>J86*gruzchik</f>
        <v>0</v>
      </c>
      <c r="M86" s="334">
        <f>J86*rank_3</f>
        <v>0</v>
      </c>
      <c r="N86" s="365">
        <f>K86*rank_3*0.4</f>
        <v>0</v>
      </c>
      <c r="O86" s="326"/>
      <c r="P86" s="354"/>
      <c r="Q86" s="492"/>
      <c r="R86" s="464"/>
      <c r="S86" s="336">
        <f>M86+O86+P86+Q86+R86</f>
        <v>0</v>
      </c>
      <c r="T86" s="691"/>
      <c r="U86" s="354"/>
      <c r="V86" s="337">
        <f>U86-(T86-S86)</f>
        <v>0</v>
      </c>
      <c r="W86" s="337">
        <f>-U86+V86</f>
        <v>0</v>
      </c>
      <c r="X86" s="338">
        <f>M86-L86</f>
        <v>0</v>
      </c>
      <c r="Y86" s="339"/>
      <c r="Z86" s="340">
        <f>AB86-X86</f>
        <v>0</v>
      </c>
      <c r="AA86" s="339"/>
      <c r="AB86" s="347">
        <f>SUM(AC86,AD86,AE86)</f>
        <v>0</v>
      </c>
      <c r="AC86" s="342"/>
      <c r="AD86" s="339"/>
      <c r="AE86" s="333"/>
      <c r="AF86" s="355">
        <f>S86</f>
        <v>0</v>
      </c>
      <c r="AG86" s="292"/>
      <c r="AH86" s="293"/>
      <c r="AI86" s="94"/>
    </row>
    <row r="87" spans="1:35" x14ac:dyDescent="0.25">
      <c r="B87" s="495">
        <v>40</v>
      </c>
      <c r="C87" s="392" t="s">
        <v>1</v>
      </c>
      <c r="D87" s="224" t="s">
        <v>143</v>
      </c>
      <c r="E87" s="290">
        <v>4</v>
      </c>
      <c r="F87" s="517" t="s">
        <v>373</v>
      </c>
      <c r="G87" s="448" t="s">
        <v>155</v>
      </c>
      <c r="H87" s="278" t="s">
        <v>149</v>
      </c>
      <c r="I87" s="225" t="s">
        <v>149</v>
      </c>
      <c r="J87" s="125"/>
      <c r="K87" s="125"/>
      <c r="L87" s="226">
        <f>J87*kladovshik</f>
        <v>0</v>
      </c>
      <c r="M87" s="227">
        <f>J87*rank_4</f>
        <v>0</v>
      </c>
      <c r="N87" s="366">
        <f>K87*rank_4*0.4</f>
        <v>0</v>
      </c>
      <c r="O87" s="173"/>
      <c r="P87" s="174"/>
      <c r="Q87" s="487"/>
      <c r="R87" s="196"/>
      <c r="S87" s="228">
        <f>M87+O87+P87+Q87+R87</f>
        <v>0</v>
      </c>
      <c r="T87" s="199"/>
      <c r="U87" s="174"/>
      <c r="V87" s="229">
        <f>U87-(T87-S87)</f>
        <v>0</v>
      </c>
      <c r="W87" s="229">
        <f>-U87+V87</f>
        <v>0</v>
      </c>
      <c r="X87" s="230">
        <f>M87-L87</f>
        <v>0</v>
      </c>
      <c r="Y87" s="231"/>
      <c r="Z87" s="232">
        <f>AB87-X87</f>
        <v>0</v>
      </c>
      <c r="AA87" s="82"/>
      <c r="AB87" s="233">
        <f>SUM(AC87,AD87,AE87)</f>
        <v>0</v>
      </c>
      <c r="AC87" s="207"/>
      <c r="AD87" s="231"/>
      <c r="AE87" s="226"/>
      <c r="AF87" s="234">
        <f>M87</f>
        <v>0</v>
      </c>
      <c r="AG87" s="294"/>
      <c r="AH87" s="295"/>
      <c r="AI87" s="95"/>
    </row>
    <row r="88" spans="1:35" ht="15.75" thickBot="1" x14ac:dyDescent="0.3">
      <c r="B88" s="496">
        <v>72</v>
      </c>
      <c r="C88" s="301" t="s">
        <v>98</v>
      </c>
      <c r="D88" s="246" t="s">
        <v>143</v>
      </c>
      <c r="E88" s="393">
        <v>4</v>
      </c>
      <c r="F88" s="584" t="s">
        <v>374</v>
      </c>
      <c r="G88" s="454" t="s">
        <v>215</v>
      </c>
      <c r="H88" s="279" t="s">
        <v>149</v>
      </c>
      <c r="I88" s="615" t="s">
        <v>149</v>
      </c>
      <c r="J88" s="252"/>
      <c r="K88" s="252"/>
      <c r="L88" s="253">
        <f>J88*kladovshik</f>
        <v>0</v>
      </c>
      <c r="M88" s="254">
        <f>J88*rank_4</f>
        <v>0</v>
      </c>
      <c r="N88" s="417">
        <f>K88*rank_4*0.4</f>
        <v>0</v>
      </c>
      <c r="O88" s="418"/>
      <c r="P88" s="280"/>
      <c r="Q88" s="494"/>
      <c r="R88" s="186"/>
      <c r="S88" s="84">
        <f>M88+O88+P88+Q88+R88</f>
        <v>0</v>
      </c>
      <c r="T88" s="687"/>
      <c r="U88" s="280"/>
      <c r="V88" s="255">
        <f>U88-(T88-S88)</f>
        <v>0</v>
      </c>
      <c r="W88" s="255">
        <f>-U88+V88</f>
        <v>0</v>
      </c>
      <c r="X88" s="256">
        <f>M88-L88</f>
        <v>0</v>
      </c>
      <c r="Y88" s="257"/>
      <c r="Z88" s="700">
        <f>AB88-X88</f>
        <v>0</v>
      </c>
      <c r="AA88" s="258"/>
      <c r="AB88" s="259">
        <f>SUM(AC88,AD88,AE88)</f>
        <v>0</v>
      </c>
      <c r="AC88" s="327"/>
      <c r="AD88" s="253"/>
      <c r="AE88" s="253"/>
      <c r="AF88" s="714">
        <f>AB88+L88</f>
        <v>0</v>
      </c>
      <c r="AG88" s="209"/>
      <c r="AH88" s="210"/>
      <c r="AI88" s="296"/>
    </row>
    <row r="89" spans="1:35" x14ac:dyDescent="0.25">
      <c r="C89" s="291"/>
      <c r="D89" s="291"/>
      <c r="E89" s="17"/>
      <c r="F89" s="17"/>
      <c r="M89" s="24"/>
      <c r="N89" s="414"/>
      <c r="O89" s="24"/>
      <c r="P89" s="24"/>
      <c r="Q89" s="500" t="s">
        <v>290</v>
      </c>
      <c r="R89" s="500"/>
      <c r="S89" s="498">
        <f>SUM(S10:S88)</f>
        <v>427459.98</v>
      </c>
      <c r="AF89" s="24">
        <f>SUM(AF9:AF88)</f>
        <v>427459.98</v>
      </c>
    </row>
    <row r="90" spans="1:35" x14ac:dyDescent="0.25">
      <c r="R90" s="501" t="s">
        <v>291</v>
      </c>
      <c r="S90" s="499">
        <f>SUM(S9:S88)</f>
        <v>427459.98</v>
      </c>
    </row>
  </sheetData>
  <autoFilter ref="A8:AI90">
    <sortState ref="A9:AI90">
      <sortCondition ref="G8:G90"/>
    </sortState>
  </autoFilter>
  <conditionalFormatting sqref="Z70">
    <cfRule type="colorScale" priority="144">
      <colorScale>
        <cfvo type="min"/>
        <cfvo type="max"/>
        <color rgb="FFF8696B"/>
        <color rgb="FFFCFCFF"/>
      </colorScale>
    </cfRule>
  </conditionalFormatting>
  <conditionalFormatting sqref="Z82">
    <cfRule type="colorScale" priority="139">
      <colorScale>
        <cfvo type="min"/>
        <cfvo type="max"/>
        <color rgb="FFF8696B"/>
        <color rgb="FFFCFCFF"/>
      </colorScale>
    </cfRule>
  </conditionalFormatting>
  <conditionalFormatting sqref="Z75">
    <cfRule type="colorScale" priority="138">
      <colorScale>
        <cfvo type="min"/>
        <cfvo type="max"/>
        <color rgb="FFF8696B"/>
        <color rgb="FFFCFCFF"/>
      </colorScale>
    </cfRule>
  </conditionalFormatting>
  <conditionalFormatting sqref="Z79">
    <cfRule type="colorScale" priority="135">
      <colorScale>
        <cfvo type="min"/>
        <cfvo type="max"/>
        <color rgb="FFF8696B"/>
        <color rgb="FFFCFCFF"/>
      </colorScale>
    </cfRule>
  </conditionalFormatting>
  <conditionalFormatting sqref="Z21">
    <cfRule type="colorScale" priority="134">
      <colorScale>
        <cfvo type="min"/>
        <cfvo type="max"/>
        <color rgb="FFF8696B"/>
        <color rgb="FFFCFCFF"/>
      </colorScale>
    </cfRule>
  </conditionalFormatting>
  <conditionalFormatting sqref="Z83">
    <cfRule type="colorScale" priority="133">
      <colorScale>
        <cfvo type="min"/>
        <cfvo type="max"/>
        <color rgb="FFF8696B"/>
        <color rgb="FFFCFCFF"/>
      </colorScale>
    </cfRule>
  </conditionalFormatting>
  <conditionalFormatting sqref="Z80">
    <cfRule type="colorScale" priority="132">
      <colorScale>
        <cfvo type="min"/>
        <cfvo type="max"/>
        <color rgb="FFF8696B"/>
        <color rgb="FFFCFCFF"/>
      </colorScale>
    </cfRule>
  </conditionalFormatting>
  <conditionalFormatting sqref="Z76">
    <cfRule type="colorScale" priority="131">
      <colorScale>
        <cfvo type="min"/>
        <cfvo type="max"/>
        <color rgb="FFF8696B"/>
        <color rgb="FFFCFCFF"/>
      </colorScale>
    </cfRule>
  </conditionalFormatting>
  <conditionalFormatting sqref="Z86">
    <cfRule type="colorScale" priority="130">
      <colorScale>
        <cfvo type="min"/>
        <cfvo type="max"/>
        <color rgb="FFF8696B"/>
        <color rgb="FFFCFCFF"/>
      </colorScale>
    </cfRule>
  </conditionalFormatting>
  <conditionalFormatting sqref="Z41">
    <cfRule type="colorScale" priority="129">
      <colorScale>
        <cfvo type="min"/>
        <cfvo type="max"/>
        <color rgb="FFF8696B"/>
        <color rgb="FFFCFCFF"/>
      </colorScale>
    </cfRule>
  </conditionalFormatting>
  <conditionalFormatting sqref="Z78">
    <cfRule type="colorScale" priority="120">
      <colorScale>
        <cfvo type="min"/>
        <cfvo type="max"/>
        <color rgb="FFF8696B"/>
        <color rgb="FFFCFCFF"/>
      </colorScale>
    </cfRule>
  </conditionalFormatting>
  <conditionalFormatting sqref="Z78">
    <cfRule type="colorScale" priority="121">
      <colorScale>
        <cfvo type="min"/>
        <cfvo type="max"/>
        <color rgb="FFF8696B"/>
        <color rgb="FFFCFCFF"/>
      </colorScale>
    </cfRule>
  </conditionalFormatting>
  <conditionalFormatting sqref="Z54">
    <cfRule type="colorScale" priority="118">
      <colorScale>
        <cfvo type="min"/>
        <cfvo type="max"/>
        <color rgb="FFF8696B"/>
        <color rgb="FFFCFCFF"/>
      </colorScale>
    </cfRule>
  </conditionalFormatting>
  <conditionalFormatting sqref="Z54">
    <cfRule type="colorScale" priority="119">
      <colorScale>
        <cfvo type="min"/>
        <cfvo type="max"/>
        <color rgb="FFF8696B"/>
        <color rgb="FFFCFCFF"/>
      </colorScale>
    </cfRule>
  </conditionalFormatting>
  <conditionalFormatting sqref="Z37">
    <cfRule type="colorScale" priority="116">
      <colorScale>
        <cfvo type="min"/>
        <cfvo type="max"/>
        <color rgb="FFF8696B"/>
        <color rgb="FFFCFCFF"/>
      </colorScale>
    </cfRule>
  </conditionalFormatting>
  <conditionalFormatting sqref="Z37">
    <cfRule type="colorScale" priority="117">
      <colorScale>
        <cfvo type="min"/>
        <cfvo type="max"/>
        <color rgb="FFF8696B"/>
        <color rgb="FFFCFCFF"/>
      </colorScale>
    </cfRule>
  </conditionalFormatting>
  <conditionalFormatting sqref="Z53">
    <cfRule type="colorScale" priority="106">
      <colorScale>
        <cfvo type="min"/>
        <cfvo type="max"/>
        <color rgb="FFF8696B"/>
        <color rgb="FFFCFCFF"/>
      </colorScale>
    </cfRule>
  </conditionalFormatting>
  <conditionalFormatting sqref="Z53">
    <cfRule type="colorScale" priority="107">
      <colorScale>
        <cfvo type="min"/>
        <cfvo type="max"/>
        <color rgb="FFF8696B"/>
        <color rgb="FFFCFCFF"/>
      </colorScale>
    </cfRule>
  </conditionalFormatting>
  <conditionalFormatting sqref="Z24 Z29">
    <cfRule type="colorScale" priority="104">
      <colorScale>
        <cfvo type="min"/>
        <cfvo type="max"/>
        <color rgb="FFF8696B"/>
        <color rgb="FFFCFCFF"/>
      </colorScale>
    </cfRule>
  </conditionalFormatting>
  <conditionalFormatting sqref="Z49">
    <cfRule type="colorScale" priority="102">
      <colorScale>
        <cfvo type="min"/>
        <cfvo type="max"/>
        <color rgb="FFF8696B"/>
        <color rgb="FFFCFCFF"/>
      </colorScale>
    </cfRule>
  </conditionalFormatting>
  <conditionalFormatting sqref="Z49">
    <cfRule type="colorScale" priority="103">
      <colorScale>
        <cfvo type="min"/>
        <cfvo type="max"/>
        <color rgb="FFF8696B"/>
        <color rgb="FFFCFCFF"/>
      </colorScale>
    </cfRule>
  </conditionalFormatting>
  <conditionalFormatting sqref="Z52">
    <cfRule type="colorScale" priority="100">
      <colorScale>
        <cfvo type="min"/>
        <cfvo type="max"/>
        <color rgb="FFF8696B"/>
        <color rgb="FFFCFCFF"/>
      </colorScale>
    </cfRule>
  </conditionalFormatting>
  <conditionalFormatting sqref="Z52">
    <cfRule type="colorScale" priority="101">
      <colorScale>
        <cfvo type="min"/>
        <cfvo type="max"/>
        <color rgb="FFF8696B"/>
        <color rgb="FFFCFCFF"/>
      </colorScale>
    </cfRule>
  </conditionalFormatting>
  <conditionalFormatting sqref="Z55">
    <cfRule type="colorScale" priority="98">
      <colorScale>
        <cfvo type="min"/>
        <cfvo type="max"/>
        <color rgb="FFF8696B"/>
        <color rgb="FFFCFCFF"/>
      </colorScale>
    </cfRule>
  </conditionalFormatting>
  <conditionalFormatting sqref="Z55">
    <cfRule type="colorScale" priority="99">
      <colorScale>
        <cfvo type="min"/>
        <cfvo type="max"/>
        <color rgb="FFF8696B"/>
        <color rgb="FFFCFCFF"/>
      </colorScale>
    </cfRule>
  </conditionalFormatting>
  <conditionalFormatting sqref="Z26">
    <cfRule type="colorScale" priority="96">
      <colorScale>
        <cfvo type="min"/>
        <cfvo type="max"/>
        <color rgb="FFF8696B"/>
        <color rgb="FFFCFCFF"/>
      </colorScale>
    </cfRule>
  </conditionalFormatting>
  <conditionalFormatting sqref="Z26">
    <cfRule type="colorScale" priority="97">
      <colorScale>
        <cfvo type="min"/>
        <cfvo type="max"/>
        <color rgb="FFF8696B"/>
        <color rgb="FFFCFCFF"/>
      </colorScale>
    </cfRule>
  </conditionalFormatting>
  <conditionalFormatting sqref="Z25">
    <cfRule type="colorScale" priority="94">
      <colorScale>
        <cfvo type="min"/>
        <cfvo type="max"/>
        <color rgb="FFF8696B"/>
        <color rgb="FFFCFCFF"/>
      </colorScale>
    </cfRule>
  </conditionalFormatting>
  <conditionalFormatting sqref="Z25">
    <cfRule type="colorScale" priority="95">
      <colorScale>
        <cfvo type="min"/>
        <cfvo type="max"/>
        <color rgb="FFF8696B"/>
        <color rgb="FFFCFCFF"/>
      </colorScale>
    </cfRule>
  </conditionalFormatting>
  <conditionalFormatting sqref="Z59">
    <cfRule type="colorScale" priority="83">
      <colorScale>
        <cfvo type="min"/>
        <cfvo type="max"/>
        <color rgb="FFF8696B"/>
        <color rgb="FFFCFCFF"/>
      </colorScale>
    </cfRule>
  </conditionalFormatting>
  <conditionalFormatting sqref="Z59">
    <cfRule type="colorScale" priority="84">
      <colorScale>
        <cfvo type="min"/>
        <cfvo type="max"/>
        <color rgb="FFF8696B"/>
        <color rgb="FFFCFCFF"/>
      </colorScale>
    </cfRule>
  </conditionalFormatting>
  <conditionalFormatting sqref="Z87">
    <cfRule type="colorScale" priority="79">
      <colorScale>
        <cfvo type="min"/>
        <cfvo type="max"/>
        <color rgb="FFF8696B"/>
        <color rgb="FFFCFCFF"/>
      </colorScale>
    </cfRule>
  </conditionalFormatting>
  <conditionalFormatting sqref="Z87">
    <cfRule type="colorScale" priority="80">
      <colorScale>
        <cfvo type="min"/>
        <cfvo type="max"/>
        <color rgb="FFF8696B"/>
        <color rgb="FFFCFCFF"/>
      </colorScale>
    </cfRule>
  </conditionalFormatting>
  <conditionalFormatting sqref="Z27 Z29 Z24 Z17">
    <cfRule type="colorScale" priority="568">
      <colorScale>
        <cfvo type="min"/>
        <cfvo type="max"/>
        <color rgb="FFF8696B"/>
        <color rgb="FFFCFCFF"/>
      </colorScale>
    </cfRule>
  </conditionalFormatting>
  <conditionalFormatting sqref="Z22">
    <cfRule type="colorScale" priority="73">
      <colorScale>
        <cfvo type="min"/>
        <cfvo type="max"/>
        <color rgb="FFF8696B"/>
        <color rgb="FFFCFCFF"/>
      </colorScale>
    </cfRule>
  </conditionalFormatting>
  <conditionalFormatting sqref="Z22">
    <cfRule type="colorScale" priority="74">
      <colorScale>
        <cfvo type="min"/>
        <cfvo type="max"/>
        <color rgb="FFF8696B"/>
        <color rgb="FFFCFCFF"/>
      </colorScale>
    </cfRule>
  </conditionalFormatting>
  <conditionalFormatting sqref="Z2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2">
    <cfRule type="colorScale" priority="76">
      <colorScale>
        <cfvo type="min"/>
        <cfvo type="max"/>
        <color rgb="FFF8696B"/>
        <color rgb="FFFCFCFF"/>
      </colorScale>
    </cfRule>
  </conditionalFormatting>
  <conditionalFormatting sqref="Z23">
    <cfRule type="colorScale" priority="69">
      <colorScale>
        <cfvo type="min"/>
        <cfvo type="max"/>
        <color rgb="FFF8696B"/>
        <color rgb="FFFCFCFF"/>
      </colorScale>
    </cfRule>
  </conditionalFormatting>
  <conditionalFormatting sqref="Z23">
    <cfRule type="colorScale" priority="70">
      <colorScale>
        <cfvo type="min"/>
        <cfvo type="max"/>
        <color rgb="FFF8696B"/>
        <color rgb="FFFCFCFF"/>
      </colorScale>
    </cfRule>
  </conditionalFormatting>
  <conditionalFormatting sqref="Z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3">
    <cfRule type="colorScale" priority="72">
      <colorScale>
        <cfvo type="min"/>
        <cfvo type="max"/>
        <color rgb="FFF8696B"/>
        <color rgb="FFFCFCFF"/>
      </colorScale>
    </cfRule>
  </conditionalFormatting>
  <conditionalFormatting sqref="Z30">
    <cfRule type="colorScale" priority="65">
      <colorScale>
        <cfvo type="min"/>
        <cfvo type="max"/>
        <color rgb="FFF8696B"/>
        <color rgb="FFFCFCFF"/>
      </colorScale>
    </cfRule>
  </conditionalFormatting>
  <conditionalFormatting sqref="Z30">
    <cfRule type="colorScale" priority="66">
      <colorScale>
        <cfvo type="min"/>
        <cfvo type="max"/>
        <color rgb="FFF8696B"/>
        <color rgb="FFFCFCFF"/>
      </colorScale>
    </cfRule>
  </conditionalFormatting>
  <conditionalFormatting sqref="Z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0">
    <cfRule type="colorScale" priority="68">
      <colorScale>
        <cfvo type="min"/>
        <cfvo type="max"/>
        <color rgb="FFF8696B"/>
        <color rgb="FFFCFCFF"/>
      </colorScale>
    </cfRule>
  </conditionalFormatting>
  <conditionalFormatting sqref="Z38">
    <cfRule type="colorScale" priority="61">
      <colorScale>
        <cfvo type="min"/>
        <cfvo type="max"/>
        <color rgb="FFF8696B"/>
        <color rgb="FFFCFCFF"/>
      </colorScale>
    </cfRule>
  </conditionalFormatting>
  <conditionalFormatting sqref="Z38">
    <cfRule type="colorScale" priority="62">
      <colorScale>
        <cfvo type="min"/>
        <cfvo type="max"/>
        <color rgb="FFF8696B"/>
        <color rgb="FFFCFCFF"/>
      </colorScale>
    </cfRule>
  </conditionalFormatting>
  <conditionalFormatting sqref="Z3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8">
    <cfRule type="colorScale" priority="64">
      <colorScale>
        <cfvo type="min"/>
        <cfvo type="max"/>
        <color rgb="FFF8696B"/>
        <color rgb="FFFCFCFF"/>
      </colorScale>
    </cfRule>
  </conditionalFormatting>
  <conditionalFormatting sqref="Z44">
    <cfRule type="colorScale" priority="57">
      <colorScale>
        <cfvo type="min"/>
        <cfvo type="max"/>
        <color rgb="FFF8696B"/>
        <color rgb="FFFCFCFF"/>
      </colorScale>
    </cfRule>
  </conditionalFormatting>
  <conditionalFormatting sqref="Z44">
    <cfRule type="colorScale" priority="58">
      <colorScale>
        <cfvo type="min"/>
        <cfvo type="max"/>
        <color rgb="FFF8696B"/>
        <color rgb="FFFCFCFF"/>
      </colorScale>
    </cfRule>
  </conditionalFormatting>
  <conditionalFormatting sqref="Z44">
    <cfRule type="colorScale" priority="59">
      <colorScale>
        <cfvo type="min"/>
        <cfvo type="max"/>
        <color rgb="FFF8696B"/>
        <color rgb="FFFCFCFF"/>
      </colorScale>
    </cfRule>
  </conditionalFormatting>
  <conditionalFormatting sqref="Z44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6">
    <cfRule type="colorScale" priority="53">
      <colorScale>
        <cfvo type="min"/>
        <cfvo type="max"/>
        <color rgb="FFF8696B"/>
        <color rgb="FFFCFCFF"/>
      </colorScale>
    </cfRule>
  </conditionalFormatting>
  <conditionalFormatting sqref="Z46">
    <cfRule type="colorScale" priority="54">
      <colorScale>
        <cfvo type="min"/>
        <cfvo type="max"/>
        <color rgb="FFF8696B"/>
        <color rgb="FFFCFCFF"/>
      </colorScale>
    </cfRule>
  </conditionalFormatting>
  <conditionalFormatting sqref="Z46">
    <cfRule type="colorScale" priority="55">
      <colorScale>
        <cfvo type="min"/>
        <cfvo type="max"/>
        <color rgb="FFF8696B"/>
        <color rgb="FFFCFCFF"/>
      </colorScale>
    </cfRule>
  </conditionalFormatting>
  <conditionalFormatting sqref="Z4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0">
    <cfRule type="colorScale" priority="49">
      <colorScale>
        <cfvo type="min"/>
        <cfvo type="max"/>
        <color rgb="FFF8696B"/>
        <color rgb="FFFCFCFF"/>
      </colorScale>
    </cfRule>
  </conditionalFormatting>
  <conditionalFormatting sqref="Z50">
    <cfRule type="colorScale" priority="50">
      <colorScale>
        <cfvo type="min"/>
        <cfvo type="max"/>
        <color rgb="FFF8696B"/>
        <color rgb="FFFCFCFF"/>
      </colorScale>
    </cfRule>
  </conditionalFormatting>
  <conditionalFormatting sqref="Z50">
    <cfRule type="colorScale" priority="51">
      <colorScale>
        <cfvo type="min"/>
        <cfvo type="max"/>
        <color rgb="FFF8696B"/>
        <color rgb="FFFCFCFF"/>
      </colorScale>
    </cfRule>
  </conditionalFormatting>
  <conditionalFormatting sqref="Z5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6">
    <cfRule type="colorScale" priority="45">
      <colorScale>
        <cfvo type="min"/>
        <cfvo type="max"/>
        <color rgb="FFF8696B"/>
        <color rgb="FFFCFCFF"/>
      </colorScale>
    </cfRule>
  </conditionalFormatting>
  <conditionalFormatting sqref="Z56">
    <cfRule type="colorScale" priority="46">
      <colorScale>
        <cfvo type="min"/>
        <cfvo type="max"/>
        <color rgb="FFF8696B"/>
        <color rgb="FFFCFCFF"/>
      </colorScale>
    </cfRule>
  </conditionalFormatting>
  <conditionalFormatting sqref="Z56">
    <cfRule type="colorScale" priority="47">
      <colorScale>
        <cfvo type="min"/>
        <cfvo type="max"/>
        <color rgb="FFF8696B"/>
        <color rgb="FFFCFCFF"/>
      </colorScale>
    </cfRule>
  </conditionalFormatting>
  <conditionalFormatting sqref="Z5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9">
    <cfRule type="colorScale" priority="41">
      <colorScale>
        <cfvo type="min"/>
        <cfvo type="max"/>
        <color rgb="FFF8696B"/>
        <color rgb="FFFCFCFF"/>
      </colorScale>
    </cfRule>
  </conditionalFormatting>
  <conditionalFormatting sqref="Z69">
    <cfRule type="colorScale" priority="42">
      <colorScale>
        <cfvo type="min"/>
        <cfvo type="max"/>
        <color rgb="FFF8696B"/>
        <color rgb="FFFCFCFF"/>
      </colorScale>
    </cfRule>
  </conditionalFormatting>
  <conditionalFormatting sqref="Z69">
    <cfRule type="colorScale" priority="43">
      <colorScale>
        <cfvo type="min"/>
        <cfvo type="max"/>
        <color rgb="FFF8696B"/>
        <color rgb="FFFCFCFF"/>
      </colorScale>
    </cfRule>
  </conditionalFormatting>
  <conditionalFormatting sqref="Z6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4:Z85 Z88 Z32:Z36 Z77 Z57 Z39:Z40 Z47:Z48 Z45 Z42:Z43 Z81 Z71:Z74 Z18:Z20">
    <cfRule type="colorScale" priority="1162">
      <colorScale>
        <cfvo type="min"/>
        <cfvo type="max"/>
        <color rgb="FFF8696B"/>
        <color rgb="FFFCFCFF"/>
      </colorScale>
    </cfRule>
  </conditionalFormatting>
  <conditionalFormatting sqref="Z57 Z88 Z79:Z86 Z32:Z36 Z70:Z77 Z47:Z48 Z45 Z39:Z43 Z18:Z21">
    <cfRule type="colorScale" priority="1256">
      <colorScale>
        <cfvo type="min"/>
        <cfvo type="max"/>
        <color rgb="FFF8696B"/>
        <color rgb="FFFCFCFF"/>
      </colorScale>
    </cfRule>
  </conditionalFormatting>
  <conditionalFormatting sqref="Z58">
    <cfRule type="colorScale" priority="37">
      <colorScale>
        <cfvo type="min"/>
        <cfvo type="max"/>
        <color rgb="FFF8696B"/>
        <color rgb="FFFCFCFF"/>
      </colorScale>
    </cfRule>
  </conditionalFormatting>
  <conditionalFormatting sqref="Z58">
    <cfRule type="colorScale" priority="38">
      <colorScale>
        <cfvo type="min"/>
        <cfvo type="max"/>
        <color rgb="FFF8696B"/>
        <color rgb="FFFCFCFF"/>
      </colorScale>
    </cfRule>
  </conditionalFormatting>
  <conditionalFormatting sqref="Z58">
    <cfRule type="colorScale" priority="39">
      <colorScale>
        <cfvo type="min"/>
        <cfvo type="max"/>
        <color rgb="FFF8696B"/>
        <color rgb="FFFCFCFF"/>
      </colorScale>
    </cfRule>
  </conditionalFormatting>
  <conditionalFormatting sqref="Z5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6">
    <cfRule type="colorScale" priority="33">
      <colorScale>
        <cfvo type="min"/>
        <cfvo type="max"/>
        <color rgb="FFF8696B"/>
        <color rgb="FFFCFCFF"/>
      </colorScale>
    </cfRule>
  </conditionalFormatting>
  <conditionalFormatting sqref="Z66">
    <cfRule type="colorScale" priority="34">
      <colorScale>
        <cfvo type="min"/>
        <cfvo type="max"/>
        <color rgb="FFF8696B"/>
        <color rgb="FFFCFCFF"/>
      </colorScale>
    </cfRule>
  </conditionalFormatting>
  <conditionalFormatting sqref="Z66">
    <cfRule type="colorScale" priority="35">
      <colorScale>
        <cfvo type="min"/>
        <cfvo type="max"/>
        <color rgb="FFF8696B"/>
        <color rgb="FFFCFCFF"/>
      </colorScale>
    </cfRule>
  </conditionalFormatting>
  <conditionalFormatting sqref="Z6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0">
    <cfRule type="colorScale" priority="29">
      <colorScale>
        <cfvo type="min"/>
        <cfvo type="max"/>
        <color rgb="FFF8696B"/>
        <color rgb="FFFCFCFF"/>
      </colorScale>
    </cfRule>
  </conditionalFormatting>
  <conditionalFormatting sqref="Z60">
    <cfRule type="colorScale" priority="30">
      <colorScale>
        <cfvo type="min"/>
        <cfvo type="max"/>
        <color rgb="FFF8696B"/>
        <color rgb="FFFCFCFF"/>
      </colorScale>
    </cfRule>
  </conditionalFormatting>
  <conditionalFormatting sqref="Z60">
    <cfRule type="colorScale" priority="31">
      <colorScale>
        <cfvo type="min"/>
        <cfvo type="max"/>
        <color rgb="FFF8696B"/>
        <color rgb="FFFCFCFF"/>
      </colorScale>
    </cfRule>
  </conditionalFormatting>
  <conditionalFormatting sqref="Z6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1">
    <cfRule type="colorScale" priority="25">
      <colorScale>
        <cfvo type="min"/>
        <cfvo type="max"/>
        <color rgb="FFF8696B"/>
        <color rgb="FFFCFCFF"/>
      </colorScale>
    </cfRule>
  </conditionalFormatting>
  <conditionalFormatting sqref="Z61">
    <cfRule type="colorScale" priority="26">
      <colorScale>
        <cfvo type="min"/>
        <cfvo type="max"/>
        <color rgb="FFF8696B"/>
        <color rgb="FFFCFCFF"/>
      </colorScale>
    </cfRule>
  </conditionalFormatting>
  <conditionalFormatting sqref="Z61">
    <cfRule type="colorScale" priority="27">
      <colorScale>
        <cfvo type="min"/>
        <cfvo type="max"/>
        <color rgb="FFF8696B"/>
        <color rgb="FFFCFCFF"/>
      </colorScale>
    </cfRule>
  </conditionalFormatting>
  <conditionalFormatting sqref="Z6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2">
    <cfRule type="colorScale" priority="21">
      <colorScale>
        <cfvo type="min"/>
        <cfvo type="max"/>
        <color rgb="FFF8696B"/>
        <color rgb="FFFCFCFF"/>
      </colorScale>
    </cfRule>
  </conditionalFormatting>
  <conditionalFormatting sqref="Z62">
    <cfRule type="colorScale" priority="22">
      <colorScale>
        <cfvo type="min"/>
        <cfvo type="max"/>
        <color rgb="FFF8696B"/>
        <color rgb="FFFCFCFF"/>
      </colorScale>
    </cfRule>
  </conditionalFormatting>
  <conditionalFormatting sqref="Z62">
    <cfRule type="colorScale" priority="23">
      <colorScale>
        <cfvo type="min"/>
        <cfvo type="max"/>
        <color rgb="FFF8696B"/>
        <color rgb="FFFCFCFF"/>
      </colorScale>
    </cfRule>
  </conditionalFormatting>
  <conditionalFormatting sqref="Z6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3">
    <cfRule type="colorScale" priority="17">
      <colorScale>
        <cfvo type="min"/>
        <cfvo type="max"/>
        <color rgb="FFF8696B"/>
        <color rgb="FFFCFCFF"/>
      </colorScale>
    </cfRule>
  </conditionalFormatting>
  <conditionalFormatting sqref="Z63">
    <cfRule type="colorScale" priority="18">
      <colorScale>
        <cfvo type="min"/>
        <cfvo type="max"/>
        <color rgb="FFF8696B"/>
        <color rgb="FFFCFCFF"/>
      </colorScale>
    </cfRule>
  </conditionalFormatting>
  <conditionalFormatting sqref="Z63">
    <cfRule type="colorScale" priority="19">
      <colorScale>
        <cfvo type="min"/>
        <cfvo type="max"/>
        <color rgb="FFF8696B"/>
        <color rgb="FFFCFCFF"/>
      </colorScale>
    </cfRule>
  </conditionalFormatting>
  <conditionalFormatting sqref="Z6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7">
    <cfRule type="colorScale" priority="13">
      <colorScale>
        <cfvo type="min"/>
        <cfvo type="max"/>
        <color rgb="FFF8696B"/>
        <color rgb="FFFCFCFF"/>
      </colorScale>
    </cfRule>
  </conditionalFormatting>
  <conditionalFormatting sqref="Z67">
    <cfRule type="colorScale" priority="14">
      <colorScale>
        <cfvo type="min"/>
        <cfvo type="max"/>
        <color rgb="FFF8696B"/>
        <color rgb="FFFCFCFF"/>
      </colorScale>
    </cfRule>
  </conditionalFormatting>
  <conditionalFormatting sqref="Z67">
    <cfRule type="colorScale" priority="15">
      <colorScale>
        <cfvo type="min"/>
        <cfvo type="max"/>
        <color rgb="FFF8696B"/>
        <color rgb="FFFCFCFF"/>
      </colorScale>
    </cfRule>
  </conditionalFormatting>
  <conditionalFormatting sqref="Z6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1">
    <cfRule type="colorScale" priority="1387">
      <colorScale>
        <cfvo type="min"/>
        <cfvo type="max"/>
        <color rgb="FFF8696B"/>
        <color rgb="FFFCFCFF"/>
      </colorScale>
    </cfRule>
  </conditionalFormatting>
  <conditionalFormatting sqref="Z47:Z49 Z57 Z45 Z51:Z55 Z71:Z88 Z24:Z29 Z31:Z37 Z17:Z21 Z39:Z43 Z59">
    <cfRule type="colorScale" priority="1388">
      <colorScale>
        <cfvo type="min"/>
        <cfvo type="max"/>
        <color rgb="FFF8696B"/>
        <color rgb="FFFCFCFF"/>
      </colorScale>
    </cfRule>
  </conditionalFormatting>
  <conditionalFormatting sqref="Z24:Z29 Z57 Z45 Z47:Z49 Z17:Z21 Z39:Z43 Z51:Z55 Z70:Z88 Z31:Z37 Z59">
    <cfRule type="colorScale" priority="1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8">
    <cfRule type="colorScale" priority="9">
      <colorScale>
        <cfvo type="min"/>
        <cfvo type="max"/>
        <color rgb="FFF8696B"/>
        <color rgb="FFFCFCFF"/>
      </colorScale>
    </cfRule>
  </conditionalFormatting>
  <conditionalFormatting sqref="Z68">
    <cfRule type="colorScale" priority="10">
      <colorScale>
        <cfvo type="min"/>
        <cfvo type="max"/>
        <color rgb="FFF8696B"/>
        <color rgb="FFFCFCFF"/>
      </colorScale>
    </cfRule>
  </conditionalFormatting>
  <conditionalFormatting sqref="Z68">
    <cfRule type="colorScale" priority="11">
      <colorScale>
        <cfvo type="min"/>
        <cfvo type="max"/>
        <color rgb="FFF8696B"/>
        <color rgb="FFFCFCFF"/>
      </colorScale>
    </cfRule>
  </conditionalFormatting>
  <conditionalFormatting sqref="Z6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4">
    <cfRule type="colorScale" priority="5">
      <colorScale>
        <cfvo type="min"/>
        <cfvo type="max"/>
        <color rgb="FFF8696B"/>
        <color rgb="FFFCFCFF"/>
      </colorScale>
    </cfRule>
  </conditionalFormatting>
  <conditionalFormatting sqref="Z64">
    <cfRule type="colorScale" priority="6">
      <colorScale>
        <cfvo type="min"/>
        <cfvo type="max"/>
        <color rgb="FFF8696B"/>
        <color rgb="FFFCFCFF"/>
      </colorScale>
    </cfRule>
  </conditionalFormatting>
  <conditionalFormatting sqref="Z64">
    <cfRule type="colorScale" priority="7">
      <colorScale>
        <cfvo type="min"/>
        <cfvo type="max"/>
        <color rgb="FFF8696B"/>
        <color rgb="FFFCFCFF"/>
      </colorScale>
    </cfRule>
  </conditionalFormatting>
  <conditionalFormatting sqref="Z6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5">
    <cfRule type="colorScale" priority="1">
      <colorScale>
        <cfvo type="min"/>
        <cfvo type="max"/>
        <color rgb="FFF8696B"/>
        <color rgb="FFFCFCFF"/>
      </colorScale>
    </cfRule>
  </conditionalFormatting>
  <conditionalFormatting sqref="Z65">
    <cfRule type="colorScale" priority="2">
      <colorScale>
        <cfvo type="min"/>
        <cfvo type="max"/>
        <color rgb="FFF8696B"/>
        <color rgb="FFFCFCFF"/>
      </colorScale>
    </cfRule>
  </conditionalFormatting>
  <conditionalFormatting sqref="Z65">
    <cfRule type="colorScale" priority="3">
      <colorScale>
        <cfvo type="min"/>
        <cfvo type="max"/>
        <color rgb="FFF8696B"/>
        <color rgb="FFFCFCFF"/>
      </colorScale>
    </cfRule>
  </conditionalFormatting>
  <conditionalFormatting sqref="Z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6" sqref="C6"/>
    </sheetView>
  </sheetViews>
  <sheetFormatPr defaultRowHeight="15" x14ac:dyDescent="0.25"/>
  <sheetData>
    <row r="1" spans="1:8" x14ac:dyDescent="0.25">
      <c r="A1" s="274" t="s">
        <v>139</v>
      </c>
    </row>
    <row r="2" spans="1:8" x14ac:dyDescent="0.25">
      <c r="A2" s="275" t="s">
        <v>140</v>
      </c>
    </row>
    <row r="3" spans="1:8" x14ac:dyDescent="0.25">
      <c r="A3" s="251" t="s">
        <v>141</v>
      </c>
      <c r="H3" s="242">
        <v>3</v>
      </c>
    </row>
    <row r="4" spans="1:8" x14ac:dyDescent="0.25">
      <c r="A4" s="262" t="s">
        <v>16</v>
      </c>
      <c r="C4" s="265" t="s">
        <v>144</v>
      </c>
      <c r="D4" s="262" t="s">
        <v>16</v>
      </c>
      <c r="E4" s="1"/>
      <c r="F4" s="1"/>
      <c r="H4" s="243">
        <v>4</v>
      </c>
    </row>
    <row r="5" spans="1:8" x14ac:dyDescent="0.25">
      <c r="A5" s="221" t="s">
        <v>36</v>
      </c>
      <c r="C5" s="218" t="s">
        <v>36</v>
      </c>
      <c r="D5" s="218" t="s">
        <v>0</v>
      </c>
      <c r="E5" s="1"/>
      <c r="F5" s="1"/>
      <c r="H5" s="241">
        <v>5</v>
      </c>
    </row>
    <row r="6" spans="1:8" x14ac:dyDescent="0.25">
      <c r="A6" s="276" t="s">
        <v>143</v>
      </c>
      <c r="C6" s="269" t="s">
        <v>1</v>
      </c>
      <c r="D6" s="266" t="s">
        <v>97</v>
      </c>
      <c r="E6" s="268" t="s">
        <v>98</v>
      </c>
      <c r="F6" s="267" t="s">
        <v>209</v>
      </c>
      <c r="H6" s="245">
        <v>6</v>
      </c>
    </row>
    <row r="7" spans="1:8" x14ac:dyDescent="0.25">
      <c r="A7" s="27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B1" zoomScaleNormal="100" workbookViewId="0">
      <pane xSplit="3" ySplit="1" topLeftCell="E8" activePane="bottomRight" state="frozen"/>
      <selection activeCell="B1" sqref="B1"/>
      <selection pane="topRight" activeCell="C1" sqref="C1"/>
      <selection pane="bottomLeft" activeCell="B3" sqref="B3"/>
      <selection pane="bottomRight" activeCell="K32" sqref="K32"/>
    </sheetView>
  </sheetViews>
  <sheetFormatPr defaultRowHeight="15" x14ac:dyDescent="0.25"/>
  <cols>
    <col min="2" max="2" width="7.140625" customWidth="1"/>
    <col min="3" max="3" width="5.28515625" customWidth="1"/>
    <col min="4" max="4" width="47.140625" customWidth="1"/>
    <col min="5" max="5" width="15.140625" customWidth="1"/>
    <col min="6" max="6" width="9.140625" customWidth="1"/>
    <col min="7" max="7" width="31.140625" customWidth="1"/>
  </cols>
  <sheetData>
    <row r="1" spans="1:7" ht="15.75" thickBot="1" x14ac:dyDescent="0.3">
      <c r="A1" s="31" t="s">
        <v>4</v>
      </c>
      <c r="B1" s="132" t="s">
        <v>25</v>
      </c>
      <c r="C1" s="133" t="s">
        <v>35</v>
      </c>
      <c r="D1" s="133" t="s">
        <v>3</v>
      </c>
      <c r="E1" s="158" t="s">
        <v>69</v>
      </c>
      <c r="F1" s="158" t="s">
        <v>120</v>
      </c>
      <c r="G1" s="159" t="s">
        <v>121</v>
      </c>
    </row>
    <row r="2" spans="1:7" x14ac:dyDescent="0.25">
      <c r="A2" s="25"/>
      <c r="B2" s="135">
        <v>5</v>
      </c>
      <c r="C2" s="107" t="s">
        <v>98</v>
      </c>
      <c r="D2" s="161" t="s">
        <v>99</v>
      </c>
      <c r="E2" s="99">
        <v>36769.339999999997</v>
      </c>
      <c r="F2" s="124">
        <v>168</v>
      </c>
      <c r="G2" s="157"/>
    </row>
    <row r="3" spans="1:7" x14ac:dyDescent="0.25">
      <c r="A3" s="14" t="s">
        <v>16</v>
      </c>
      <c r="B3" s="131">
        <v>5</v>
      </c>
      <c r="C3" s="76" t="s">
        <v>2</v>
      </c>
      <c r="D3" s="141" t="s">
        <v>39</v>
      </c>
      <c r="E3" s="74">
        <v>35660</v>
      </c>
      <c r="F3" s="123">
        <v>163</v>
      </c>
      <c r="G3" s="119"/>
    </row>
    <row r="4" spans="1:7" x14ac:dyDescent="0.25">
      <c r="A4" s="54" t="s">
        <v>2</v>
      </c>
      <c r="B4" s="29">
        <v>5</v>
      </c>
      <c r="C4" s="37" t="s">
        <v>16</v>
      </c>
      <c r="D4" s="152" t="s">
        <v>30</v>
      </c>
      <c r="E4" s="74">
        <v>35420</v>
      </c>
      <c r="F4" s="123">
        <v>161</v>
      </c>
      <c r="G4" s="119"/>
    </row>
    <row r="5" spans="1:7" x14ac:dyDescent="0.25">
      <c r="A5" s="17" t="s">
        <v>0</v>
      </c>
      <c r="B5" s="29">
        <v>5</v>
      </c>
      <c r="C5" s="37" t="s">
        <v>16</v>
      </c>
      <c r="D5" s="152" t="s">
        <v>31</v>
      </c>
      <c r="E5" s="74">
        <v>34540</v>
      </c>
      <c r="F5" s="123">
        <v>157</v>
      </c>
      <c r="G5" s="119"/>
    </row>
    <row r="6" spans="1:7" x14ac:dyDescent="0.25">
      <c r="B6" s="90">
        <v>4</v>
      </c>
      <c r="C6" s="92" t="s">
        <v>98</v>
      </c>
      <c r="D6" s="147" t="s">
        <v>100</v>
      </c>
      <c r="E6" s="75">
        <v>34109.089999999997</v>
      </c>
      <c r="F6" s="123">
        <v>175</v>
      </c>
      <c r="G6" s="119"/>
    </row>
    <row r="7" spans="1:7" x14ac:dyDescent="0.25">
      <c r="A7" s="17" t="s">
        <v>2</v>
      </c>
      <c r="B7" s="29">
        <v>5</v>
      </c>
      <c r="C7" s="37" t="s">
        <v>16</v>
      </c>
      <c r="D7" s="152" t="s">
        <v>29</v>
      </c>
      <c r="E7" s="74">
        <v>33880</v>
      </c>
      <c r="F7" s="123">
        <v>154</v>
      </c>
      <c r="G7" s="119"/>
    </row>
    <row r="8" spans="1:7" x14ac:dyDescent="0.25">
      <c r="A8" s="32" t="s">
        <v>15</v>
      </c>
      <c r="B8" s="29">
        <v>4</v>
      </c>
      <c r="C8" s="137" t="s">
        <v>36</v>
      </c>
      <c r="D8" s="140" t="s">
        <v>27</v>
      </c>
      <c r="E8" s="74">
        <v>33237.53</v>
      </c>
      <c r="F8" s="123">
        <v>167</v>
      </c>
      <c r="G8" s="119"/>
    </row>
    <row r="9" spans="1:7" ht="15.75" thickBot="1" x14ac:dyDescent="0.3">
      <c r="A9" s="15" t="s">
        <v>16</v>
      </c>
      <c r="B9" s="29">
        <v>5</v>
      </c>
      <c r="C9" s="37" t="s">
        <v>16</v>
      </c>
      <c r="D9" s="153" t="s">
        <v>33</v>
      </c>
      <c r="E9" s="75">
        <v>32340</v>
      </c>
      <c r="F9" s="123">
        <v>147</v>
      </c>
      <c r="G9" s="119"/>
    </row>
    <row r="10" spans="1:7" ht="15.75" thickBot="1" x14ac:dyDescent="0.3">
      <c r="A10" s="17"/>
      <c r="B10" s="114">
        <v>4</v>
      </c>
      <c r="C10" s="59" t="s">
        <v>1</v>
      </c>
      <c r="D10" s="147" t="s">
        <v>87</v>
      </c>
      <c r="E10" s="75">
        <v>32037.53</v>
      </c>
      <c r="F10" s="123">
        <v>161</v>
      </c>
      <c r="G10" s="119"/>
    </row>
    <row r="11" spans="1:7" x14ac:dyDescent="0.25">
      <c r="A11" s="25"/>
      <c r="B11" s="131">
        <v>5</v>
      </c>
      <c r="C11" s="59" t="s">
        <v>1</v>
      </c>
      <c r="D11" s="147" t="s">
        <v>80</v>
      </c>
      <c r="E11" s="75">
        <v>31957.53</v>
      </c>
      <c r="F11" s="123">
        <v>146</v>
      </c>
      <c r="G11" s="119"/>
    </row>
    <row r="12" spans="1:7" x14ac:dyDescent="0.25">
      <c r="A12" s="134"/>
      <c r="B12" s="90">
        <v>4</v>
      </c>
      <c r="C12" s="88" t="s">
        <v>36</v>
      </c>
      <c r="D12" s="46" t="s">
        <v>84</v>
      </c>
      <c r="E12" s="74">
        <v>31237.53</v>
      </c>
      <c r="F12" s="123">
        <v>157</v>
      </c>
      <c r="G12" s="119"/>
    </row>
    <row r="13" spans="1:7" x14ac:dyDescent="0.25">
      <c r="A13" s="14" t="s">
        <v>0</v>
      </c>
      <c r="B13" s="90">
        <v>4</v>
      </c>
      <c r="C13" s="92" t="s">
        <v>98</v>
      </c>
      <c r="D13" s="154" t="s">
        <v>109</v>
      </c>
      <c r="E13" s="75">
        <v>31209.34</v>
      </c>
      <c r="F13" s="123">
        <v>160</v>
      </c>
      <c r="G13" s="119"/>
    </row>
    <row r="14" spans="1:7" x14ac:dyDescent="0.25">
      <c r="B14" s="90">
        <v>4</v>
      </c>
      <c r="C14" s="76" t="s">
        <v>2</v>
      </c>
      <c r="D14" s="142" t="s">
        <v>64</v>
      </c>
      <c r="E14" s="74">
        <v>31200</v>
      </c>
      <c r="F14" s="123">
        <v>156</v>
      </c>
      <c r="G14" s="119"/>
    </row>
    <row r="15" spans="1:7" x14ac:dyDescent="0.25">
      <c r="B15" s="90">
        <v>4</v>
      </c>
      <c r="C15" s="59" t="s">
        <v>1</v>
      </c>
      <c r="D15" s="147" t="s">
        <v>82</v>
      </c>
      <c r="E15" s="75">
        <v>30937.53</v>
      </c>
      <c r="F15" s="123">
        <v>158</v>
      </c>
      <c r="G15" s="119"/>
    </row>
    <row r="16" spans="1:7" x14ac:dyDescent="0.25">
      <c r="A16" s="17"/>
      <c r="B16" s="90">
        <v>4</v>
      </c>
      <c r="C16" s="92" t="s">
        <v>97</v>
      </c>
      <c r="D16" s="148" t="s">
        <v>94</v>
      </c>
      <c r="E16" s="74">
        <v>30500</v>
      </c>
      <c r="F16" s="123">
        <v>153</v>
      </c>
      <c r="G16" s="119"/>
    </row>
    <row r="17" spans="1:7" x14ac:dyDescent="0.25">
      <c r="A17" s="17" t="s">
        <v>16</v>
      </c>
      <c r="B17" s="90">
        <v>4</v>
      </c>
      <c r="C17" s="92" t="s">
        <v>16</v>
      </c>
      <c r="D17" s="148" t="s">
        <v>92</v>
      </c>
      <c r="E17" s="75">
        <v>29800</v>
      </c>
      <c r="F17" s="123">
        <v>149</v>
      </c>
      <c r="G17" s="119"/>
    </row>
    <row r="18" spans="1:7" x14ac:dyDescent="0.25">
      <c r="B18" s="90">
        <v>4</v>
      </c>
      <c r="C18" s="76" t="s">
        <v>2</v>
      </c>
      <c r="D18" s="142" t="s">
        <v>63</v>
      </c>
      <c r="E18" s="74">
        <v>29400</v>
      </c>
      <c r="F18" s="123">
        <v>150</v>
      </c>
      <c r="G18" s="119"/>
    </row>
    <row r="19" spans="1:7" x14ac:dyDescent="0.25">
      <c r="A19" s="139"/>
      <c r="B19" s="60">
        <v>2</v>
      </c>
      <c r="C19" s="121" t="s">
        <v>74</v>
      </c>
      <c r="D19" s="155" t="s">
        <v>107</v>
      </c>
      <c r="E19" s="75">
        <v>28688</v>
      </c>
      <c r="F19" s="123">
        <v>176</v>
      </c>
      <c r="G19" s="156"/>
    </row>
    <row r="20" spans="1:7" x14ac:dyDescent="0.25">
      <c r="A20" s="17"/>
      <c r="B20" s="90">
        <v>4</v>
      </c>
      <c r="C20" s="92" t="s">
        <v>16</v>
      </c>
      <c r="D20" s="148" t="s">
        <v>85</v>
      </c>
      <c r="E20" s="75">
        <v>28600</v>
      </c>
      <c r="F20" s="123">
        <v>143</v>
      </c>
      <c r="G20" s="119"/>
    </row>
    <row r="21" spans="1:7" x14ac:dyDescent="0.25">
      <c r="A21" s="17" t="s">
        <v>2</v>
      </c>
      <c r="B21" s="49">
        <v>4</v>
      </c>
      <c r="C21" s="55" t="s">
        <v>36</v>
      </c>
      <c r="D21" s="141" t="s">
        <v>26</v>
      </c>
      <c r="E21" s="74">
        <v>28437.53</v>
      </c>
      <c r="F21" s="123">
        <v>143</v>
      </c>
      <c r="G21" s="119" t="s">
        <v>131</v>
      </c>
    </row>
    <row r="22" spans="1:7" s="115" customFormat="1" x14ac:dyDescent="0.25">
      <c r="A22" s="32"/>
      <c r="B22" s="66">
        <v>4</v>
      </c>
      <c r="C22" s="88" t="s">
        <v>36</v>
      </c>
      <c r="D22" s="46" t="s">
        <v>72</v>
      </c>
      <c r="E22" s="74">
        <v>28437.53</v>
      </c>
      <c r="F22" s="123">
        <v>143</v>
      </c>
      <c r="G22" s="119"/>
    </row>
    <row r="23" spans="1:7" x14ac:dyDescent="0.25">
      <c r="A23" s="17"/>
      <c r="B23" s="90">
        <v>4</v>
      </c>
      <c r="C23" s="59" t="s">
        <v>1</v>
      </c>
      <c r="D23" s="148" t="s">
        <v>91</v>
      </c>
      <c r="E23" s="75">
        <v>28437.53</v>
      </c>
      <c r="F23" s="123">
        <v>143</v>
      </c>
      <c r="G23" s="119"/>
    </row>
    <row r="24" spans="1:7" x14ac:dyDescent="0.25">
      <c r="A24" s="32"/>
      <c r="B24" s="60">
        <v>4</v>
      </c>
      <c r="C24" s="59" t="s">
        <v>1</v>
      </c>
      <c r="D24" s="151" t="s">
        <v>86</v>
      </c>
      <c r="E24" s="75">
        <v>28387.53</v>
      </c>
      <c r="F24" s="123">
        <v>144</v>
      </c>
      <c r="G24" s="119"/>
    </row>
    <row r="25" spans="1:7" x14ac:dyDescent="0.25">
      <c r="A25" s="32"/>
      <c r="B25" s="90">
        <v>4</v>
      </c>
      <c r="C25" s="92" t="s">
        <v>97</v>
      </c>
      <c r="D25" s="147" t="s">
        <v>96</v>
      </c>
      <c r="E25" s="74">
        <v>28100</v>
      </c>
      <c r="F25" s="123">
        <v>142</v>
      </c>
      <c r="G25" s="119"/>
    </row>
    <row r="26" spans="1:7" x14ac:dyDescent="0.25">
      <c r="A26" s="32"/>
      <c r="B26" s="90">
        <v>4</v>
      </c>
      <c r="C26" s="59" t="s">
        <v>1</v>
      </c>
      <c r="D26" s="147" t="s">
        <v>90</v>
      </c>
      <c r="E26" s="75">
        <v>27937.53</v>
      </c>
      <c r="F26" s="123">
        <v>141</v>
      </c>
      <c r="G26" s="119"/>
    </row>
    <row r="27" spans="1:7" x14ac:dyDescent="0.25">
      <c r="A27" s="32"/>
      <c r="B27" s="113">
        <v>3</v>
      </c>
      <c r="C27" s="122" t="s">
        <v>74</v>
      </c>
      <c r="D27" s="149" t="s">
        <v>116</v>
      </c>
      <c r="E27" s="75">
        <v>27917.53</v>
      </c>
      <c r="F27" s="123">
        <v>156</v>
      </c>
      <c r="G27" s="119"/>
    </row>
    <row r="28" spans="1:7" x14ac:dyDescent="0.25">
      <c r="A28" s="32"/>
      <c r="B28" s="90">
        <v>4</v>
      </c>
      <c r="C28" s="92" t="s">
        <v>97</v>
      </c>
      <c r="D28" s="147" t="s">
        <v>68</v>
      </c>
      <c r="E28" s="74">
        <v>27550</v>
      </c>
      <c r="F28" s="123">
        <v>139</v>
      </c>
      <c r="G28" s="119"/>
    </row>
    <row r="29" spans="1:7" x14ac:dyDescent="0.25">
      <c r="A29" s="26"/>
      <c r="B29" s="90">
        <v>4</v>
      </c>
      <c r="C29" s="92" t="s">
        <v>98</v>
      </c>
      <c r="D29" s="147" t="s">
        <v>101</v>
      </c>
      <c r="E29" s="75">
        <v>26809.34</v>
      </c>
      <c r="F29" s="123">
        <v>135</v>
      </c>
      <c r="G29" s="119"/>
    </row>
    <row r="30" spans="1:7" x14ac:dyDescent="0.25">
      <c r="A30" s="14" t="s">
        <v>16</v>
      </c>
      <c r="B30" s="90">
        <v>4</v>
      </c>
      <c r="C30" s="92" t="s">
        <v>97</v>
      </c>
      <c r="D30" s="148" t="s">
        <v>73</v>
      </c>
      <c r="E30" s="74">
        <v>26400</v>
      </c>
      <c r="F30" s="123">
        <v>132</v>
      </c>
      <c r="G30" s="119"/>
    </row>
    <row r="31" spans="1:7" ht="15.75" thickBot="1" x14ac:dyDescent="0.3">
      <c r="A31" s="160"/>
      <c r="B31" s="60">
        <v>2</v>
      </c>
      <c r="C31" s="121" t="s">
        <v>74</v>
      </c>
      <c r="D31" s="155" t="s">
        <v>108</v>
      </c>
      <c r="E31" s="75">
        <v>25906</v>
      </c>
      <c r="F31" s="123">
        <v>162</v>
      </c>
      <c r="G31" s="156"/>
    </row>
    <row r="32" spans="1:7" x14ac:dyDescent="0.25">
      <c r="A32" s="25"/>
      <c r="B32" s="114">
        <v>4</v>
      </c>
      <c r="C32" s="59" t="s">
        <v>1</v>
      </c>
      <c r="D32" s="147" t="s">
        <v>83</v>
      </c>
      <c r="E32" s="75">
        <v>25837.53</v>
      </c>
      <c r="F32" s="123">
        <v>135</v>
      </c>
      <c r="G32" s="119"/>
    </row>
    <row r="33" spans="1:7" ht="15.75" thickBot="1" x14ac:dyDescent="0.3">
      <c r="A33" s="160"/>
      <c r="B33" s="114">
        <v>4</v>
      </c>
      <c r="C33" s="59" t="s">
        <v>1</v>
      </c>
      <c r="D33" s="150" t="s">
        <v>88</v>
      </c>
      <c r="E33" s="75">
        <v>25059.17</v>
      </c>
      <c r="F33" s="123">
        <v>128</v>
      </c>
      <c r="G33" s="156" t="s">
        <v>130</v>
      </c>
    </row>
    <row r="34" spans="1:7" x14ac:dyDescent="0.25">
      <c r="A34" s="26"/>
      <c r="B34" s="90">
        <v>4</v>
      </c>
      <c r="C34" s="59" t="s">
        <v>1</v>
      </c>
      <c r="D34" s="147" t="s">
        <v>81</v>
      </c>
      <c r="E34" s="75">
        <v>24487.53</v>
      </c>
      <c r="F34" s="123">
        <v>128</v>
      </c>
      <c r="G34" s="119"/>
    </row>
    <row r="35" spans="1:7" x14ac:dyDescent="0.25">
      <c r="A35" s="134"/>
      <c r="B35" s="60">
        <v>2</v>
      </c>
      <c r="C35" s="122" t="s">
        <v>74</v>
      </c>
      <c r="D35" s="149" t="s">
        <v>106</v>
      </c>
      <c r="E35" s="75">
        <v>24287</v>
      </c>
      <c r="F35" s="123">
        <v>149</v>
      </c>
      <c r="G35" s="119"/>
    </row>
    <row r="36" spans="1:7" x14ac:dyDescent="0.25">
      <c r="A36" s="40" t="s">
        <v>16</v>
      </c>
      <c r="B36" s="90">
        <v>4</v>
      </c>
      <c r="C36" s="76" t="s">
        <v>2</v>
      </c>
      <c r="D36" s="142" t="s">
        <v>60</v>
      </c>
      <c r="E36" s="74">
        <v>24217.45</v>
      </c>
      <c r="F36" s="123">
        <v>123</v>
      </c>
      <c r="G36" s="119"/>
    </row>
    <row r="37" spans="1:7" x14ac:dyDescent="0.25">
      <c r="A37" s="134"/>
      <c r="B37" s="60">
        <v>2</v>
      </c>
      <c r="C37" s="122" t="s">
        <v>74</v>
      </c>
      <c r="D37" s="149" t="s">
        <v>112</v>
      </c>
      <c r="E37" s="75">
        <v>23911</v>
      </c>
      <c r="F37" s="123">
        <v>147</v>
      </c>
      <c r="G37" s="119"/>
    </row>
    <row r="38" spans="1:7" x14ac:dyDescent="0.25">
      <c r="A38" s="139"/>
      <c r="B38" s="60">
        <v>2</v>
      </c>
      <c r="C38" s="121" t="s">
        <v>74</v>
      </c>
      <c r="D38" s="155" t="s">
        <v>104</v>
      </c>
      <c r="E38" s="75">
        <v>23748</v>
      </c>
      <c r="F38" s="123">
        <v>146</v>
      </c>
      <c r="G38" s="156"/>
    </row>
    <row r="39" spans="1:7" x14ac:dyDescent="0.25">
      <c r="A39" s="26"/>
      <c r="B39" s="131">
        <v>5</v>
      </c>
      <c r="C39" s="59" t="s">
        <v>1</v>
      </c>
      <c r="D39" s="148" t="s">
        <v>70</v>
      </c>
      <c r="E39" s="75">
        <v>23737.53</v>
      </c>
      <c r="F39" s="123">
        <v>110</v>
      </c>
      <c r="G39" s="119" t="s">
        <v>127</v>
      </c>
    </row>
    <row r="40" spans="1:7" x14ac:dyDescent="0.25">
      <c r="A40" s="17"/>
      <c r="B40" s="90">
        <v>4</v>
      </c>
      <c r="C40" s="76" t="s">
        <v>2</v>
      </c>
      <c r="D40" s="143" t="s">
        <v>43</v>
      </c>
      <c r="E40" s="74">
        <v>22700</v>
      </c>
      <c r="F40" s="123">
        <v>115</v>
      </c>
      <c r="G40" s="119"/>
    </row>
    <row r="41" spans="1:7" x14ac:dyDescent="0.25">
      <c r="A41" s="32"/>
      <c r="B41" s="90">
        <v>4</v>
      </c>
      <c r="C41" s="92" t="s">
        <v>98</v>
      </c>
      <c r="D41" s="147" t="s">
        <v>79</v>
      </c>
      <c r="E41" s="75">
        <v>22597.51</v>
      </c>
      <c r="F41" s="123">
        <v>119</v>
      </c>
      <c r="G41" s="119"/>
    </row>
    <row r="42" spans="1:7" x14ac:dyDescent="0.25">
      <c r="A42" s="26"/>
      <c r="B42" s="114">
        <v>4</v>
      </c>
      <c r="C42" s="59" t="s">
        <v>1</v>
      </c>
      <c r="D42" s="147" t="s">
        <v>89</v>
      </c>
      <c r="E42" s="75">
        <v>22437.53</v>
      </c>
      <c r="F42" s="123">
        <v>113</v>
      </c>
      <c r="G42" s="119"/>
    </row>
    <row r="43" spans="1:7" x14ac:dyDescent="0.25">
      <c r="B43" s="90">
        <v>4</v>
      </c>
      <c r="C43" s="92" t="s">
        <v>98</v>
      </c>
      <c r="D43" s="147" t="s">
        <v>65</v>
      </c>
      <c r="E43" s="75">
        <v>22409.34</v>
      </c>
      <c r="F43" s="123">
        <v>114</v>
      </c>
      <c r="G43" s="119"/>
    </row>
    <row r="44" spans="1:7" x14ac:dyDescent="0.25">
      <c r="A44" s="17" t="s">
        <v>2</v>
      </c>
      <c r="B44" s="29">
        <v>4</v>
      </c>
      <c r="C44" s="76" t="s">
        <v>2</v>
      </c>
      <c r="D44" s="144" t="s">
        <v>40</v>
      </c>
      <c r="E44" s="74">
        <v>21400</v>
      </c>
      <c r="F44" s="123">
        <v>107</v>
      </c>
      <c r="G44" s="119" t="s">
        <v>129</v>
      </c>
    </row>
    <row r="45" spans="1:7" x14ac:dyDescent="0.25">
      <c r="A45" s="32"/>
      <c r="B45" s="90">
        <v>4</v>
      </c>
      <c r="C45" s="59" t="s">
        <v>1</v>
      </c>
      <c r="D45" s="147" t="s">
        <v>75</v>
      </c>
      <c r="E45" s="75">
        <v>21137.53</v>
      </c>
      <c r="F45" s="123">
        <v>112</v>
      </c>
      <c r="G45" s="119"/>
    </row>
    <row r="46" spans="1:7" x14ac:dyDescent="0.25">
      <c r="A46" s="17"/>
      <c r="B46" s="90">
        <v>4</v>
      </c>
      <c r="C46" s="92" t="s">
        <v>97</v>
      </c>
      <c r="D46" s="154" t="s">
        <v>95</v>
      </c>
      <c r="E46" s="74">
        <v>20400</v>
      </c>
      <c r="F46" s="123">
        <v>107</v>
      </c>
      <c r="G46" s="119" t="s">
        <v>125</v>
      </c>
    </row>
    <row r="47" spans="1:7" x14ac:dyDescent="0.25">
      <c r="A47" s="17"/>
      <c r="B47" s="113">
        <v>3</v>
      </c>
      <c r="C47" s="136" t="s">
        <v>1</v>
      </c>
      <c r="D47" s="146" t="s">
        <v>114</v>
      </c>
      <c r="E47" s="75">
        <v>19717.53</v>
      </c>
      <c r="F47" s="123">
        <v>111</v>
      </c>
      <c r="G47" s="119"/>
    </row>
    <row r="48" spans="1:7" x14ac:dyDescent="0.25">
      <c r="B48" s="60">
        <v>2</v>
      </c>
      <c r="C48" s="122" t="s">
        <v>74</v>
      </c>
      <c r="D48" s="149" t="s">
        <v>111</v>
      </c>
      <c r="E48" s="75">
        <v>19184</v>
      </c>
      <c r="F48" s="123">
        <v>118</v>
      </c>
      <c r="G48" s="119"/>
    </row>
    <row r="49" spans="1:7" s="115" customFormat="1" x14ac:dyDescent="0.25">
      <c r="A49" s="32"/>
      <c r="B49" s="60">
        <v>2</v>
      </c>
      <c r="C49" s="122" t="s">
        <v>74</v>
      </c>
      <c r="D49" s="149" t="s">
        <v>105</v>
      </c>
      <c r="E49" s="75">
        <v>18734</v>
      </c>
      <c r="F49" s="123">
        <v>118</v>
      </c>
      <c r="G49" s="119"/>
    </row>
    <row r="50" spans="1:7" x14ac:dyDescent="0.25">
      <c r="B50" s="60">
        <v>2</v>
      </c>
      <c r="C50" s="122" t="s">
        <v>74</v>
      </c>
      <c r="D50" s="149" t="s">
        <v>117</v>
      </c>
      <c r="E50" s="75">
        <v>16300</v>
      </c>
      <c r="F50" s="123">
        <v>100</v>
      </c>
      <c r="G50" s="119" t="s">
        <v>123</v>
      </c>
    </row>
    <row r="51" spans="1:7" x14ac:dyDescent="0.25">
      <c r="B51" s="66">
        <v>3</v>
      </c>
      <c r="C51" s="88" t="s">
        <v>36</v>
      </c>
      <c r="D51" s="46" t="s">
        <v>115</v>
      </c>
      <c r="E51" s="74">
        <v>16200</v>
      </c>
      <c r="F51" s="123">
        <v>90</v>
      </c>
      <c r="G51" s="119" t="s">
        <v>124</v>
      </c>
    </row>
    <row r="52" spans="1:7" x14ac:dyDescent="0.25">
      <c r="A52" s="17"/>
      <c r="B52" s="66">
        <v>3</v>
      </c>
      <c r="C52" s="76" t="s">
        <v>2</v>
      </c>
      <c r="D52" s="145" t="s">
        <v>113</v>
      </c>
      <c r="E52" s="74">
        <v>15480</v>
      </c>
      <c r="F52" s="123">
        <v>86</v>
      </c>
      <c r="G52" s="119" t="s">
        <v>128</v>
      </c>
    </row>
    <row r="53" spans="1:7" x14ac:dyDescent="0.25">
      <c r="A53" s="17"/>
      <c r="B53" s="90">
        <v>4</v>
      </c>
      <c r="C53" s="92" t="s">
        <v>97</v>
      </c>
      <c r="D53" s="148" t="s">
        <v>93</v>
      </c>
      <c r="E53" s="74">
        <v>15200</v>
      </c>
      <c r="F53" s="123">
        <v>76</v>
      </c>
      <c r="G53" s="119" t="s">
        <v>126</v>
      </c>
    </row>
    <row r="54" spans="1:7" s="115" customFormat="1" x14ac:dyDescent="0.25">
      <c r="A54" s="138"/>
      <c r="B54" s="60">
        <v>2</v>
      </c>
      <c r="C54" s="121" t="s">
        <v>74</v>
      </c>
      <c r="D54" s="155" t="s">
        <v>119</v>
      </c>
      <c r="E54" s="75">
        <v>14670</v>
      </c>
      <c r="F54" s="123">
        <v>90</v>
      </c>
      <c r="G54" s="156" t="s">
        <v>124</v>
      </c>
    </row>
    <row r="55" spans="1:7" s="115" customFormat="1" x14ac:dyDescent="0.25">
      <c r="A55" s="17"/>
      <c r="B55" s="66">
        <v>4</v>
      </c>
      <c r="C55" s="88" t="s">
        <v>36</v>
      </c>
      <c r="D55" s="141" t="s">
        <v>46</v>
      </c>
      <c r="E55" s="74">
        <v>14537.53</v>
      </c>
      <c r="F55" s="123">
        <v>76</v>
      </c>
      <c r="G55" s="119" t="s">
        <v>132</v>
      </c>
    </row>
    <row r="56" spans="1:7" s="115" customFormat="1" x14ac:dyDescent="0.25">
      <c r="A56" s="138"/>
      <c r="B56" s="60">
        <v>2</v>
      </c>
      <c r="C56" s="121" t="s">
        <v>74</v>
      </c>
      <c r="D56" s="155" t="s">
        <v>118</v>
      </c>
      <c r="E56" s="75">
        <v>12877</v>
      </c>
      <c r="F56" s="123">
        <v>79</v>
      </c>
      <c r="G56" s="156" t="s">
        <v>122</v>
      </c>
    </row>
    <row r="57" spans="1:7" s="115" customFormat="1" ht="15.75" thickBot="1" x14ac:dyDescent="0.3">
      <c r="A57"/>
      <c r="B57" s="128">
        <v>3</v>
      </c>
      <c r="C57" s="129" t="s">
        <v>1</v>
      </c>
      <c r="D57" s="162" t="s">
        <v>110</v>
      </c>
      <c r="E57" s="84">
        <v>0</v>
      </c>
      <c r="F57" s="126">
        <v>0</v>
      </c>
      <c r="G57" s="127"/>
    </row>
  </sheetData>
  <autoFilter ref="A1:G57">
    <sortState ref="A2:G57">
      <sortCondition descending="1" ref="E1:E5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C8" sqref="C8"/>
    </sheetView>
  </sheetViews>
  <sheetFormatPr defaultRowHeight="15" x14ac:dyDescent="0.25"/>
  <cols>
    <col min="2" max="2" width="12.7109375" customWidth="1"/>
    <col min="3" max="3" width="14" customWidth="1"/>
    <col min="5" max="5" width="12.28515625" customWidth="1"/>
  </cols>
  <sheetData>
    <row r="3" spans="1:7" x14ac:dyDescent="0.25">
      <c r="C3" s="181" t="s">
        <v>76</v>
      </c>
      <c r="D3" s="181"/>
      <c r="E3" s="181" t="s">
        <v>77</v>
      </c>
    </row>
    <row r="4" spans="1:7" x14ac:dyDescent="0.25">
      <c r="A4">
        <f>E4/C4</f>
        <v>0.12997103826188797</v>
      </c>
      <c r="B4">
        <v>1</v>
      </c>
      <c r="C4" s="187">
        <v>17657.78</v>
      </c>
      <c r="E4" s="187">
        <v>2295</v>
      </c>
      <c r="G4">
        <f>C4-E4</f>
        <v>15362.779999999999</v>
      </c>
    </row>
    <row r="5" spans="1:7" x14ac:dyDescent="0.25">
      <c r="B5">
        <v>2</v>
      </c>
      <c r="C5" s="187"/>
      <c r="E5" s="188"/>
      <c r="G5">
        <f>C5-E5</f>
        <v>0</v>
      </c>
    </row>
    <row r="6" spans="1:7" x14ac:dyDescent="0.25">
      <c r="B6" s="180" t="s">
        <v>134</v>
      </c>
      <c r="C6">
        <f>SUM(C3:C5)</f>
        <v>17657.78</v>
      </c>
      <c r="E6">
        <f>SUM(E4:E5)</f>
        <v>2295</v>
      </c>
      <c r="G6">
        <f>G4+G5</f>
        <v>15362.779999999999</v>
      </c>
    </row>
    <row r="8" spans="1:7" x14ac:dyDescent="0.25">
      <c r="B8" t="s">
        <v>78</v>
      </c>
      <c r="C8">
        <f>C6-E6</f>
        <v>15362.779999999999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8"/>
  <sheetViews>
    <sheetView topLeftCell="A53" workbookViewId="0">
      <selection activeCell="K13" sqref="K13:K111"/>
    </sheetView>
  </sheetViews>
  <sheetFormatPr defaultRowHeight="15" x14ac:dyDescent="0.25"/>
  <cols>
    <col min="6" max="6" width="10" customWidth="1"/>
    <col min="7" max="7" width="52.28515625" customWidth="1"/>
    <col min="8" max="8" width="37.85546875" customWidth="1"/>
    <col min="9" max="9" width="31.85546875" customWidth="1"/>
  </cols>
  <sheetData>
    <row r="2" spans="1:15" ht="15.75" thickBot="1" x14ac:dyDescent="0.3">
      <c r="B2" s="9" t="s">
        <v>6</v>
      </c>
      <c r="C2" s="9" t="s">
        <v>7</v>
      </c>
      <c r="D2" s="10" t="s">
        <v>8</v>
      </c>
      <c r="E2" s="9" t="s">
        <v>9</v>
      </c>
      <c r="F2" s="10" t="s">
        <v>10</v>
      </c>
      <c r="G2" s="9" t="s">
        <v>11</v>
      </c>
      <c r="H2" s="9" t="s">
        <v>12</v>
      </c>
      <c r="I2" s="12" t="s">
        <v>5</v>
      </c>
    </row>
    <row r="3" spans="1:15" x14ac:dyDescent="0.25">
      <c r="A3" t="s">
        <v>13</v>
      </c>
      <c r="B3" s="2">
        <v>1129629</v>
      </c>
      <c r="C3" s="2">
        <v>1014901</v>
      </c>
      <c r="D3" s="5">
        <v>1271807</v>
      </c>
      <c r="E3" s="2">
        <v>831302</v>
      </c>
      <c r="F3" s="5">
        <v>1087704</v>
      </c>
      <c r="G3" s="2">
        <v>965704</v>
      </c>
      <c r="H3" s="2">
        <v>924558</v>
      </c>
      <c r="I3" s="3"/>
      <c r="K3" s="3"/>
      <c r="M3" s="3"/>
      <c r="O3" s="3"/>
    </row>
    <row r="4" spans="1:15" x14ac:dyDescent="0.25">
      <c r="A4" t="s">
        <v>14</v>
      </c>
      <c r="B4" s="2">
        <v>571576</v>
      </c>
      <c r="C4" s="2">
        <v>504130</v>
      </c>
      <c r="D4" s="5">
        <v>605676</v>
      </c>
      <c r="E4" s="2">
        <v>409435</v>
      </c>
      <c r="F4" s="5">
        <v>554030</v>
      </c>
      <c r="G4" s="2">
        <v>472658</v>
      </c>
      <c r="H4" s="2">
        <v>457072</v>
      </c>
      <c r="I4" s="3"/>
      <c r="K4" s="3"/>
      <c r="M4" s="3"/>
    </row>
    <row r="5" spans="1:15" x14ac:dyDescent="0.25">
      <c r="B5">
        <v>1540.4</v>
      </c>
      <c r="C5">
        <v>1266.4000000000001</v>
      </c>
      <c r="D5" s="6">
        <v>2094.1999999999998</v>
      </c>
      <c r="E5">
        <v>717.2</v>
      </c>
      <c r="F5" s="6">
        <v>1593.6</v>
      </c>
      <c r="G5">
        <v>1190.4000000000001</v>
      </c>
      <c r="H5">
        <v>1203.3</v>
      </c>
      <c r="I5" s="11">
        <v>1363</v>
      </c>
    </row>
    <row r="6" spans="1:15" x14ac:dyDescent="0.25">
      <c r="B6" s="7">
        <f t="shared" ref="B6:H6" si="0">(B3+B4)/B5</f>
        <v>1104.391716437289</v>
      </c>
      <c r="C6" s="7">
        <f t="shared" si="0"/>
        <v>1199.4875236891976</v>
      </c>
      <c r="D6" s="8">
        <f t="shared" si="0"/>
        <v>896.51561455448393</v>
      </c>
      <c r="E6" s="7">
        <f t="shared" si="0"/>
        <v>1729.9735080870048</v>
      </c>
      <c r="F6" s="8">
        <f t="shared" si="0"/>
        <v>1030.2045682730925</v>
      </c>
      <c r="G6" s="7">
        <f t="shared" si="0"/>
        <v>1208.3014112903224</v>
      </c>
      <c r="H6" s="7">
        <f t="shared" si="0"/>
        <v>1148.2007811850744</v>
      </c>
      <c r="I6" s="7"/>
    </row>
    <row r="7" spans="1:15" x14ac:dyDescent="0.25">
      <c r="F7" s="4"/>
    </row>
    <row r="12" spans="1:15" ht="15.75" thickBot="1" x14ac:dyDescent="0.3">
      <c r="I12" t="s">
        <v>67</v>
      </c>
    </row>
    <row r="13" spans="1:15" ht="15.75" thickBot="1" x14ac:dyDescent="0.3">
      <c r="G13" s="422" t="s">
        <v>229</v>
      </c>
      <c r="H13" s="469" t="s">
        <v>237</v>
      </c>
      <c r="I13" s="470">
        <v>2067.61</v>
      </c>
      <c r="K13">
        <v>1</v>
      </c>
    </row>
    <row r="14" spans="1:15" x14ac:dyDescent="0.25">
      <c r="G14" s="287" t="s">
        <v>220</v>
      </c>
      <c r="H14" s="469" t="s">
        <v>238</v>
      </c>
      <c r="I14" s="470">
        <v>-1200</v>
      </c>
      <c r="K14">
        <v>2</v>
      </c>
    </row>
    <row r="15" spans="1:15" ht="15.75" thickBot="1" x14ac:dyDescent="0.3">
      <c r="G15" s="442" t="s">
        <v>213</v>
      </c>
      <c r="H15" s="469" t="s">
        <v>239</v>
      </c>
      <c r="I15" s="470">
        <v>-2509.36</v>
      </c>
      <c r="K15">
        <v>3</v>
      </c>
    </row>
    <row r="16" spans="1:15" x14ac:dyDescent="0.25">
      <c r="G16" s="429" t="s">
        <v>172</v>
      </c>
      <c r="H16" s="469" t="s">
        <v>240</v>
      </c>
      <c r="I16" s="470">
        <v>4561.6099999999997</v>
      </c>
      <c r="K16">
        <v>4</v>
      </c>
    </row>
    <row r="17" spans="7:11" x14ac:dyDescent="0.25">
      <c r="G17" s="363" t="s">
        <v>156</v>
      </c>
      <c r="H17" s="469" t="s">
        <v>241</v>
      </c>
      <c r="I17" s="470">
        <v>2549.61</v>
      </c>
      <c r="K17">
        <v>5</v>
      </c>
    </row>
    <row r="18" spans="7:11" x14ac:dyDescent="0.25">
      <c r="G18" s="352" t="s">
        <v>230</v>
      </c>
      <c r="H18" s="469" t="s">
        <v>242</v>
      </c>
      <c r="I18" s="470">
        <v>4155.6099999999997</v>
      </c>
      <c r="K18">
        <v>6</v>
      </c>
    </row>
    <row r="19" spans="7:11" ht="15.75" thickBot="1" x14ac:dyDescent="0.3">
      <c r="G19" s="426" t="s">
        <v>216</v>
      </c>
      <c r="H19" s="469" t="s">
        <v>243</v>
      </c>
      <c r="I19" s="470">
        <v>-1150</v>
      </c>
      <c r="K19">
        <v>7</v>
      </c>
    </row>
    <row r="20" spans="7:11" x14ac:dyDescent="0.25">
      <c r="G20" s="439" t="s">
        <v>170</v>
      </c>
      <c r="H20" s="469" t="s">
        <v>244</v>
      </c>
      <c r="I20" s="470">
        <v>-1500</v>
      </c>
      <c r="K20">
        <v>8</v>
      </c>
    </row>
    <row r="21" spans="7:11" x14ac:dyDescent="0.25">
      <c r="G21" s="214" t="s">
        <v>158</v>
      </c>
      <c r="H21" s="469" t="s">
        <v>245</v>
      </c>
      <c r="I21" s="470">
        <v>4443.6099999999997</v>
      </c>
      <c r="K21">
        <v>9</v>
      </c>
    </row>
    <row r="22" spans="7:11" x14ac:dyDescent="0.25">
      <c r="G22" s="289" t="s">
        <v>219</v>
      </c>
      <c r="H22" s="469" t="s">
        <v>95</v>
      </c>
      <c r="I22" s="470">
        <v>-1647.29</v>
      </c>
      <c r="K22">
        <v>10</v>
      </c>
    </row>
    <row r="23" spans="7:11" x14ac:dyDescent="0.25">
      <c r="G23" s="449" t="s">
        <v>206</v>
      </c>
      <c r="H23" s="469" t="s">
        <v>43</v>
      </c>
      <c r="I23" s="470">
        <v>-2097.29</v>
      </c>
      <c r="K23">
        <v>11</v>
      </c>
    </row>
    <row r="24" spans="7:11" ht="15.75" thickBot="1" x14ac:dyDescent="0.3">
      <c r="G24" s="428" t="s">
        <v>211</v>
      </c>
      <c r="H24" s="469" t="s">
        <v>101</v>
      </c>
      <c r="I24" s="470">
        <v>-1100</v>
      </c>
      <c r="K24">
        <v>12</v>
      </c>
    </row>
    <row r="25" spans="7:11" x14ac:dyDescent="0.25">
      <c r="G25" s="447" t="s">
        <v>214</v>
      </c>
      <c r="H25" s="469" t="s">
        <v>44</v>
      </c>
      <c r="I25" s="471">
        <v>-400</v>
      </c>
      <c r="K25">
        <v>13</v>
      </c>
    </row>
    <row r="26" spans="7:11" x14ac:dyDescent="0.25">
      <c r="G26" s="219" t="s">
        <v>187</v>
      </c>
      <c r="H26" s="469" t="s">
        <v>246</v>
      </c>
      <c r="I26" s="470">
        <v>5720</v>
      </c>
      <c r="K26">
        <v>14</v>
      </c>
    </row>
    <row r="27" spans="7:11" x14ac:dyDescent="0.25">
      <c r="G27" s="153" t="s">
        <v>201</v>
      </c>
      <c r="H27" s="469" t="s">
        <v>85</v>
      </c>
      <c r="I27" s="471">
        <v>-500</v>
      </c>
      <c r="K27">
        <v>15</v>
      </c>
    </row>
    <row r="28" spans="7:11" x14ac:dyDescent="0.25">
      <c r="G28" s="452" t="s">
        <v>218</v>
      </c>
      <c r="H28" s="469" t="s">
        <v>247</v>
      </c>
      <c r="I28" s="470">
        <v>-1447.29</v>
      </c>
      <c r="K28">
        <v>16</v>
      </c>
    </row>
    <row r="29" spans="7:11" x14ac:dyDescent="0.25">
      <c r="G29" s="444" t="s">
        <v>171</v>
      </c>
      <c r="H29" s="469" t="s">
        <v>248</v>
      </c>
      <c r="I29" s="470">
        <v>4379.6099999999997</v>
      </c>
      <c r="K29">
        <v>17</v>
      </c>
    </row>
    <row r="30" spans="7:11" x14ac:dyDescent="0.25">
      <c r="G30" s="444" t="s">
        <v>159</v>
      </c>
      <c r="H30" s="469" t="s">
        <v>249</v>
      </c>
      <c r="I30" s="470">
        <v>2243.61</v>
      </c>
      <c r="K30">
        <v>18</v>
      </c>
    </row>
    <row r="31" spans="7:11" x14ac:dyDescent="0.25">
      <c r="G31" s="438" t="s">
        <v>177</v>
      </c>
      <c r="H31" s="469" t="s">
        <v>27</v>
      </c>
      <c r="I31" s="470">
        <v>7392</v>
      </c>
      <c r="K31">
        <v>19</v>
      </c>
    </row>
    <row r="32" spans="7:11" x14ac:dyDescent="0.25">
      <c r="G32" s="155" t="s">
        <v>231</v>
      </c>
      <c r="H32" s="469" t="s">
        <v>250</v>
      </c>
      <c r="I32" s="469"/>
      <c r="K32">
        <v>20</v>
      </c>
    </row>
    <row r="33" spans="7:11" x14ac:dyDescent="0.25">
      <c r="G33" s="455" t="s">
        <v>160</v>
      </c>
      <c r="H33" s="469" t="s">
        <v>251</v>
      </c>
      <c r="I33" s="470">
        <v>2039.61</v>
      </c>
      <c r="K33">
        <v>21</v>
      </c>
    </row>
    <row r="34" spans="7:11" ht="15.75" thickBot="1" x14ac:dyDescent="0.3">
      <c r="G34" s="441" t="s">
        <v>161</v>
      </c>
      <c r="H34" s="469" t="s">
        <v>252</v>
      </c>
      <c r="I34" s="471">
        <v>-226.39</v>
      </c>
      <c r="K34">
        <v>22</v>
      </c>
    </row>
    <row r="35" spans="7:11" x14ac:dyDescent="0.25">
      <c r="G35" s="435" t="s">
        <v>212</v>
      </c>
      <c r="H35" s="469" t="s">
        <v>253</v>
      </c>
      <c r="I35" s="471">
        <v>-850</v>
      </c>
      <c r="K35">
        <v>23</v>
      </c>
    </row>
    <row r="36" spans="7:11" x14ac:dyDescent="0.25">
      <c r="G36" s="214" t="s">
        <v>150</v>
      </c>
      <c r="H36" s="469" t="s">
        <v>254</v>
      </c>
      <c r="I36" s="470">
        <v>1913.61</v>
      </c>
      <c r="K36">
        <v>24</v>
      </c>
    </row>
    <row r="37" spans="7:11" x14ac:dyDescent="0.25">
      <c r="G37" s="308" t="s">
        <v>162</v>
      </c>
      <c r="H37" s="469" t="s">
        <v>255</v>
      </c>
      <c r="I37" s="471">
        <v>469.61</v>
      </c>
      <c r="K37">
        <v>25</v>
      </c>
    </row>
    <row r="38" spans="7:11" x14ac:dyDescent="0.25">
      <c r="G38" s="461" t="s">
        <v>207</v>
      </c>
      <c r="H38" s="469" t="s">
        <v>73</v>
      </c>
      <c r="I38" s="471">
        <v>400</v>
      </c>
      <c r="K38">
        <v>26</v>
      </c>
    </row>
    <row r="39" spans="7:11" x14ac:dyDescent="0.25">
      <c r="G39" s="310" t="s">
        <v>221</v>
      </c>
      <c r="H39" s="469" t="s">
        <v>256</v>
      </c>
      <c r="I39" s="471">
        <v>-487.29</v>
      </c>
      <c r="K39">
        <v>27</v>
      </c>
    </row>
    <row r="40" spans="7:11" ht="15.75" thickBot="1" x14ac:dyDescent="0.3">
      <c r="G40" s="330" t="s">
        <v>178</v>
      </c>
      <c r="H40" s="469" t="s">
        <v>257</v>
      </c>
      <c r="I40" s="470">
        <v>6324</v>
      </c>
      <c r="K40">
        <v>28</v>
      </c>
    </row>
    <row r="41" spans="7:11" ht="15.75" thickBot="1" x14ac:dyDescent="0.3">
      <c r="G41" s="431" t="s">
        <v>186</v>
      </c>
      <c r="H41" s="469" t="s">
        <v>258</v>
      </c>
      <c r="I41" s="470">
        <v>2500</v>
      </c>
      <c r="K41">
        <v>29</v>
      </c>
    </row>
    <row r="42" spans="7:11" x14ac:dyDescent="0.25">
      <c r="G42" s="430" t="s">
        <v>202</v>
      </c>
      <c r="H42" s="469" t="s">
        <v>28</v>
      </c>
      <c r="I42" s="469"/>
      <c r="K42">
        <v>30</v>
      </c>
    </row>
    <row r="43" spans="7:11" x14ac:dyDescent="0.25">
      <c r="G43" s="440" t="s">
        <v>196</v>
      </c>
      <c r="H43" s="469" t="s">
        <v>259</v>
      </c>
      <c r="I43" s="471">
        <v>-300</v>
      </c>
      <c r="K43">
        <v>31</v>
      </c>
    </row>
    <row r="44" spans="7:11" x14ac:dyDescent="0.25">
      <c r="G44" s="363" t="s">
        <v>163</v>
      </c>
      <c r="H44" s="469" t="s">
        <v>260</v>
      </c>
      <c r="I44" s="470">
        <v>1739.61</v>
      </c>
      <c r="K44">
        <v>32</v>
      </c>
    </row>
    <row r="45" spans="7:11" x14ac:dyDescent="0.25">
      <c r="G45" s="285" t="s">
        <v>175</v>
      </c>
      <c r="H45" s="469" t="s">
        <v>49</v>
      </c>
      <c r="I45" s="470">
        <v>1000</v>
      </c>
      <c r="K45">
        <v>33</v>
      </c>
    </row>
    <row r="46" spans="7:11" x14ac:dyDescent="0.25">
      <c r="G46" s="432" t="s">
        <v>233</v>
      </c>
      <c r="H46" s="469" t="s">
        <v>261</v>
      </c>
      <c r="I46" s="471">
        <v>-200.39</v>
      </c>
      <c r="K46">
        <v>34</v>
      </c>
    </row>
    <row r="47" spans="7:11" x14ac:dyDescent="0.25">
      <c r="G47" s="212" t="s">
        <v>197</v>
      </c>
      <c r="H47" s="469" t="s">
        <v>29</v>
      </c>
      <c r="I47" s="469"/>
      <c r="K47">
        <v>35</v>
      </c>
    </row>
    <row r="48" spans="7:11" ht="15.75" thickBot="1" x14ac:dyDescent="0.3">
      <c r="G48" s="434" t="s">
        <v>198</v>
      </c>
      <c r="H48" s="469" t="s">
        <v>30</v>
      </c>
      <c r="I48" s="469"/>
      <c r="K48">
        <v>36</v>
      </c>
    </row>
    <row r="49" spans="7:11" x14ac:dyDescent="0.25">
      <c r="G49" s="448" t="s">
        <v>169</v>
      </c>
      <c r="H49" s="469" t="s">
        <v>262</v>
      </c>
      <c r="I49" s="470">
        <v>5669.61</v>
      </c>
      <c r="K49">
        <v>37</v>
      </c>
    </row>
    <row r="50" spans="7:11" x14ac:dyDescent="0.25">
      <c r="G50" s="459" t="s">
        <v>205</v>
      </c>
      <c r="H50" s="469" t="s">
        <v>96</v>
      </c>
      <c r="I50" s="471">
        <v>-997.29</v>
      </c>
      <c r="K50">
        <v>38</v>
      </c>
    </row>
    <row r="51" spans="7:11" x14ac:dyDescent="0.25">
      <c r="G51" s="214" t="s">
        <v>151</v>
      </c>
      <c r="H51" s="469" t="s">
        <v>263</v>
      </c>
      <c r="I51" s="470">
        <v>3191.61</v>
      </c>
      <c r="K51">
        <v>39</v>
      </c>
    </row>
    <row r="52" spans="7:11" x14ac:dyDescent="0.25">
      <c r="G52" s="213" t="s">
        <v>165</v>
      </c>
      <c r="H52" s="469" t="s">
        <v>264</v>
      </c>
      <c r="I52" s="470">
        <v>1059.6099999999999</v>
      </c>
      <c r="K52">
        <v>40</v>
      </c>
    </row>
    <row r="53" spans="7:11" x14ac:dyDescent="0.25">
      <c r="G53" s="450" t="s">
        <v>217</v>
      </c>
      <c r="H53" s="469" t="s">
        <v>94</v>
      </c>
      <c r="I53" s="470">
        <v>-2376.38</v>
      </c>
      <c r="K53">
        <v>41</v>
      </c>
    </row>
    <row r="54" spans="7:11" x14ac:dyDescent="0.25">
      <c r="G54" s="214" t="s">
        <v>223</v>
      </c>
      <c r="H54" s="469" t="s">
        <v>265</v>
      </c>
      <c r="I54" s="469"/>
      <c r="K54">
        <v>42</v>
      </c>
    </row>
    <row r="55" spans="7:11" x14ac:dyDescent="0.25">
      <c r="G55" s="456" t="s">
        <v>210</v>
      </c>
      <c r="H55" s="469" t="s">
        <v>93</v>
      </c>
      <c r="I55" s="471">
        <v>-347.29</v>
      </c>
      <c r="K55">
        <v>43</v>
      </c>
    </row>
    <row r="56" spans="7:11" x14ac:dyDescent="0.25">
      <c r="G56" s="285" t="s">
        <v>184</v>
      </c>
      <c r="H56" s="469" t="s">
        <v>266</v>
      </c>
      <c r="I56" s="469"/>
      <c r="K56">
        <v>44</v>
      </c>
    </row>
    <row r="57" spans="7:11" x14ac:dyDescent="0.25">
      <c r="G57" s="424" t="s">
        <v>204</v>
      </c>
      <c r="H57" s="469" t="s">
        <v>64</v>
      </c>
      <c r="I57" s="471">
        <v>-197.29</v>
      </c>
      <c r="K57">
        <v>45</v>
      </c>
    </row>
    <row r="58" spans="7:11" x14ac:dyDescent="0.25">
      <c r="G58" s="432" t="s">
        <v>234</v>
      </c>
      <c r="H58" s="469" t="s">
        <v>267</v>
      </c>
      <c r="I58" s="469"/>
      <c r="K58">
        <v>46</v>
      </c>
    </row>
    <row r="59" spans="7:11" x14ac:dyDescent="0.25">
      <c r="G59" s="451" t="s">
        <v>189</v>
      </c>
      <c r="H59" s="469" t="s">
        <v>268</v>
      </c>
      <c r="I59" s="470">
        <v>3200</v>
      </c>
      <c r="K59">
        <v>47</v>
      </c>
    </row>
    <row r="60" spans="7:11" x14ac:dyDescent="0.25">
      <c r="G60" s="264" t="s">
        <v>179</v>
      </c>
      <c r="H60" s="469" t="s">
        <v>39</v>
      </c>
      <c r="I60" s="470">
        <v>3264</v>
      </c>
      <c r="K60">
        <v>48</v>
      </c>
    </row>
    <row r="61" spans="7:11" x14ac:dyDescent="0.25">
      <c r="G61" s="436" t="s">
        <v>194</v>
      </c>
      <c r="H61" s="469" t="s">
        <v>269</v>
      </c>
      <c r="I61" s="470">
        <v>5238.72</v>
      </c>
      <c r="K61">
        <v>49</v>
      </c>
    </row>
    <row r="62" spans="7:11" x14ac:dyDescent="0.25">
      <c r="G62" s="214" t="s">
        <v>164</v>
      </c>
      <c r="H62" s="469" t="s">
        <v>270</v>
      </c>
      <c r="I62" s="470">
        <v>5145.6099999999997</v>
      </c>
      <c r="K62">
        <v>50</v>
      </c>
    </row>
    <row r="63" spans="7:11" x14ac:dyDescent="0.25">
      <c r="G63" s="423" t="s">
        <v>173</v>
      </c>
      <c r="H63" s="469" t="s">
        <v>271</v>
      </c>
      <c r="I63" s="471">
        <v>-500</v>
      </c>
      <c r="K63">
        <v>51</v>
      </c>
    </row>
    <row r="64" spans="7:11" x14ac:dyDescent="0.25">
      <c r="G64" s="433" t="s">
        <v>152</v>
      </c>
      <c r="H64" s="469" t="s">
        <v>272</v>
      </c>
      <c r="I64" s="470">
        <v>-2174.39</v>
      </c>
      <c r="K64">
        <v>52</v>
      </c>
    </row>
    <row r="65" spans="7:11" x14ac:dyDescent="0.25">
      <c r="G65" s="433" t="s">
        <v>153</v>
      </c>
      <c r="H65" s="469" t="s">
        <v>273</v>
      </c>
      <c r="I65" s="470">
        <v>2571.61</v>
      </c>
      <c r="K65">
        <v>53</v>
      </c>
    </row>
    <row r="66" spans="7:11" x14ac:dyDescent="0.25">
      <c r="G66" s="445" t="s">
        <v>208</v>
      </c>
      <c r="H66" s="469" t="s">
        <v>40</v>
      </c>
      <c r="I66" s="470">
        <v>-1151.8499999999999</v>
      </c>
      <c r="K66">
        <v>54</v>
      </c>
    </row>
    <row r="67" spans="7:11" x14ac:dyDescent="0.25">
      <c r="G67" s="437" t="s">
        <v>193</v>
      </c>
      <c r="H67" s="469" t="s">
        <v>26</v>
      </c>
      <c r="I67" s="470">
        <v>6522.25</v>
      </c>
      <c r="K67">
        <v>55</v>
      </c>
    </row>
    <row r="68" spans="7:11" x14ac:dyDescent="0.25">
      <c r="G68" s="352" t="s">
        <v>235</v>
      </c>
      <c r="H68" s="469" t="s">
        <v>274</v>
      </c>
      <c r="I68" s="471">
        <v>269.61</v>
      </c>
      <c r="K68">
        <v>56</v>
      </c>
    </row>
    <row r="69" spans="7:11" ht="15.75" thickBot="1" x14ac:dyDescent="0.3">
      <c r="G69" s="458" t="s">
        <v>222</v>
      </c>
      <c r="H69" s="469" t="s">
        <v>275</v>
      </c>
      <c r="I69" s="469"/>
      <c r="K69">
        <v>57</v>
      </c>
    </row>
    <row r="70" spans="7:11" x14ac:dyDescent="0.25">
      <c r="G70" s="425" t="s">
        <v>176</v>
      </c>
      <c r="H70" s="469" t="s">
        <v>31</v>
      </c>
      <c r="I70" s="469"/>
      <c r="K70">
        <v>58</v>
      </c>
    </row>
    <row r="71" spans="7:11" ht="15.75" thickBot="1" x14ac:dyDescent="0.3">
      <c r="G71" s="460" t="s">
        <v>199</v>
      </c>
      <c r="H71" s="469" t="s">
        <v>33</v>
      </c>
      <c r="I71" s="471">
        <v>500</v>
      </c>
      <c r="K71">
        <v>59</v>
      </c>
    </row>
    <row r="72" spans="7:11" x14ac:dyDescent="0.25">
      <c r="G72" s="307" t="s">
        <v>174</v>
      </c>
      <c r="H72" s="469" t="s">
        <v>276</v>
      </c>
      <c r="I72" s="470">
        <v>5100</v>
      </c>
      <c r="K72">
        <v>60</v>
      </c>
    </row>
    <row r="73" spans="7:11" x14ac:dyDescent="0.25">
      <c r="G73" s="462" t="s">
        <v>192</v>
      </c>
      <c r="H73" s="469" t="s">
        <v>46</v>
      </c>
      <c r="I73" s="470">
        <v>1510</v>
      </c>
      <c r="K73">
        <v>61</v>
      </c>
    </row>
    <row r="74" spans="7:11" ht="15.75" thickBot="1" x14ac:dyDescent="0.3">
      <c r="G74" s="446" t="s">
        <v>188</v>
      </c>
      <c r="H74" s="469" t="s">
        <v>277</v>
      </c>
      <c r="I74" s="470">
        <v>7240</v>
      </c>
      <c r="K74">
        <v>62</v>
      </c>
    </row>
    <row r="75" spans="7:11" x14ac:dyDescent="0.25">
      <c r="G75" s="457" t="s">
        <v>200</v>
      </c>
      <c r="H75" s="469" t="s">
        <v>278</v>
      </c>
      <c r="I75" s="469"/>
      <c r="K75">
        <v>63</v>
      </c>
    </row>
    <row r="76" spans="7:11" x14ac:dyDescent="0.25">
      <c r="G76" s="285" t="s">
        <v>185</v>
      </c>
      <c r="H76" s="469" t="s">
        <v>279</v>
      </c>
      <c r="I76" s="470">
        <v>1300</v>
      </c>
      <c r="K76">
        <v>64</v>
      </c>
    </row>
    <row r="77" spans="7:11" x14ac:dyDescent="0.25">
      <c r="G77" s="214" t="s">
        <v>224</v>
      </c>
      <c r="H77" s="469" t="s">
        <v>280</v>
      </c>
      <c r="I77" s="470">
        <v>5095.6099999999997</v>
      </c>
      <c r="K77">
        <v>65</v>
      </c>
    </row>
    <row r="78" spans="7:11" x14ac:dyDescent="0.25">
      <c r="G78" s="443" t="s">
        <v>191</v>
      </c>
      <c r="H78" s="469" t="s">
        <v>281</v>
      </c>
      <c r="I78" s="469"/>
      <c r="K78">
        <v>66</v>
      </c>
    </row>
    <row r="79" spans="7:11" x14ac:dyDescent="0.25">
      <c r="G79" s="270" t="s">
        <v>154</v>
      </c>
      <c r="H79" s="469" t="s">
        <v>282</v>
      </c>
      <c r="I79" s="471">
        <v>799.61</v>
      </c>
      <c r="K79">
        <v>67</v>
      </c>
    </row>
    <row r="80" spans="7:11" ht="15.75" thickBot="1" x14ac:dyDescent="0.3">
      <c r="G80" s="446" t="s">
        <v>195</v>
      </c>
      <c r="H80" s="469" t="s">
        <v>283</v>
      </c>
      <c r="I80" s="470">
        <v>5540</v>
      </c>
      <c r="K80">
        <v>68</v>
      </c>
    </row>
    <row r="81" spans="7:11" x14ac:dyDescent="0.25">
      <c r="G81" s="427" t="s">
        <v>181</v>
      </c>
      <c r="H81" s="469" t="s">
        <v>99</v>
      </c>
      <c r="I81" s="470">
        <v>3608</v>
      </c>
      <c r="K81">
        <v>69</v>
      </c>
    </row>
    <row r="82" spans="7:11" x14ac:dyDescent="0.25">
      <c r="G82" s="270" t="s">
        <v>166</v>
      </c>
      <c r="H82" s="469" t="s">
        <v>284</v>
      </c>
      <c r="I82" s="470">
        <v>4995.6099999999997</v>
      </c>
      <c r="K82">
        <v>70</v>
      </c>
    </row>
    <row r="83" spans="7:11" x14ac:dyDescent="0.25">
      <c r="G83" s="453" t="s">
        <v>190</v>
      </c>
      <c r="H83" s="469" t="s">
        <v>285</v>
      </c>
      <c r="I83" s="470">
        <v>5000</v>
      </c>
      <c r="K83">
        <v>71</v>
      </c>
    </row>
    <row r="84" spans="7:11" x14ac:dyDescent="0.25">
      <c r="G84" s="263" t="s">
        <v>180</v>
      </c>
      <c r="H84" s="469" t="s">
        <v>286</v>
      </c>
      <c r="I84" s="470">
        <v>6292</v>
      </c>
      <c r="K84">
        <v>72</v>
      </c>
    </row>
    <row r="85" spans="7:11" x14ac:dyDescent="0.25">
      <c r="G85" s="285" t="s">
        <v>183</v>
      </c>
      <c r="H85" s="469" t="s">
        <v>287</v>
      </c>
      <c r="I85" s="469"/>
      <c r="K85">
        <v>73</v>
      </c>
    </row>
    <row r="86" spans="7:11" ht="15.75" thickBot="1" x14ac:dyDescent="0.3">
      <c r="G86" s="352" t="s">
        <v>167</v>
      </c>
      <c r="H86" s="469" t="s">
        <v>288</v>
      </c>
      <c r="I86" s="470">
        <v>2215.61</v>
      </c>
      <c r="K86">
        <v>74</v>
      </c>
    </row>
    <row r="87" spans="7:11" x14ac:dyDescent="0.25">
      <c r="G87" s="448" t="s">
        <v>155</v>
      </c>
      <c r="H87" s="469" t="s">
        <v>289</v>
      </c>
      <c r="I87" s="470">
        <v>1044.27</v>
      </c>
      <c r="K87">
        <v>75</v>
      </c>
    </row>
    <row r="88" spans="7:11" ht="15.75" thickBot="1" x14ac:dyDescent="0.3">
      <c r="G88" s="454" t="s">
        <v>215</v>
      </c>
      <c r="H88" s="469" t="s">
        <v>100</v>
      </c>
      <c r="I88" s="471">
        <v>-350</v>
      </c>
      <c r="K88">
        <v>76</v>
      </c>
    </row>
    <row r="89" spans="7:11" x14ac:dyDescent="0.25">
      <c r="K89">
        <v>77</v>
      </c>
    </row>
    <row r="90" spans="7:11" x14ac:dyDescent="0.25">
      <c r="K90">
        <v>78</v>
      </c>
    </row>
    <row r="91" spans="7:11" x14ac:dyDescent="0.25">
      <c r="K91">
        <v>79</v>
      </c>
    </row>
    <row r="92" spans="7:11" x14ac:dyDescent="0.25">
      <c r="K92">
        <v>80</v>
      </c>
    </row>
    <row r="93" spans="7:11" x14ac:dyDescent="0.25">
      <c r="K93">
        <v>81</v>
      </c>
    </row>
    <row r="94" spans="7:11" x14ac:dyDescent="0.25">
      <c r="K94">
        <v>82</v>
      </c>
    </row>
    <row r="95" spans="7:11" x14ac:dyDescent="0.25">
      <c r="K95">
        <v>83</v>
      </c>
    </row>
    <row r="96" spans="7:11" x14ac:dyDescent="0.25">
      <c r="K96">
        <v>84</v>
      </c>
    </row>
    <row r="97" spans="11:11" x14ac:dyDescent="0.25">
      <c r="K97">
        <v>85</v>
      </c>
    </row>
    <row r="98" spans="11:11" x14ac:dyDescent="0.25">
      <c r="K98">
        <v>86</v>
      </c>
    </row>
    <row r="99" spans="11:11" x14ac:dyDescent="0.25">
      <c r="K99">
        <v>87</v>
      </c>
    </row>
    <row r="100" spans="11:11" x14ac:dyDescent="0.25">
      <c r="K100">
        <v>88</v>
      </c>
    </row>
    <row r="101" spans="11:11" x14ac:dyDescent="0.25">
      <c r="K101">
        <v>89</v>
      </c>
    </row>
    <row r="102" spans="11:11" x14ac:dyDescent="0.25">
      <c r="K102">
        <v>90</v>
      </c>
    </row>
    <row r="103" spans="11:11" x14ac:dyDescent="0.25">
      <c r="K103">
        <v>91</v>
      </c>
    </row>
    <row r="104" spans="11:11" x14ac:dyDescent="0.25">
      <c r="K104">
        <v>92</v>
      </c>
    </row>
    <row r="105" spans="11:11" x14ac:dyDescent="0.25">
      <c r="K105">
        <v>93</v>
      </c>
    </row>
    <row r="106" spans="11:11" x14ac:dyDescent="0.25">
      <c r="K106">
        <v>94</v>
      </c>
    </row>
    <row r="107" spans="11:11" x14ac:dyDescent="0.25">
      <c r="K107">
        <v>95</v>
      </c>
    </row>
    <row r="108" spans="11:11" x14ac:dyDescent="0.25">
      <c r="K108">
        <v>96</v>
      </c>
    </row>
    <row r="109" spans="11:11" x14ac:dyDescent="0.25">
      <c r="K109">
        <v>97</v>
      </c>
    </row>
    <row r="110" spans="11:11" x14ac:dyDescent="0.25">
      <c r="K110">
        <v>98</v>
      </c>
    </row>
    <row r="111" spans="11:11" x14ac:dyDescent="0.25">
      <c r="K111">
        <v>99</v>
      </c>
    </row>
    <row r="112" spans="11:11" x14ac:dyDescent="0.25">
      <c r="K112">
        <v>100</v>
      </c>
    </row>
    <row r="113" spans="11:11" x14ac:dyDescent="0.25">
      <c r="K113">
        <v>101</v>
      </c>
    </row>
    <row r="114" spans="11:11" x14ac:dyDescent="0.25">
      <c r="K114">
        <v>102</v>
      </c>
    </row>
    <row r="115" spans="11:11" x14ac:dyDescent="0.25">
      <c r="K115">
        <v>103</v>
      </c>
    </row>
    <row r="116" spans="11:11" x14ac:dyDescent="0.25">
      <c r="K116">
        <v>104</v>
      </c>
    </row>
    <row r="117" spans="11:11" x14ac:dyDescent="0.25">
      <c r="K117">
        <v>105</v>
      </c>
    </row>
    <row r="118" spans="11:11" x14ac:dyDescent="0.25">
      <c r="K118">
        <v>106</v>
      </c>
    </row>
    <row r="119" spans="11:11" x14ac:dyDescent="0.25">
      <c r="K119">
        <v>107</v>
      </c>
    </row>
    <row r="120" spans="11:11" x14ac:dyDescent="0.25">
      <c r="K120">
        <v>108</v>
      </c>
    </row>
    <row r="121" spans="11:11" x14ac:dyDescent="0.25">
      <c r="K121">
        <v>109</v>
      </c>
    </row>
    <row r="122" spans="11:11" x14ac:dyDescent="0.25">
      <c r="K122">
        <v>110</v>
      </c>
    </row>
    <row r="123" spans="11:11" x14ac:dyDescent="0.25">
      <c r="K123">
        <v>111</v>
      </c>
    </row>
    <row r="124" spans="11:11" x14ac:dyDescent="0.25">
      <c r="K124">
        <v>112</v>
      </c>
    </row>
    <row r="125" spans="11:11" x14ac:dyDescent="0.25">
      <c r="K125">
        <v>113</v>
      </c>
    </row>
    <row r="126" spans="11:11" x14ac:dyDescent="0.25">
      <c r="K126">
        <v>114</v>
      </c>
    </row>
    <row r="127" spans="11:11" x14ac:dyDescent="0.25">
      <c r="K127">
        <v>115</v>
      </c>
    </row>
    <row r="128" spans="11:11" x14ac:dyDescent="0.25">
      <c r="K128">
        <v>116</v>
      </c>
    </row>
    <row r="129" spans="11:11" x14ac:dyDescent="0.25">
      <c r="K129">
        <v>117</v>
      </c>
    </row>
    <row r="130" spans="11:11" x14ac:dyDescent="0.25">
      <c r="K130">
        <v>118</v>
      </c>
    </row>
    <row r="131" spans="11:11" x14ac:dyDescent="0.25">
      <c r="K131">
        <v>119</v>
      </c>
    </row>
    <row r="132" spans="11:11" x14ac:dyDescent="0.25">
      <c r="K132">
        <v>120</v>
      </c>
    </row>
    <row r="133" spans="11:11" x14ac:dyDescent="0.25">
      <c r="K133">
        <v>121</v>
      </c>
    </row>
    <row r="134" spans="11:11" x14ac:dyDescent="0.25">
      <c r="K134">
        <v>122</v>
      </c>
    </row>
    <row r="135" spans="11:11" x14ac:dyDescent="0.25">
      <c r="K135">
        <v>123</v>
      </c>
    </row>
    <row r="136" spans="11:11" x14ac:dyDescent="0.25">
      <c r="K136">
        <v>124</v>
      </c>
    </row>
    <row r="137" spans="11:11" x14ac:dyDescent="0.25">
      <c r="K137">
        <v>125</v>
      </c>
    </row>
    <row r="138" spans="11:11" x14ac:dyDescent="0.25">
      <c r="K138">
        <v>126</v>
      </c>
    </row>
    <row r="139" spans="11:11" x14ac:dyDescent="0.25">
      <c r="K139">
        <v>127</v>
      </c>
    </row>
    <row r="140" spans="11:11" x14ac:dyDescent="0.25">
      <c r="K140">
        <v>128</v>
      </c>
    </row>
    <row r="141" spans="11:11" x14ac:dyDescent="0.25">
      <c r="K141">
        <v>129</v>
      </c>
    </row>
    <row r="142" spans="11:11" x14ac:dyDescent="0.25">
      <c r="K142">
        <v>130</v>
      </c>
    </row>
    <row r="143" spans="11:11" x14ac:dyDescent="0.25">
      <c r="K143">
        <v>131</v>
      </c>
    </row>
    <row r="144" spans="11:11" x14ac:dyDescent="0.25">
      <c r="K144">
        <v>132</v>
      </c>
    </row>
    <row r="145" spans="11:11" x14ac:dyDescent="0.25">
      <c r="K145">
        <v>133</v>
      </c>
    </row>
    <row r="146" spans="11:11" x14ac:dyDescent="0.25">
      <c r="K146">
        <v>134</v>
      </c>
    </row>
    <row r="147" spans="11:11" x14ac:dyDescent="0.25">
      <c r="K147">
        <v>135</v>
      </c>
    </row>
    <row r="148" spans="11:11" x14ac:dyDescent="0.25">
      <c r="K148">
        <v>136</v>
      </c>
    </row>
    <row r="149" spans="11:11" x14ac:dyDescent="0.25">
      <c r="K149">
        <v>137</v>
      </c>
    </row>
    <row r="150" spans="11:11" x14ac:dyDescent="0.25">
      <c r="K150">
        <v>138</v>
      </c>
    </row>
    <row r="151" spans="11:11" x14ac:dyDescent="0.25">
      <c r="K151">
        <v>139</v>
      </c>
    </row>
    <row r="152" spans="11:11" x14ac:dyDescent="0.25">
      <c r="K152">
        <v>140</v>
      </c>
    </row>
    <row r="153" spans="11:11" x14ac:dyDescent="0.25">
      <c r="K153">
        <v>141</v>
      </c>
    </row>
    <row r="154" spans="11:11" x14ac:dyDescent="0.25">
      <c r="K154">
        <v>142</v>
      </c>
    </row>
    <row r="155" spans="11:11" x14ac:dyDescent="0.25">
      <c r="K155">
        <v>143</v>
      </c>
    </row>
    <row r="156" spans="11:11" x14ac:dyDescent="0.25">
      <c r="K156">
        <v>144</v>
      </c>
    </row>
    <row r="157" spans="11:11" x14ac:dyDescent="0.25">
      <c r="K157">
        <v>145</v>
      </c>
    </row>
    <row r="158" spans="11:11" x14ac:dyDescent="0.25">
      <c r="K158">
        <v>146</v>
      </c>
    </row>
    <row r="159" spans="11:11" x14ac:dyDescent="0.25">
      <c r="K159">
        <v>147</v>
      </c>
    </row>
    <row r="160" spans="11:11" x14ac:dyDescent="0.25">
      <c r="K160">
        <v>148</v>
      </c>
    </row>
    <row r="161" spans="11:11" x14ac:dyDescent="0.25">
      <c r="K161">
        <v>149</v>
      </c>
    </row>
    <row r="162" spans="11:11" x14ac:dyDescent="0.25">
      <c r="K162">
        <v>150</v>
      </c>
    </row>
    <row r="163" spans="11:11" x14ac:dyDescent="0.25">
      <c r="K163">
        <v>151</v>
      </c>
    </row>
    <row r="164" spans="11:11" x14ac:dyDescent="0.25">
      <c r="K164">
        <v>152</v>
      </c>
    </row>
    <row r="165" spans="11:11" x14ac:dyDescent="0.25">
      <c r="K165">
        <v>153</v>
      </c>
    </row>
    <row r="166" spans="11:11" x14ac:dyDescent="0.25">
      <c r="K166">
        <v>154</v>
      </c>
    </row>
    <row r="167" spans="11:11" x14ac:dyDescent="0.25">
      <c r="K167">
        <v>155</v>
      </c>
    </row>
    <row r="168" spans="11:11" x14ac:dyDescent="0.25">
      <c r="K168">
        <v>156</v>
      </c>
    </row>
    <row r="169" spans="11:11" x14ac:dyDescent="0.25">
      <c r="K169">
        <v>157</v>
      </c>
    </row>
    <row r="170" spans="11:11" x14ac:dyDescent="0.25">
      <c r="K170">
        <v>158</v>
      </c>
    </row>
    <row r="171" spans="11:11" x14ac:dyDescent="0.25">
      <c r="K171">
        <v>159</v>
      </c>
    </row>
    <row r="172" spans="11:11" x14ac:dyDescent="0.25">
      <c r="K172">
        <v>160</v>
      </c>
    </row>
    <row r="173" spans="11:11" x14ac:dyDescent="0.25">
      <c r="K173">
        <v>161</v>
      </c>
    </row>
    <row r="174" spans="11:11" x14ac:dyDescent="0.25">
      <c r="K174">
        <v>162</v>
      </c>
    </row>
    <row r="175" spans="11:11" x14ac:dyDescent="0.25">
      <c r="K175">
        <v>163</v>
      </c>
    </row>
    <row r="176" spans="11:11" x14ac:dyDescent="0.25">
      <c r="K176">
        <v>164</v>
      </c>
    </row>
    <row r="177" spans="11:11" x14ac:dyDescent="0.25">
      <c r="K177">
        <v>165</v>
      </c>
    </row>
    <row r="178" spans="11:11" x14ac:dyDescent="0.25">
      <c r="K178">
        <v>166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20" sqref="G20"/>
    </sheetView>
  </sheetViews>
  <sheetFormatPr defaultRowHeight="15" x14ac:dyDescent="0.25"/>
  <cols>
    <col min="1" max="1" width="35.42578125" bestFit="1" customWidth="1"/>
  </cols>
  <sheetData>
    <row r="1" spans="1:2" x14ac:dyDescent="0.25">
      <c r="A1">
        <v>1</v>
      </c>
      <c r="B1">
        <v>1</v>
      </c>
    </row>
    <row r="2" spans="1:2" x14ac:dyDescent="0.25">
      <c r="A2" t="s">
        <v>50</v>
      </c>
      <c r="B2">
        <v>22455.49</v>
      </c>
    </row>
    <row r="3" spans="1:2" x14ac:dyDescent="0.25">
      <c r="A3" t="s">
        <v>43</v>
      </c>
      <c r="B3">
        <v>39873.56</v>
      </c>
    </row>
    <row r="4" spans="1:2" x14ac:dyDescent="0.25">
      <c r="A4" t="s">
        <v>44</v>
      </c>
      <c r="B4">
        <v>19025.04</v>
      </c>
    </row>
    <row r="5" spans="1:2" x14ac:dyDescent="0.25">
      <c r="A5" t="s">
        <v>42</v>
      </c>
      <c r="B5">
        <v>28260.080000000002</v>
      </c>
    </row>
    <row r="6" spans="1:2" x14ac:dyDescent="0.25">
      <c r="A6" t="s">
        <v>37</v>
      </c>
      <c r="B6">
        <v>17401.53</v>
      </c>
    </row>
    <row r="7" spans="1:2" x14ac:dyDescent="0.25">
      <c r="A7" t="s">
        <v>27</v>
      </c>
      <c r="B7">
        <v>32800</v>
      </c>
    </row>
    <row r="8" spans="1:2" x14ac:dyDescent="0.25">
      <c r="A8" t="s">
        <v>45</v>
      </c>
      <c r="B8">
        <v>22769.040000000001</v>
      </c>
    </row>
    <row r="9" spans="1:2" x14ac:dyDescent="0.25">
      <c r="A9" t="s">
        <v>38</v>
      </c>
      <c r="B9">
        <v>36725.82</v>
      </c>
    </row>
    <row r="10" spans="1:2" x14ac:dyDescent="0.25">
      <c r="A10" t="s">
        <v>58</v>
      </c>
      <c r="B10">
        <v>34067</v>
      </c>
    </row>
    <row r="11" spans="1:2" x14ac:dyDescent="0.25">
      <c r="A11" t="s">
        <v>28</v>
      </c>
      <c r="B11">
        <v>37610.328000000001</v>
      </c>
    </row>
    <row r="12" spans="1:2" x14ac:dyDescent="0.25">
      <c r="A12" t="s">
        <v>49</v>
      </c>
      <c r="B12">
        <v>46170.16</v>
      </c>
    </row>
    <row r="13" spans="1:2" x14ac:dyDescent="0.25">
      <c r="A13" t="s">
        <v>29</v>
      </c>
      <c r="B13">
        <v>35360.101999999999</v>
      </c>
    </row>
    <row r="14" spans="1:2" x14ac:dyDescent="0.25">
      <c r="A14" t="s">
        <v>30</v>
      </c>
      <c r="B14">
        <v>20807.508000000002</v>
      </c>
    </row>
    <row r="15" spans="1:2" x14ac:dyDescent="0.25">
      <c r="A15" t="s">
        <v>32</v>
      </c>
      <c r="B15">
        <v>32374.05</v>
      </c>
    </row>
    <row r="16" spans="1:2" x14ac:dyDescent="0.25">
      <c r="A16" t="s">
        <v>39</v>
      </c>
      <c r="B16">
        <v>33368.550000000003</v>
      </c>
    </row>
    <row r="17" spans="1:2" x14ac:dyDescent="0.25">
      <c r="A17" t="s">
        <v>34</v>
      </c>
      <c r="B17">
        <v>37428.54</v>
      </c>
    </row>
    <row r="18" spans="1:2" x14ac:dyDescent="0.25">
      <c r="A18" t="s">
        <v>40</v>
      </c>
      <c r="B18">
        <v>36538.979999999996</v>
      </c>
    </row>
    <row r="19" spans="1:2" x14ac:dyDescent="0.25">
      <c r="A19" t="s">
        <v>41</v>
      </c>
      <c r="B19">
        <v>36570.83</v>
      </c>
    </row>
    <row r="20" spans="1:2" x14ac:dyDescent="0.25">
      <c r="A20" t="s">
        <v>26</v>
      </c>
      <c r="B20">
        <v>27200</v>
      </c>
    </row>
    <row r="21" spans="1:2" x14ac:dyDescent="0.25">
      <c r="A21" t="s">
        <v>31</v>
      </c>
      <c r="B21">
        <v>16545.966</v>
      </c>
    </row>
    <row r="22" spans="1:2" x14ac:dyDescent="0.25">
      <c r="A22" t="s">
        <v>33</v>
      </c>
      <c r="B22">
        <v>37483.365999999995</v>
      </c>
    </row>
    <row r="23" spans="1:2" x14ac:dyDescent="0.25">
      <c r="A23" t="s">
        <v>46</v>
      </c>
      <c r="B23">
        <v>38067.919999999998</v>
      </c>
    </row>
    <row r="24" spans="1:2" x14ac:dyDescent="0.25">
      <c r="A24" t="s">
        <v>47</v>
      </c>
      <c r="B24">
        <v>31369.93</v>
      </c>
    </row>
  </sheetData>
  <autoFilter ref="A1:B24">
    <sortState ref="A2:B24">
      <sortCondition ref="A1:A2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3"/>
  <sheetViews>
    <sheetView topLeftCell="A56" workbookViewId="0">
      <selection activeCell="G63" sqref="G63"/>
    </sheetView>
  </sheetViews>
  <sheetFormatPr defaultRowHeight="15" x14ac:dyDescent="0.25"/>
  <cols>
    <col min="1" max="1" width="52.7109375" style="359" customWidth="1"/>
    <col min="2" max="2" width="9.140625" style="359"/>
  </cols>
  <sheetData>
    <row r="2" spans="1:7" x14ac:dyDescent="0.25">
      <c r="A2" s="360" t="s">
        <v>220</v>
      </c>
      <c r="B2" s="359">
        <v>5890.9199999999964</v>
      </c>
    </row>
    <row r="3" spans="1:7" x14ac:dyDescent="0.25">
      <c r="A3" s="360" t="s">
        <v>213</v>
      </c>
      <c r="B3" s="359">
        <v>5099.9999999999982</v>
      </c>
    </row>
    <row r="4" spans="1:7" x14ac:dyDescent="0.25">
      <c r="A4" s="361" t="s">
        <v>172</v>
      </c>
      <c r="B4" s="359">
        <v>2773.6299999999974</v>
      </c>
    </row>
    <row r="5" spans="1:7" x14ac:dyDescent="0.25">
      <c r="A5" s="361" t="s">
        <v>156</v>
      </c>
      <c r="B5" s="359">
        <v>5456.6699999999983</v>
      </c>
    </row>
    <row r="6" spans="1:7" x14ac:dyDescent="0.25">
      <c r="A6" s="361" t="s">
        <v>157</v>
      </c>
      <c r="B6" s="359">
        <v>5110</v>
      </c>
    </row>
    <row r="7" spans="1:7" x14ac:dyDescent="0.25">
      <c r="A7" s="360" t="s">
        <v>216</v>
      </c>
      <c r="B7" s="359">
        <v>5963.6399999999976</v>
      </c>
    </row>
    <row r="8" spans="1:7" x14ac:dyDescent="0.25">
      <c r="A8" s="361" t="s">
        <v>170</v>
      </c>
      <c r="B8" s="359">
        <v>263.62999999999988</v>
      </c>
    </row>
    <row r="9" spans="1:7" x14ac:dyDescent="0.25">
      <c r="A9" s="361" t="s">
        <v>158</v>
      </c>
      <c r="B9" s="359">
        <v>4632.7299999999996</v>
      </c>
    </row>
    <row r="10" spans="1:7" x14ac:dyDescent="0.25">
      <c r="A10" s="360" t="s">
        <v>219</v>
      </c>
      <c r="B10" s="359">
        <v>5781.8100000000031</v>
      </c>
    </row>
    <row r="11" spans="1:7" x14ac:dyDescent="0.25">
      <c r="A11" s="361" t="s">
        <v>206</v>
      </c>
      <c r="B11" s="359">
        <v>5454.5400000000009</v>
      </c>
    </row>
    <row r="12" spans="1:7" x14ac:dyDescent="0.25">
      <c r="A12" s="361" t="s">
        <v>211</v>
      </c>
      <c r="B12" s="359">
        <v>2145.4599999999991</v>
      </c>
    </row>
    <row r="13" spans="1:7" x14ac:dyDescent="0.25">
      <c r="A13" s="361" t="s">
        <v>203</v>
      </c>
      <c r="B13" s="359">
        <v>5173.0299999999988</v>
      </c>
    </row>
    <row r="14" spans="1:7" x14ac:dyDescent="0.25">
      <c r="A14" s="360" t="s">
        <v>214</v>
      </c>
      <c r="B14" s="359">
        <v>5454.5400000000009</v>
      </c>
      <c r="G14">
        <v>1</v>
      </c>
    </row>
    <row r="15" spans="1:7" x14ac:dyDescent="0.25">
      <c r="A15" s="361" t="s">
        <v>187</v>
      </c>
      <c r="B15" s="359">
        <v>5927.2700000000023</v>
      </c>
      <c r="G15">
        <v>2</v>
      </c>
    </row>
    <row r="16" spans="1:7" x14ac:dyDescent="0.25">
      <c r="A16" s="361" t="s">
        <v>201</v>
      </c>
      <c r="B16" s="359">
        <v>6681.8200000000033</v>
      </c>
      <c r="G16">
        <v>3</v>
      </c>
    </row>
    <row r="17" spans="1:7" x14ac:dyDescent="0.25">
      <c r="A17" s="360" t="s">
        <v>218</v>
      </c>
      <c r="B17" s="359">
        <v>4881.8100000000013</v>
      </c>
      <c r="G17">
        <v>4</v>
      </c>
    </row>
    <row r="18" spans="1:7" x14ac:dyDescent="0.25">
      <c r="A18" s="361" t="s">
        <v>171</v>
      </c>
      <c r="B18" s="359">
        <v>5231.51</v>
      </c>
      <c r="G18">
        <v>5</v>
      </c>
    </row>
    <row r="19" spans="1:7" x14ac:dyDescent="0.25">
      <c r="A19" s="361" t="s">
        <v>159</v>
      </c>
      <c r="B19" s="359">
        <v>5456.6699999999983</v>
      </c>
      <c r="G19">
        <v>6</v>
      </c>
    </row>
    <row r="20" spans="1:7" x14ac:dyDescent="0.25">
      <c r="A20" s="361" t="s">
        <v>177</v>
      </c>
      <c r="B20" s="359">
        <v>7526.3600000000006</v>
      </c>
      <c r="G20">
        <v>7</v>
      </c>
    </row>
    <row r="21" spans="1:7" x14ac:dyDescent="0.25">
      <c r="A21" s="361" t="s">
        <v>160</v>
      </c>
      <c r="B21" s="359">
        <v>4353.6299999999974</v>
      </c>
      <c r="G21">
        <v>8</v>
      </c>
    </row>
    <row r="22" spans="1:7" x14ac:dyDescent="0.25">
      <c r="A22" s="361" t="s">
        <v>161</v>
      </c>
      <c r="B22" s="359">
        <v>5110</v>
      </c>
      <c r="G22">
        <v>9</v>
      </c>
    </row>
    <row r="23" spans="1:7" x14ac:dyDescent="0.25">
      <c r="A23" s="361" t="s">
        <v>212</v>
      </c>
      <c r="B23" s="359">
        <v>5963.6399999999976</v>
      </c>
      <c r="G23">
        <v>10</v>
      </c>
    </row>
    <row r="24" spans="1:7" x14ac:dyDescent="0.25">
      <c r="A24" s="361" t="s">
        <v>150</v>
      </c>
      <c r="B24" s="359">
        <v>2119.0999999999985</v>
      </c>
      <c r="G24">
        <v>11</v>
      </c>
    </row>
    <row r="25" spans="1:7" x14ac:dyDescent="0.25">
      <c r="A25" s="361" t="s">
        <v>162</v>
      </c>
      <c r="B25" s="359">
        <v>5381.8199999999979</v>
      </c>
      <c r="G25">
        <v>12</v>
      </c>
    </row>
    <row r="26" spans="1:7" x14ac:dyDescent="0.25">
      <c r="A26" s="361" t="s">
        <v>207</v>
      </c>
      <c r="B26" s="359">
        <v>5454.5400000000009</v>
      </c>
      <c r="G26">
        <v>13</v>
      </c>
    </row>
    <row r="27" spans="1:7" x14ac:dyDescent="0.25">
      <c r="A27" s="360" t="s">
        <v>221</v>
      </c>
      <c r="B27" s="359">
        <v>6036.3600000000042</v>
      </c>
      <c r="G27">
        <v>14</v>
      </c>
    </row>
    <row r="28" spans="1:7" x14ac:dyDescent="0.25">
      <c r="A28" s="361" t="s">
        <v>178</v>
      </c>
      <c r="B28" s="359">
        <v>5861.8300000000017</v>
      </c>
      <c r="G28">
        <v>15</v>
      </c>
    </row>
    <row r="29" spans="1:7" x14ac:dyDescent="0.25">
      <c r="A29" s="361" t="s">
        <v>186</v>
      </c>
      <c r="B29" s="359">
        <v>2787.8700000000026</v>
      </c>
      <c r="G29">
        <v>16</v>
      </c>
    </row>
    <row r="30" spans="1:7" x14ac:dyDescent="0.25">
      <c r="A30" s="361" t="s">
        <v>202</v>
      </c>
      <c r="B30" s="359">
        <v>818.18999999999869</v>
      </c>
      <c r="G30">
        <v>17</v>
      </c>
    </row>
    <row r="31" spans="1:7" x14ac:dyDescent="0.25">
      <c r="A31" s="361" t="s">
        <v>196</v>
      </c>
      <c r="B31" s="359">
        <v>6371.82</v>
      </c>
      <c r="G31">
        <v>18</v>
      </c>
    </row>
    <row r="32" spans="1:7" x14ac:dyDescent="0.25">
      <c r="A32" s="361" t="s">
        <v>163</v>
      </c>
      <c r="B32" s="359">
        <v>5362.119999999999</v>
      </c>
      <c r="G32">
        <v>19</v>
      </c>
    </row>
    <row r="33" spans="1:7" x14ac:dyDescent="0.25">
      <c r="A33" s="361" t="s">
        <v>175</v>
      </c>
      <c r="B33" s="359">
        <v>4600</v>
      </c>
      <c r="G33">
        <v>20</v>
      </c>
    </row>
    <row r="34" spans="1:7" x14ac:dyDescent="0.25">
      <c r="A34" s="361" t="s">
        <v>197</v>
      </c>
      <c r="B34" s="359">
        <v>3620.010000000002</v>
      </c>
      <c r="G34">
        <v>21</v>
      </c>
    </row>
    <row r="35" spans="1:7" x14ac:dyDescent="0.25">
      <c r="A35" s="361" t="s">
        <v>198</v>
      </c>
      <c r="B35" s="359">
        <v>2770</v>
      </c>
      <c r="G35">
        <v>22</v>
      </c>
    </row>
    <row r="36" spans="1:7" x14ac:dyDescent="0.25">
      <c r="A36" s="361" t="s">
        <v>169</v>
      </c>
      <c r="B36" s="359">
        <v>6436.3599999999969</v>
      </c>
      <c r="G36">
        <v>23</v>
      </c>
    </row>
    <row r="37" spans="1:7" x14ac:dyDescent="0.25">
      <c r="A37" s="361" t="s">
        <v>205</v>
      </c>
      <c r="B37" s="359">
        <v>6372.7300000000032</v>
      </c>
      <c r="G37">
        <v>24</v>
      </c>
    </row>
    <row r="38" spans="1:7" x14ac:dyDescent="0.25">
      <c r="A38" s="361" t="s">
        <v>151</v>
      </c>
      <c r="B38" s="359">
        <v>3408.1799999999985</v>
      </c>
      <c r="G38">
        <v>25</v>
      </c>
    </row>
    <row r="39" spans="1:7" x14ac:dyDescent="0.25">
      <c r="A39" s="361" t="s">
        <v>165</v>
      </c>
      <c r="B39" s="359">
        <v>4554.5500000000011</v>
      </c>
      <c r="G39">
        <v>26</v>
      </c>
    </row>
    <row r="40" spans="1:7" x14ac:dyDescent="0.25">
      <c r="A40" s="360" t="s">
        <v>217</v>
      </c>
      <c r="B40" s="359">
        <v>5381.8199999999979</v>
      </c>
      <c r="G40">
        <v>27</v>
      </c>
    </row>
    <row r="41" spans="1:7" x14ac:dyDescent="0.25">
      <c r="A41" s="361" t="s">
        <v>210</v>
      </c>
      <c r="B41" s="359">
        <v>6227.2700000000041</v>
      </c>
      <c r="G41">
        <v>28</v>
      </c>
    </row>
    <row r="42" spans="1:7" x14ac:dyDescent="0.25">
      <c r="A42" s="361" t="s">
        <v>184</v>
      </c>
      <c r="B42" s="359">
        <v>5499.9999999999964</v>
      </c>
      <c r="G42">
        <v>29</v>
      </c>
    </row>
    <row r="43" spans="1:7" x14ac:dyDescent="0.25">
      <c r="A43" s="361" t="s">
        <v>204</v>
      </c>
      <c r="B43" s="359">
        <v>5718.1899999999987</v>
      </c>
      <c r="G43">
        <v>30</v>
      </c>
    </row>
    <row r="44" spans="1:7" x14ac:dyDescent="0.25">
      <c r="A44" s="361" t="s">
        <v>189</v>
      </c>
      <c r="B44" s="359">
        <v>2872.7299999999996</v>
      </c>
      <c r="G44">
        <v>31</v>
      </c>
    </row>
    <row r="45" spans="1:7" x14ac:dyDescent="0.25">
      <c r="A45" s="361" t="s">
        <v>179</v>
      </c>
      <c r="B45" s="359">
        <v>6376.3599999999988</v>
      </c>
      <c r="G45">
        <v>32</v>
      </c>
    </row>
    <row r="46" spans="1:7" x14ac:dyDescent="0.25">
      <c r="A46" s="361" t="s">
        <v>194</v>
      </c>
      <c r="B46" s="359">
        <v>6109.090000000002</v>
      </c>
      <c r="G46">
        <v>33</v>
      </c>
    </row>
    <row r="47" spans="1:7" x14ac:dyDescent="0.25">
      <c r="A47" s="361" t="s">
        <v>164</v>
      </c>
      <c r="B47" s="359">
        <v>4712.7300000000005</v>
      </c>
      <c r="G47">
        <v>34</v>
      </c>
    </row>
    <row r="48" spans="1:7" x14ac:dyDescent="0.25">
      <c r="A48" s="361" t="s">
        <v>173</v>
      </c>
      <c r="B48" s="359">
        <v>6045.4599999999973</v>
      </c>
      <c r="G48">
        <v>35</v>
      </c>
    </row>
    <row r="49" spans="1:8" x14ac:dyDescent="0.25">
      <c r="A49" s="361" t="s">
        <v>152</v>
      </c>
      <c r="B49" s="359">
        <v>4227.5799999999981</v>
      </c>
      <c r="G49">
        <v>36</v>
      </c>
    </row>
    <row r="50" spans="1:8" x14ac:dyDescent="0.25">
      <c r="A50" s="361" t="s">
        <v>153</v>
      </c>
      <c r="B50" s="359">
        <v>2192.7299999999996</v>
      </c>
      <c r="G50">
        <v>37</v>
      </c>
    </row>
    <row r="51" spans="1:8" x14ac:dyDescent="0.25">
      <c r="A51" s="361" t="s">
        <v>208</v>
      </c>
      <c r="B51" s="359">
        <v>1963.6399999999994</v>
      </c>
      <c r="G51">
        <v>38</v>
      </c>
    </row>
    <row r="52" spans="1:8" x14ac:dyDescent="0.25">
      <c r="A52" s="361" t="s">
        <v>168</v>
      </c>
      <c r="B52" s="359">
        <v>3592.7299999999977</v>
      </c>
      <c r="G52">
        <v>39</v>
      </c>
    </row>
    <row r="53" spans="1:8" x14ac:dyDescent="0.25">
      <c r="A53" s="361" t="s">
        <v>193</v>
      </c>
      <c r="B53" s="359">
        <v>4505.4599999999991</v>
      </c>
      <c r="G53">
        <v>40</v>
      </c>
    </row>
    <row r="54" spans="1:8" x14ac:dyDescent="0.25">
      <c r="A54" s="361" t="s">
        <v>176</v>
      </c>
      <c r="B54" s="359">
        <v>-4084.2400000000016</v>
      </c>
      <c r="G54">
        <v>41</v>
      </c>
    </row>
    <row r="55" spans="1:8" x14ac:dyDescent="0.25">
      <c r="A55" s="361" t="s">
        <v>199</v>
      </c>
      <c r="B55" s="359">
        <v>3740.010000000002</v>
      </c>
      <c r="G55">
        <v>42</v>
      </c>
    </row>
    <row r="56" spans="1:8" x14ac:dyDescent="0.25">
      <c r="A56" s="361" t="s">
        <v>174</v>
      </c>
      <c r="B56" s="359">
        <v>5090.9100000000035</v>
      </c>
      <c r="G56">
        <v>43</v>
      </c>
    </row>
    <row r="57" spans="1:8" x14ac:dyDescent="0.25">
      <c r="A57" s="361" t="s">
        <v>192</v>
      </c>
      <c r="B57" s="359">
        <v>4739.0999999999985</v>
      </c>
      <c r="G57">
        <v>44</v>
      </c>
    </row>
    <row r="58" spans="1:8" x14ac:dyDescent="0.25">
      <c r="A58" s="361" t="s">
        <v>188</v>
      </c>
      <c r="B58" s="359">
        <v>4572.7299999999977</v>
      </c>
      <c r="G58">
        <v>45</v>
      </c>
    </row>
    <row r="59" spans="1:8" x14ac:dyDescent="0.25">
      <c r="A59" s="361" t="s">
        <v>200</v>
      </c>
      <c r="B59" s="359">
        <v>6724.5500000000029</v>
      </c>
      <c r="G59">
        <v>46</v>
      </c>
    </row>
    <row r="60" spans="1:8" x14ac:dyDescent="0.25">
      <c r="A60" s="361" t="s">
        <v>185</v>
      </c>
      <c r="B60" s="359">
        <v>1333.3300000000017</v>
      </c>
      <c r="G60">
        <v>47</v>
      </c>
    </row>
    <row r="61" spans="1:8" x14ac:dyDescent="0.25">
      <c r="A61" s="361" t="s">
        <v>224</v>
      </c>
      <c r="B61" s="359">
        <v>695.46</v>
      </c>
      <c r="G61">
        <v>48</v>
      </c>
    </row>
    <row r="62" spans="1:8" x14ac:dyDescent="0.25">
      <c r="A62" s="361" t="s">
        <v>191</v>
      </c>
      <c r="B62" s="359">
        <v>2317.2800000000007</v>
      </c>
      <c r="G62">
        <v>49</v>
      </c>
      <c r="H62">
        <v>1</v>
      </c>
    </row>
    <row r="63" spans="1:8" x14ac:dyDescent="0.25">
      <c r="A63" s="361" t="s">
        <v>154</v>
      </c>
      <c r="B63" s="359">
        <v>5490.909999999998</v>
      </c>
      <c r="G63">
        <v>50</v>
      </c>
      <c r="H63">
        <v>1</v>
      </c>
    </row>
    <row r="64" spans="1:8" x14ac:dyDescent="0.25">
      <c r="A64" s="362" t="s">
        <v>195</v>
      </c>
      <c r="B64" s="359">
        <v>12327.27</v>
      </c>
      <c r="G64">
        <v>51</v>
      </c>
      <c r="H64">
        <v>1</v>
      </c>
    </row>
    <row r="65" spans="1:8" x14ac:dyDescent="0.25">
      <c r="A65" s="362" t="s">
        <v>181</v>
      </c>
      <c r="B65" s="359">
        <v>10599.09</v>
      </c>
      <c r="G65">
        <v>52</v>
      </c>
      <c r="H65">
        <v>1</v>
      </c>
    </row>
    <row r="66" spans="1:8" x14ac:dyDescent="0.25">
      <c r="A66" s="362" t="s">
        <v>166</v>
      </c>
      <c r="B66" s="359">
        <v>5110</v>
      </c>
      <c r="G66">
        <v>53</v>
      </c>
      <c r="H66">
        <v>1</v>
      </c>
    </row>
    <row r="67" spans="1:8" x14ac:dyDescent="0.25">
      <c r="A67" s="362" t="s">
        <v>190</v>
      </c>
      <c r="B67" s="359">
        <v>7418.1799999999985</v>
      </c>
      <c r="G67">
        <v>54</v>
      </c>
      <c r="H67">
        <v>1</v>
      </c>
    </row>
    <row r="68" spans="1:8" x14ac:dyDescent="0.25">
      <c r="A68" s="362" t="s">
        <v>180</v>
      </c>
      <c r="B68" s="359">
        <v>9584.5400000000009</v>
      </c>
      <c r="G68">
        <v>55</v>
      </c>
      <c r="H68">
        <v>1</v>
      </c>
    </row>
    <row r="69" spans="1:8" x14ac:dyDescent="0.25">
      <c r="A69" s="362" t="s">
        <v>183</v>
      </c>
      <c r="B69" s="359">
        <v>6000</v>
      </c>
      <c r="G69">
        <v>56</v>
      </c>
      <c r="H69">
        <v>1</v>
      </c>
    </row>
    <row r="70" spans="1:8" x14ac:dyDescent="0.25">
      <c r="A70" s="362" t="s">
        <v>167</v>
      </c>
      <c r="B70" s="359">
        <v>5073.9399999999987</v>
      </c>
      <c r="G70">
        <v>57</v>
      </c>
      <c r="H70">
        <v>1</v>
      </c>
    </row>
    <row r="71" spans="1:8" x14ac:dyDescent="0.25">
      <c r="A71" s="362" t="s">
        <v>155</v>
      </c>
      <c r="B71" s="359">
        <v>6009.090000000002</v>
      </c>
      <c r="G71">
        <v>58</v>
      </c>
      <c r="H71">
        <v>1</v>
      </c>
    </row>
    <row r="72" spans="1:8" x14ac:dyDescent="0.25">
      <c r="A72" s="359" t="s">
        <v>215</v>
      </c>
      <c r="B72" s="359">
        <v>5536.369999999999</v>
      </c>
      <c r="G72">
        <v>59</v>
      </c>
      <c r="H72">
        <v>1</v>
      </c>
    </row>
    <row r="73" spans="1:8" x14ac:dyDescent="0.25">
      <c r="G73">
        <v>60</v>
      </c>
      <c r="H73">
        <v>1</v>
      </c>
    </row>
    <row r="74" spans="1:8" x14ac:dyDescent="0.25">
      <c r="G74">
        <v>61</v>
      </c>
      <c r="H74">
        <v>1</v>
      </c>
    </row>
    <row r="75" spans="1:8" x14ac:dyDescent="0.25">
      <c r="G75">
        <v>62</v>
      </c>
      <c r="H75">
        <v>1</v>
      </c>
    </row>
    <row r="76" spans="1:8" x14ac:dyDescent="0.25">
      <c r="G76">
        <v>63</v>
      </c>
      <c r="H76">
        <v>1</v>
      </c>
    </row>
    <row r="77" spans="1:8" x14ac:dyDescent="0.25">
      <c r="G77">
        <v>64</v>
      </c>
      <c r="H77">
        <v>1</v>
      </c>
    </row>
    <row r="78" spans="1:8" x14ac:dyDescent="0.25">
      <c r="G78">
        <v>65</v>
      </c>
      <c r="H78">
        <v>1</v>
      </c>
    </row>
    <row r="79" spans="1:8" x14ac:dyDescent="0.25">
      <c r="G79">
        <v>66</v>
      </c>
      <c r="H79">
        <v>1</v>
      </c>
    </row>
    <row r="80" spans="1:8" x14ac:dyDescent="0.25">
      <c r="G80">
        <v>67</v>
      </c>
      <c r="H80">
        <v>1</v>
      </c>
    </row>
    <row r="81" spans="7:8" x14ac:dyDescent="0.25">
      <c r="G81">
        <v>68</v>
      </c>
      <c r="H81">
        <v>1</v>
      </c>
    </row>
    <row r="82" spans="7:8" x14ac:dyDescent="0.25">
      <c r="G82">
        <v>69</v>
      </c>
      <c r="H82">
        <v>1</v>
      </c>
    </row>
    <row r="83" spans="7:8" x14ac:dyDescent="0.25">
      <c r="G83">
        <v>70</v>
      </c>
      <c r="H83">
        <v>1</v>
      </c>
    </row>
    <row r="84" spans="7:8" x14ac:dyDescent="0.25">
      <c r="G84">
        <v>71</v>
      </c>
      <c r="H84">
        <v>1</v>
      </c>
    </row>
    <row r="85" spans="7:8" x14ac:dyDescent="0.25">
      <c r="G85">
        <v>72</v>
      </c>
    </row>
    <row r="86" spans="7:8" x14ac:dyDescent="0.25">
      <c r="G86">
        <v>73</v>
      </c>
    </row>
    <row r="87" spans="7:8" x14ac:dyDescent="0.25">
      <c r="G87">
        <v>74</v>
      </c>
    </row>
    <row r="88" spans="7:8" x14ac:dyDescent="0.25">
      <c r="G88">
        <v>75</v>
      </c>
    </row>
    <row r="89" spans="7:8" x14ac:dyDescent="0.25">
      <c r="G89">
        <v>76</v>
      </c>
    </row>
    <row r="90" spans="7:8" x14ac:dyDescent="0.25">
      <c r="G90">
        <v>77</v>
      </c>
    </row>
    <row r="91" spans="7:8" x14ac:dyDescent="0.25">
      <c r="G91">
        <v>78</v>
      </c>
    </row>
    <row r="92" spans="7:8" x14ac:dyDescent="0.25">
      <c r="G92">
        <v>79</v>
      </c>
    </row>
    <row r="93" spans="7:8" x14ac:dyDescent="0.25">
      <c r="G93">
        <v>80</v>
      </c>
    </row>
  </sheetData>
  <autoFilter ref="A1:N1">
    <sortState ref="A2:N7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Расчёт зарплаты</vt:lpstr>
      <vt:lpstr>Цвета</vt:lpstr>
      <vt:lpstr>Рейтинг зарплат</vt:lpstr>
      <vt:lpstr>Отпускные</vt:lpstr>
      <vt:lpstr>Лист2</vt:lpstr>
      <vt:lpstr>Лист3</vt:lpstr>
      <vt:lpstr>Лист4</vt:lpstr>
      <vt:lpstr>gruzchik</vt:lpstr>
      <vt:lpstr>kladovshik</vt:lpstr>
      <vt:lpstr>priemshik</vt:lpstr>
      <vt:lpstr>rank_2</vt:lpstr>
      <vt:lpstr>rank_3</vt:lpstr>
      <vt:lpstr>rank_4</vt:lpstr>
      <vt:lpstr>rank_5</vt:lpstr>
      <vt:lpstr>rank_6</vt:lpstr>
      <vt:lpstr>rank_7</vt:lpstr>
      <vt:lpstr>rank2</vt:lpstr>
      <vt:lpstr>salary2</vt:lpstr>
      <vt:lpstr>salary3</vt:lpstr>
      <vt:lpstr>salary4</vt:lpstr>
      <vt:lpstr>salary5</vt:lpstr>
      <vt:lpstr>salary6</vt:lpstr>
      <vt:lpstr>salary7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Лихацкий Владимир Геннадьевич</dc:creator>
  <cp:lastModifiedBy>Лихацкий Владимир Геннадьевич</cp:lastModifiedBy>
  <dcterms:created xsi:type="dcterms:W3CDTF">2016-05-30T08:16:36Z</dcterms:created>
  <dcterms:modified xsi:type="dcterms:W3CDTF">2018-12-19T05:07:45Z</dcterms:modified>
</cp:coreProperties>
</file>