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faul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<sst xmlns="http://schemas.openxmlformats.org/spreadsheetml/2006/main" count="91" uniqueCount="71">
  <si>
    <t xml:space="preserve">                                OnStep Configuration Calculator</t>
  </si>
  <si>
    <t xml:space="preserve">Version 1.34</t>
  </si>
  <si>
    <t xml:space="preserve">Authors:</t>
  </si>
  <si>
    <t xml:space="preserve">                             Enter your values in the green areas, results which are outlined have equivalents in OnStep's Config.h file.</t>
  </si>
  <si>
    <t xml:space="preserve">Howard Dutton</t>
  </si>
  <si>
    <t xml:space="preserve">    Limits are in red, OnStep won't function properly if they aren't adhered too.  Other limits are recommendations.  Note that “µs” = micro-seconds.</t>
  </si>
  <si>
    <t xml:space="preserve">Khalid B.</t>
  </si>
  <si>
    <t xml:space="preserve">Chris K.</t>
  </si>
  <si>
    <t xml:space="preserve">          Axis1 is for Right Ascension or Azimuth</t>
  </si>
  <si>
    <t xml:space="preserve">          Axis2 is for Declination or Altitude</t>
  </si>
  <si>
    <t xml:space="preserve">AXIS1_DRIVER_</t>
  </si>
  <si>
    <t xml:space="preserve">                Gear Reduction</t>
  </si>
  <si>
    <t xml:space="preserve">Stepper-Steps</t>
  </si>
  <si>
    <t xml:space="preserve">MICROSTEPS</t>
  </si>
  <si>
    <t xml:space="preserve">GR1 Ratio</t>
  </si>
  <si>
    <t xml:space="preserve">GR2 Ratio</t>
  </si>
  <si>
    <t xml:space="preserve">AXIS1_STEPS_PER_DEGREE</t>
  </si>
  <si>
    <t xml:space="preserve">RA/Azm</t>
  </si>
  <si>
    <t xml:space="preserve">AXIS2_STEPS_PER_DEGREE</t>
  </si>
  <si>
    <t xml:space="preserve">Dec/Alt</t>
  </si>
  <si>
    <t xml:space="preserve">(300 to 122400)</t>
  </si>
  <si>
    <t xml:space="preserve">AXIS2_DRIVER_</t>
  </si>
  <si>
    <t xml:space="preserve">A timing belt</t>
  </si>
  <si>
    <t xml:space="preserve">A worm/wheel</t>
  </si>
  <si>
    <t xml:space="preserve">reduction for</t>
  </si>
  <si>
    <t xml:space="preserve">PEC_STEPS_PER_WORM_ROTATION   </t>
  </si>
  <si>
    <t xml:space="preserve">or</t>
  </si>
  <si>
    <t xml:space="preserve">example.</t>
  </si>
  <si>
    <t xml:space="preserve">AXIS1_STEPS_PER_WORMROT   </t>
  </si>
  <si>
    <t xml:space="preserve">Slewing motor shaft speeds:</t>
  </si>
  <si>
    <t xml:space="preserve">   Tracking resolution (in arc-sec):</t>
  </si>
  <si>
    <t xml:space="preserve">Axis1</t>
  </si>
  <si>
    <t xml:space="preserve">Micro-step mode switching allows higher slew speeds but larger steps may promote resonance:</t>
  </si>
  <si>
    <t xml:space="preserve">Calculated</t>
  </si>
  <si>
    <t xml:space="preserve">Estimate</t>
  </si>
  <si>
    <t xml:space="preserve">RPM</t>
  </si>
  <si>
    <t xml:space="preserve">AXIS1_DRIVER_MICROSTEPS_GOTO   </t>
  </si>
  <si>
    <t xml:space="preserve">OFF</t>
  </si>
  <si>
    <t xml:space="preserve">OFF to disable</t>
  </si>
  <si>
    <t xml:space="preserve">(servo, etc.)</t>
  </si>
  <si>
    <t xml:space="preserve">(stepper typical)</t>
  </si>
  <si>
    <t xml:space="preserve">RPS</t>
  </si>
  <si>
    <t xml:space="preserve">AXIS2_DRIVER_MICROSTEPS_GOTO   </t>
  </si>
  <si>
    <t xml:space="preserve">&lt;= 1.25</t>
  </si>
  <si>
    <t xml:space="preserve">kHz (full step)</t>
  </si>
  <si>
    <t xml:space="preserve">SLEW_RATE_BASE_DESIRED   </t>
  </si>
  <si>
    <t xml:space="preserve">°/sec</t>
  </si>
  <si>
    <t xml:space="preserve">Axis2</t>
  </si>
  <si>
    <t xml:space="preserve">↓</t>
  </si>
  <si>
    <t xml:space="preserve"> Base avg step rate</t>
  </si>
  <si>
    <t xml:space="preserve">Runtime adjustable, slowest avg step rate</t>
  </si>
  <si>
    <t xml:space="preserve">Runtime adjustable, fastest avg step rate</t>
  </si>
  <si>
    <t xml:space="preserve">              * = Approximate rate limit recommendations (in µs/step):</t>
  </si>
  <si>
    <t xml:space="preserve">(see note *)</t>
  </si>
  <si>
    <t xml:space="preserve">Platform</t>
  </si>
  <si>
    <t xml:space="preserve">SQUARE</t>
  </si>
  <si>
    <t xml:space="preserve">PULSE</t>
  </si>
  <si>
    <t xml:space="preserve">Mega2560</t>
  </si>
  <si>
    <t xml:space="preserve">&gt;=</t>
  </si>
  <si>
    <t xml:space="preserve">OnStep will limit slew rates automatically if they exceed your platform’s capabilities.</t>
  </si>
  <si>
    <t xml:space="preserve">ESP32</t>
  </si>
  <si>
    <t xml:space="preserve">STM32 F103</t>
  </si>
  <si>
    <t xml:space="preserve">STM32 F303, F401, F411</t>
  </si>
  <si>
    <r>
      <rPr>
        <sz val="9"/>
        <color rgb="FF000000"/>
        <rFont val="Arial"/>
        <family val="0"/>
        <charset val="1"/>
      </rPr>
      <t xml:space="preserve">   Step signaling defaults to STEP_WAVE_FORM</t>
    </r>
    <r>
      <rPr>
        <b val="true"/>
        <sz val="9"/>
        <color rgb="FF000000"/>
        <rFont val="Arial"/>
        <family val="0"/>
        <charset val="1"/>
      </rPr>
      <t xml:space="preserve"> SQUARE</t>
    </r>
    <r>
      <rPr>
        <sz val="9"/>
        <color rgb="FF000000"/>
        <rFont val="Arial"/>
        <family val="0"/>
        <charset val="1"/>
      </rPr>
      <t xml:space="preserve"> for best</t>
    </r>
  </si>
  <si>
    <t xml:space="preserve">STM32 F446, Teensy3.2</t>
  </si>
  <si>
    <r>
      <rPr>
        <sz val="9"/>
        <color rgb="FF000000"/>
        <rFont val="Arial"/>
        <family val="0"/>
        <charset val="1"/>
      </rPr>
      <t xml:space="preserve">   compatibility with step/dir drivers.  Using STEP_WAVE_FORM</t>
    </r>
    <r>
      <rPr>
        <b val="true"/>
        <sz val="9"/>
        <color rgb="FF000000"/>
        <rFont val="Arial"/>
        <family val="0"/>
        <charset val="1"/>
      </rPr>
      <t xml:space="preserve"> PULSE</t>
    </r>
  </si>
  <si>
    <t xml:space="preserve">Teensy3.5</t>
  </si>
  <si>
    <t xml:space="preserve">   allows 1.6 times faster slew rates.</t>
  </si>
  <si>
    <t xml:space="preserve">Teensy3.6</t>
  </si>
  <si>
    <t xml:space="preserve">Teensy4.0, T4.1</t>
  </si>
  <si>
    <t xml:space="preserve">N/A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</si>
</sst>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E+00"/>
    <numFmt numFmtId="166" formatCode="0.0"/>
    <numFmt numFmtId="167" formatCode="0.00000"/>
    <numFmt numFmtId="168" formatCode="mm/dd/yy"/>
    <numFmt numFmtId="169" formatCode="0.0000"/>
    <numFmt numFmtId="170" formatCode="#,##0.0000"/>
    <numFmt numFmtId="171" formatCode="0"/>
    <numFmt numFmtId="172" formatCode="0.0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i val="true"/>
      <sz val="9"/>
      <color rgb="FF000000"/>
      <name val="Arial"/>
      <family val="0"/>
      <charset val="1"/>
    </font>
    <font>
      <b val="true"/>
      <sz val="9"/>
      <color rgb="FFC90016"/>
      <name val="Arial"/>
      <family val="0"/>
      <charset val="1"/>
    </font>
    <font>
      <i val="true"/>
      <u val="single"/>
      <sz val="9"/>
      <color rgb="FF000000"/>
      <name val="Arial"/>
      <family val="0"/>
      <charset val="1"/>
    </font>
    <font>
      <u val="single"/>
      <sz val="9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B3CAC7"/>
      </patternFill>
    </fill>
    <fill>
      <patternFill patternType="solid">
        <fgColor rgb="FFDDDDDD"/>
        <bgColor rgb="FFC6EFCE"/>
      </patternFill>
    </fill>
    <fill>
      <patternFill patternType="solid">
        <fgColor rgb="FFFFCC99"/>
        <bgColor rgb="FFFFC7CE"/>
      </patternFill>
    </fill>
    <fill>
      <patternFill patternType="solid">
        <fgColor rgb="FFCCFFCC"/>
        <bgColor rgb="FFC6EFCE"/>
      </patternFill>
    </fill>
    <fill>
      <patternFill patternType="solid">
        <fgColor rgb="FF999999"/>
        <bgColor rgb="FF808080"/>
      </patternFill>
    </fill>
    <fill>
      <patternFill patternType="solid">
        <fgColor rgb="FFB3CAC7"/>
        <bgColor rgb="FFC0C0C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4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7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7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7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Arial"/>
        <charset val="1"/>
        <family val="0"/>
        <b val="1"/>
        <color rgb="FFFFFFFF"/>
        <sz val="10"/>
      </font>
      <fill>
        <patternFill>
          <bgColor rgb="FFCC0000"/>
        </patternFill>
      </fill>
    </dxf>
    <dxf>
      <font>
        <color rgb="FF9C5700"/>
      </font>
      <fill>
        <patternFill>
          <bgColor rgb="FFFFEB9C"/>
        </patternFill>
      </fill>
    </dxf>
    <dxf>
      <font>
        <name val="Arial"/>
        <charset val="1"/>
        <family val="0"/>
        <b val="1"/>
        <color rgb="FF000000"/>
        <sz val="10"/>
      </font>
      <fill>
        <patternFill>
          <bgColor rgb="FFFFFFA6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B9C"/>
      <rgbColor rgb="FFC6EFC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90016"/>
      <rgbColor rgb="FF008080"/>
      <rgbColor rgb="FF0000FF"/>
      <rgbColor rgb="FF00CCFF"/>
      <rgbColor rgb="FFCCFFFF"/>
      <rgbColor rgb="FFCCFFCC"/>
      <rgbColor rgb="FFFFFFA6"/>
      <rgbColor rgb="FFB3CAC7"/>
      <rgbColor rgb="FFFFC7CE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4.88"/>
    <col collapsed="false" customWidth="true" hidden="false" outlineLevel="0" max="2" min="2" style="0" width="8.87"/>
    <col collapsed="false" customWidth="true" hidden="false" outlineLevel="0" max="3" min="3" style="0" width="28.88"/>
    <col collapsed="false" customWidth="true" hidden="false" outlineLevel="0" max="4" min="4" style="0" width="20.63"/>
    <col collapsed="false" customWidth="true" hidden="false" outlineLevel="0" max="5" min="5" style="0" width="13.37"/>
    <col collapsed="false" customWidth="true" hidden="false" outlineLevel="0" max="6" min="6" style="0" width="15.13"/>
    <col collapsed="false" customWidth="true" hidden="false" outlineLevel="0" max="7" min="7" style="0" width="16.13"/>
    <col collapsed="false" customWidth="true" hidden="false" outlineLevel="0" max="8" min="8" style="0" width="13.37"/>
    <col collapsed="false" customWidth="true" hidden="false" outlineLevel="0" max="9" min="9" style="0" width="12.13"/>
    <col collapsed="false" customWidth="true" hidden="false" outlineLevel="0" max="10" min="10" style="0" width="13.63"/>
    <col collapsed="false" customWidth="true" hidden="false" outlineLevel="0" max="11" min="11" style="0" width="11.99"/>
    <col collapsed="false" customWidth="true" hidden="false" outlineLevel="0" max="26" min="12" style="0" width="8.38"/>
  </cols>
  <sheetData>
    <row r="1" customFormat="false" ht="16.5" hidden="false" customHeight="true" outlineLevel="0" collapsed="false">
      <c r="A1" s="1"/>
      <c r="B1" s="1"/>
      <c r="C1" s="1"/>
      <c r="D1" s="2"/>
      <c r="E1" s="3" t="s">
        <v>0</v>
      </c>
      <c r="F1" s="4"/>
      <c r="G1" s="5"/>
      <c r="H1" s="6"/>
      <c r="I1" s="5"/>
      <c r="J1" s="7"/>
      <c r="K1" s="8" t="s">
        <v>1</v>
      </c>
      <c r="L1" s="9"/>
    </row>
    <row r="2" customFormat="false" ht="14.25" hidden="false" customHeight="true" outlineLevel="0" collapsed="false">
      <c r="A2" s="10"/>
      <c r="B2" s="10"/>
      <c r="C2" s="10"/>
      <c r="D2" s="11"/>
      <c r="E2" s="11"/>
      <c r="F2" s="12"/>
      <c r="G2" s="13"/>
      <c r="H2" s="14"/>
      <c r="I2" s="13"/>
      <c r="J2" s="13"/>
      <c r="K2" s="13" t="s">
        <v>2</v>
      </c>
      <c r="L2" s="13"/>
    </row>
    <row r="3" customFormat="false" ht="14.25" hidden="false" customHeight="true" outlineLevel="0" collapsed="false">
      <c r="A3" s="10"/>
      <c r="B3" s="10"/>
      <c r="C3" s="15" t="s">
        <v>3</v>
      </c>
      <c r="D3" s="11"/>
      <c r="E3" s="16"/>
      <c r="F3" s="12"/>
      <c r="G3" s="13"/>
      <c r="H3" s="14"/>
      <c r="I3" s="13"/>
      <c r="J3" s="13"/>
      <c r="K3" s="13" t="s">
        <v>4</v>
      </c>
      <c r="L3" s="13"/>
    </row>
    <row r="4" customFormat="false" ht="14.25" hidden="false" customHeight="true" outlineLevel="0" collapsed="false">
      <c r="A4" s="10"/>
      <c r="B4" s="10"/>
      <c r="C4" s="16" t="s">
        <v>5</v>
      </c>
      <c r="D4" s="16"/>
      <c r="E4" s="16"/>
      <c r="F4" s="16"/>
      <c r="G4" s="16"/>
      <c r="H4" s="16"/>
      <c r="I4" s="16"/>
      <c r="J4" s="16"/>
      <c r="K4" s="13" t="s">
        <v>6</v>
      </c>
      <c r="L4" s="13"/>
    </row>
    <row r="5" customFormat="false" ht="14.25" hidden="false" customHeight="true" outlineLevel="0" collapsed="false">
      <c r="A5" s="10"/>
      <c r="B5" s="10"/>
      <c r="C5" s="10"/>
      <c r="D5" s="11"/>
      <c r="E5" s="16"/>
      <c r="F5" s="12"/>
      <c r="G5" s="13"/>
      <c r="H5" s="14"/>
      <c r="I5" s="13"/>
      <c r="J5" s="13"/>
      <c r="K5" s="17" t="s">
        <v>7</v>
      </c>
      <c r="L5" s="13"/>
    </row>
    <row r="6" customFormat="false" ht="14.25" hidden="false" customHeight="true" outlineLevel="0" collapsed="false">
      <c r="A6" s="10"/>
      <c r="B6" s="10"/>
      <c r="C6" s="18" t="s">
        <v>8</v>
      </c>
      <c r="D6" s="11"/>
      <c r="E6" s="10"/>
      <c r="F6" s="19"/>
      <c r="G6" s="10"/>
      <c r="H6" s="14"/>
      <c r="I6" s="13"/>
      <c r="J6" s="13"/>
      <c r="K6" s="13"/>
      <c r="L6" s="13"/>
    </row>
    <row r="7" customFormat="false" ht="14.25" hidden="false" customHeight="true" outlineLevel="0" collapsed="false">
      <c r="A7" s="10"/>
      <c r="B7" s="10"/>
      <c r="C7" s="18" t="s">
        <v>9</v>
      </c>
      <c r="D7" s="11"/>
      <c r="E7" s="16"/>
      <c r="F7" s="20" t="s">
        <v>10</v>
      </c>
      <c r="G7" s="21" t="s">
        <v>11</v>
      </c>
      <c r="H7" s="14"/>
      <c r="I7" s="22"/>
      <c r="J7" s="13"/>
      <c r="K7" s="13"/>
      <c r="L7" s="13"/>
    </row>
    <row r="8" customFormat="false" ht="14.25" hidden="false" customHeight="true" outlineLevel="0" collapsed="false">
      <c r="A8" s="10"/>
      <c r="B8" s="10"/>
      <c r="C8" s="10"/>
      <c r="D8" s="11"/>
      <c r="E8" s="16" t="s">
        <v>12</v>
      </c>
      <c r="F8" s="23" t="s">
        <v>13</v>
      </c>
      <c r="G8" s="13" t="s">
        <v>14</v>
      </c>
      <c r="H8" s="24" t="s">
        <v>15</v>
      </c>
      <c r="I8" s="13"/>
      <c r="J8" s="13"/>
      <c r="K8" s="13"/>
      <c r="L8" s="13"/>
    </row>
    <row r="9" customFormat="false" ht="14.25" hidden="false" customHeight="true" outlineLevel="0" collapsed="false">
      <c r="A9" s="10"/>
      <c r="B9" s="10"/>
      <c r="C9" s="25" t="s">
        <v>16</v>
      </c>
      <c r="D9" s="26" t="n">
        <f aca="false">(E9*F9*G9*H9)/360</f>
        <v>18488.8888888889</v>
      </c>
      <c r="E9" s="27" t="n">
        <v>200</v>
      </c>
      <c r="F9" s="28" t="n">
        <v>64</v>
      </c>
      <c r="G9" s="29" t="n">
        <v>4</v>
      </c>
      <c r="H9" s="29" t="n">
        <v>130</v>
      </c>
      <c r="I9" s="30" t="s">
        <v>17</v>
      </c>
      <c r="J9" s="16"/>
      <c r="K9" s="16"/>
      <c r="L9" s="13"/>
    </row>
    <row r="10" customFormat="false" ht="14.25" hidden="false" customHeight="true" outlineLevel="0" collapsed="false">
      <c r="A10" s="10"/>
      <c r="B10" s="10"/>
      <c r="C10" s="25" t="s">
        <v>18</v>
      </c>
      <c r="D10" s="26" t="n">
        <f aca="false">(E10*F10*G10*H10)/360</f>
        <v>18488.8888888889</v>
      </c>
      <c r="E10" s="27" t="n">
        <v>200</v>
      </c>
      <c r="F10" s="31" t="n">
        <v>64</v>
      </c>
      <c r="G10" s="29" t="n">
        <v>4</v>
      </c>
      <c r="H10" s="29" t="n">
        <v>130</v>
      </c>
      <c r="I10" s="30" t="s">
        <v>19</v>
      </c>
      <c r="J10" s="16"/>
      <c r="K10" s="16"/>
      <c r="L10" s="13"/>
    </row>
    <row r="11" customFormat="false" ht="14.25" hidden="false" customHeight="true" outlineLevel="0" collapsed="false">
      <c r="A11" s="10"/>
      <c r="B11" s="10"/>
      <c r="C11" s="32"/>
      <c r="D11" s="33" t="s">
        <v>20</v>
      </c>
      <c r="E11" s="34"/>
      <c r="F11" s="23" t="s">
        <v>21</v>
      </c>
      <c r="G11" s="35" t="s">
        <v>22</v>
      </c>
      <c r="H11" s="35" t="s">
        <v>23</v>
      </c>
      <c r="I11" s="36"/>
      <c r="J11" s="36"/>
      <c r="K11" s="16"/>
      <c r="L11" s="13"/>
      <c r="M11" s="37"/>
    </row>
    <row r="12" customFormat="false" ht="14.25" hidden="false" customHeight="true" outlineLevel="0" collapsed="false">
      <c r="A12" s="10"/>
      <c r="B12" s="10"/>
      <c r="C12" s="10"/>
      <c r="D12" s="10"/>
      <c r="E12" s="34"/>
      <c r="F12" s="38" t="s">
        <v>13</v>
      </c>
      <c r="G12" s="35" t="s">
        <v>24</v>
      </c>
      <c r="H12" s="35" t="s">
        <v>24</v>
      </c>
      <c r="I12" s="39"/>
      <c r="J12" s="39"/>
      <c r="K12" s="16"/>
      <c r="L12" s="13"/>
    </row>
    <row r="13" customFormat="false" ht="14.25" hidden="false" customHeight="true" outlineLevel="0" collapsed="false">
      <c r="A13" s="10"/>
      <c r="B13" s="40"/>
      <c r="C13" s="41" t="s">
        <v>25</v>
      </c>
      <c r="D13" s="42" t="s">
        <v>26</v>
      </c>
      <c r="E13" s="30"/>
      <c r="F13" s="33"/>
      <c r="G13" s="35" t="s">
        <v>27</v>
      </c>
      <c r="H13" s="35" t="s">
        <v>27</v>
      </c>
      <c r="I13" s="39"/>
      <c r="J13" s="39"/>
      <c r="K13" s="16"/>
      <c r="L13" s="13"/>
    </row>
    <row r="14" customFormat="false" ht="14.25" hidden="false" customHeight="true" outlineLevel="0" collapsed="false">
      <c r="A14" s="10"/>
      <c r="B14" s="43"/>
      <c r="C14" s="44" t="s">
        <v>28</v>
      </c>
      <c r="D14" s="45" t="n">
        <f aca="false">E10*F10*G10</f>
        <v>51200</v>
      </c>
      <c r="E14" s="30"/>
      <c r="F14" s="22"/>
      <c r="G14" s="16"/>
      <c r="H14" s="16"/>
      <c r="I14" s="39"/>
      <c r="J14" s="46" t="s">
        <v>29</v>
      </c>
      <c r="K14" s="39"/>
      <c r="L14" s="13"/>
    </row>
    <row r="15" customFormat="false" ht="14.25" hidden="false" customHeight="true" outlineLevel="0" collapsed="false">
      <c r="A15" s="10"/>
      <c r="B15" s="47"/>
      <c r="C15" s="48"/>
      <c r="D15" s="30"/>
      <c r="E15" s="30"/>
      <c r="F15" s="22"/>
      <c r="G15" s="47" t="s">
        <v>30</v>
      </c>
      <c r="H15" s="11"/>
      <c r="I15" s="16"/>
      <c r="J15" s="49" t="s">
        <v>31</v>
      </c>
      <c r="K15" s="22" t="s">
        <v>17</v>
      </c>
      <c r="L15" s="13"/>
    </row>
    <row r="16" customFormat="false" ht="14.25" hidden="false" customHeight="true" outlineLevel="0" collapsed="false">
      <c r="A16" s="10"/>
      <c r="B16" s="47" t="s">
        <v>32</v>
      </c>
      <c r="C16" s="50"/>
      <c r="D16" s="30"/>
      <c r="E16" s="30"/>
      <c r="F16" s="16"/>
      <c r="G16" s="16" t="s">
        <v>33</v>
      </c>
      <c r="H16" s="16" t="s">
        <v>34</v>
      </c>
      <c r="I16" s="16"/>
      <c r="J16" s="51" t="n">
        <f aca="false">((1/((((1/$D$19)*1000000)/$D$9)/1000000)/$F$9)/$E$9)*60</f>
        <v>86.6666666666667</v>
      </c>
      <c r="K16" s="10" t="s">
        <v>35</v>
      </c>
      <c r="L16" s="13"/>
    </row>
    <row r="17" customFormat="false" ht="14.25" hidden="false" customHeight="true" outlineLevel="0" collapsed="false">
      <c r="A17" s="10"/>
      <c r="B17" s="52"/>
      <c r="C17" s="53" t="s">
        <v>36</v>
      </c>
      <c r="D17" s="54" t="s">
        <v>37</v>
      </c>
      <c r="E17" s="22" t="s">
        <v>38</v>
      </c>
      <c r="F17" s="55"/>
      <c r="G17" s="16" t="s">
        <v>39</v>
      </c>
      <c r="H17" s="16" t="s">
        <v>40</v>
      </c>
      <c r="I17" s="16"/>
      <c r="J17" s="51" t="n">
        <f aca="false">J16/60</f>
        <v>1.44444444444444</v>
      </c>
      <c r="K17" s="10" t="s">
        <v>41</v>
      </c>
      <c r="L17" s="13"/>
    </row>
    <row r="18" customFormat="false" ht="14.25" hidden="false" customHeight="true" outlineLevel="0" collapsed="false">
      <c r="A18" s="10"/>
      <c r="B18" s="52"/>
      <c r="C18" s="53" t="s">
        <v>42</v>
      </c>
      <c r="D18" s="54" t="s">
        <v>37</v>
      </c>
      <c r="E18" s="22" t="s">
        <v>38</v>
      </c>
      <c r="F18" s="32" t="s">
        <v>31</v>
      </c>
      <c r="G18" s="56" t="n">
        <f aca="false">3600/(($E$9*($F$9)*$G$9*$H$9)/360)</f>
        <v>0.194711538461538</v>
      </c>
      <c r="H18" s="56" t="n">
        <f aca="false">IF($E$9&lt;100,3600/(($E$9*(1/((1.2*$F$9^-0.4)+0.045))*$G$9*$H$9)/360),3600/(($E$9*(1/((1.25*$F$9^-1.2)+0.045))*$G$9*$H$9)/360))</f>
        <v>0.666710630449198</v>
      </c>
      <c r="I18" s="30" t="s">
        <v>43</v>
      </c>
      <c r="J18" s="51" t="n">
        <f aca="false">J17*$E$9/1000</f>
        <v>0.288888888888889</v>
      </c>
      <c r="K18" s="10" t="s">
        <v>44</v>
      </c>
      <c r="L18" s="13"/>
    </row>
    <row r="19" customFormat="false" ht="14.25" hidden="false" customHeight="true" outlineLevel="0" collapsed="false">
      <c r="A19" s="10"/>
      <c r="B19" s="52"/>
      <c r="C19" s="53" t="s">
        <v>45</v>
      </c>
      <c r="D19" s="57" t="n">
        <v>1</v>
      </c>
      <c r="E19" s="22" t="s">
        <v>46</v>
      </c>
      <c r="F19" s="32" t="s">
        <v>47</v>
      </c>
      <c r="G19" s="56" t="n">
        <f aca="false">3600/(($E$10*($F$10)*$G$10*$H$10)/360)</f>
        <v>0.194711538461538</v>
      </c>
      <c r="H19" s="56" t="n">
        <f aca="false">IF($E$10&lt;100,3600/(($E$10*(1/((1.2*$F$10^-0.4)+0.045))*$G$10*$H$10)/360),3600/(($E$10*(1/((1.25*$F$10^-1.2)+0.045))*$G$10*$H$10)/360))</f>
        <v>0.666710630449198</v>
      </c>
      <c r="I19" s="30" t="s">
        <v>43</v>
      </c>
      <c r="J19" s="49" t="s">
        <v>47</v>
      </c>
      <c r="K19" s="30" t="s">
        <v>19</v>
      </c>
      <c r="L19" s="13"/>
    </row>
    <row r="20" customFormat="false" ht="14.25" hidden="false" customHeight="true" outlineLevel="0" collapsed="false">
      <c r="A20" s="10"/>
      <c r="B20" s="22"/>
      <c r="C20" s="32"/>
      <c r="D20" s="32"/>
      <c r="E20" s="32"/>
      <c r="F20" s="16"/>
      <c r="G20" s="16"/>
      <c r="H20" s="13"/>
      <c r="I20" s="22"/>
      <c r="J20" s="51" t="n">
        <f aca="false">((1/((((1/$D$19)*1000000)/$D$10)/1000000)/$F$10)/$E$10)*60</f>
        <v>86.6666666666667</v>
      </c>
      <c r="K20" s="10" t="s">
        <v>35</v>
      </c>
      <c r="L20" s="13"/>
    </row>
    <row r="21" customFormat="false" ht="14.25" hidden="false" customHeight="true" outlineLevel="0" collapsed="false">
      <c r="A21" s="10"/>
      <c r="B21" s="22"/>
      <c r="C21" s="32"/>
      <c r="D21" s="58" t="s">
        <v>48</v>
      </c>
      <c r="E21" s="22"/>
      <c r="F21" s="16"/>
      <c r="G21" s="22" t="str">
        <f aca="false">"RA Tracking freq. = "&amp;ROUND(15/G18,3)&amp;" steps/sec"</f>
        <v>RA Tracking freq. = 77.037 steps/sec</v>
      </c>
      <c r="H21" s="10"/>
      <c r="I21" s="16"/>
      <c r="J21" s="51" t="n">
        <f aca="false">J20/60</f>
        <v>1.44444444444444</v>
      </c>
      <c r="K21" s="10" t="s">
        <v>41</v>
      </c>
      <c r="L21" s="13"/>
    </row>
    <row r="22" customFormat="false" ht="14.25" hidden="false" customHeight="true" outlineLevel="0" collapsed="false">
      <c r="A22" s="10"/>
      <c r="B22" s="22"/>
      <c r="C22" s="32"/>
      <c r="D22" s="16"/>
      <c r="E22" s="30"/>
      <c r="F22" s="16"/>
      <c r="G22" s="16"/>
      <c r="H22" s="10"/>
      <c r="I22" s="16"/>
      <c r="J22" s="51" t="n">
        <f aca="false">J21*$E$10/1000</f>
        <v>0.288888888888889</v>
      </c>
      <c r="K22" s="10" t="s">
        <v>44</v>
      </c>
      <c r="L22" s="13"/>
    </row>
    <row r="23" customFormat="false" ht="14.25" hidden="false" customHeight="true" outlineLevel="0" collapsed="false">
      <c r="A23" s="10"/>
      <c r="B23" s="22"/>
      <c r="C23" s="32" t="s">
        <v>49</v>
      </c>
      <c r="D23" s="51" t="n">
        <f aca="false">ROUND(1/(($D$10/((($F$10/IF(EXACT($D18,"OFF"),$F$10,$D$18))/$D$19)*1000000)+$D$9/((($F$9/IF(EXACT($D17,"OFF"),$F$9,$D$17))/$D$19)*1000000))/2),1)</f>
        <v>54.1</v>
      </c>
      <c r="E23" s="22" t="str">
        <f aca="false">"µs/step →  "&amp;ROUND($D$19,1)&amp;"°/s slew rate"</f>
        <v>µs/step →  1°/s slew rate</v>
      </c>
      <c r="F23" s="10"/>
      <c r="G23" s="16"/>
      <c r="H23" s="10"/>
      <c r="I23" s="16"/>
      <c r="J23" s="16"/>
      <c r="K23" s="10"/>
      <c r="L23" s="13"/>
    </row>
    <row r="24" customFormat="false" ht="14.25" hidden="false" customHeight="true" outlineLevel="0" collapsed="false">
      <c r="A24" s="10"/>
      <c r="B24" s="22"/>
      <c r="C24" s="32" t="s">
        <v>50</v>
      </c>
      <c r="D24" s="51" t="n">
        <f aca="false">D23*2</f>
        <v>108.2</v>
      </c>
      <c r="E24" s="22" t="str">
        <f aca="false">"µs/step →  "&amp;ROUND($D$19/2,1)&amp;"°/s slew rate"</f>
        <v>µs/step →  0.5°/s slew rate</v>
      </c>
      <c r="F24" s="10"/>
      <c r="G24" s="16"/>
      <c r="H24" s="10"/>
      <c r="I24" s="16"/>
      <c r="J24" s="16"/>
      <c r="K24" s="10"/>
      <c r="L24" s="13"/>
    </row>
    <row r="25" customFormat="false" ht="14.25" hidden="false" customHeight="true" outlineLevel="0" collapsed="false">
      <c r="A25" s="10"/>
      <c r="B25" s="22"/>
      <c r="C25" s="32" t="s">
        <v>51</v>
      </c>
      <c r="D25" s="51" t="n">
        <f aca="false">D23/2</f>
        <v>27.05</v>
      </c>
      <c r="E25" s="22" t="str">
        <f aca="false">"µs/step →  "&amp;ROUND($D$19*2,1)&amp;"°/s slew rate"</f>
        <v>µs/step →  2°/s slew rate</v>
      </c>
      <c r="F25" s="10"/>
      <c r="G25" s="59" t="s">
        <v>52</v>
      </c>
      <c r="H25" s="60"/>
      <c r="I25" s="61"/>
      <c r="J25" s="61"/>
      <c r="K25" s="62"/>
      <c r="L25" s="10"/>
    </row>
    <row r="26" customFormat="false" ht="14.25" hidden="false" customHeight="true" outlineLevel="0" collapsed="false">
      <c r="A26" s="10"/>
      <c r="B26" s="22"/>
      <c r="C26" s="18"/>
      <c r="D26" s="16" t="s">
        <v>53</v>
      </c>
      <c r="E26" s="22"/>
      <c r="F26" s="10"/>
      <c r="G26" s="63" t="s">
        <v>54</v>
      </c>
      <c r="H26" s="64"/>
      <c r="I26" s="65"/>
      <c r="J26" s="65" t="s">
        <v>55</v>
      </c>
      <c r="K26" s="66" t="s">
        <v>56</v>
      </c>
      <c r="L26" s="13"/>
    </row>
    <row r="27" customFormat="false" ht="14.25" hidden="false" customHeight="true" outlineLevel="0" collapsed="false">
      <c r="A27" s="10"/>
      <c r="B27" s="22"/>
      <c r="C27" s="18"/>
      <c r="D27" s="10"/>
      <c r="E27" s="22"/>
      <c r="F27" s="10"/>
      <c r="G27" s="67" t="s">
        <v>57</v>
      </c>
      <c r="H27" s="68"/>
      <c r="I27" s="69" t="s">
        <v>58</v>
      </c>
      <c r="J27" s="69" t="n">
        <v>48</v>
      </c>
      <c r="K27" s="70" t="n">
        <f aca="false">J27/1.6</f>
        <v>30</v>
      </c>
      <c r="L27" s="13"/>
    </row>
    <row r="28" customFormat="false" ht="14.25" hidden="false" customHeight="true" outlineLevel="0" collapsed="false">
      <c r="A28" s="10"/>
      <c r="B28" s="22"/>
      <c r="C28" s="18" t="s">
        <v>59</v>
      </c>
      <c r="D28" s="10"/>
      <c r="E28" s="10"/>
      <c r="F28" s="10"/>
      <c r="G28" s="67" t="s">
        <v>60</v>
      </c>
      <c r="H28" s="68"/>
      <c r="I28" s="69" t="s">
        <v>58</v>
      </c>
      <c r="J28" s="69" t="n">
        <v>40</v>
      </c>
      <c r="K28" s="70" t="n">
        <f aca="false">J28/1.6</f>
        <v>25</v>
      </c>
      <c r="L28" s="13"/>
    </row>
    <row r="29" customFormat="false" ht="14.25" hidden="false" customHeight="true" outlineLevel="0" collapsed="false">
      <c r="A29" s="10"/>
      <c r="B29" s="10"/>
      <c r="C29" s="32"/>
      <c r="D29" s="10"/>
      <c r="E29" s="10"/>
      <c r="F29" s="10"/>
      <c r="G29" s="67" t="s">
        <v>61</v>
      </c>
      <c r="H29" s="68"/>
      <c r="I29" s="69" t="s">
        <v>58</v>
      </c>
      <c r="J29" s="69" t="n">
        <v>34</v>
      </c>
      <c r="K29" s="70" t="n">
        <f aca="false">J29/1.6</f>
        <v>21.25</v>
      </c>
      <c r="L29" s="10"/>
    </row>
    <row r="30" customFormat="false" ht="14.25" hidden="false" customHeight="true" outlineLevel="0" collapsed="false">
      <c r="A30" s="10"/>
      <c r="B30" s="10"/>
      <c r="C30" s="32"/>
      <c r="D30" s="10"/>
      <c r="E30" s="10"/>
      <c r="F30" s="10"/>
      <c r="G30" s="67" t="s">
        <v>62</v>
      </c>
      <c r="H30" s="68"/>
      <c r="I30" s="69" t="s">
        <v>58</v>
      </c>
      <c r="J30" s="69" t="n">
        <v>20</v>
      </c>
      <c r="K30" s="70" t="n">
        <f aca="false">J30/1.6</f>
        <v>12.5</v>
      </c>
      <c r="L30" s="10"/>
    </row>
    <row r="31" customFormat="false" ht="14.25" hidden="false" customHeight="true" outlineLevel="0" collapsed="false">
      <c r="A31" s="10"/>
      <c r="B31" s="10"/>
      <c r="C31" s="59" t="s">
        <v>63</v>
      </c>
      <c r="D31" s="61"/>
      <c r="E31" s="71"/>
      <c r="F31" s="10"/>
      <c r="G31" s="67" t="s">
        <v>64</v>
      </c>
      <c r="H31" s="68"/>
      <c r="I31" s="69" t="s">
        <v>58</v>
      </c>
      <c r="J31" s="69" t="n">
        <v>14</v>
      </c>
      <c r="K31" s="70" t="n">
        <f aca="false">J31/1.6</f>
        <v>8.75</v>
      </c>
      <c r="L31" s="10"/>
    </row>
    <row r="32" customFormat="false" ht="14.25" hidden="false" customHeight="true" outlineLevel="0" collapsed="false">
      <c r="A32" s="10"/>
      <c r="B32" s="10"/>
      <c r="C32" s="67" t="s">
        <v>65</v>
      </c>
      <c r="D32" s="72"/>
      <c r="E32" s="73"/>
      <c r="F32" s="10"/>
      <c r="G32" s="67" t="s">
        <v>66</v>
      </c>
      <c r="H32" s="68"/>
      <c r="I32" s="69" t="s">
        <v>58</v>
      </c>
      <c r="J32" s="69" t="n">
        <v>12</v>
      </c>
      <c r="K32" s="70" t="n">
        <f aca="false">J32/1.6</f>
        <v>7.5</v>
      </c>
      <c r="L32" s="10"/>
    </row>
    <row r="33" customFormat="false" ht="14.25" hidden="false" customHeight="true" outlineLevel="0" collapsed="false">
      <c r="A33" s="10"/>
      <c r="B33" s="10"/>
      <c r="C33" s="74" t="s">
        <v>67</v>
      </c>
      <c r="D33" s="72"/>
      <c r="E33" s="73"/>
      <c r="F33" s="10"/>
      <c r="G33" s="67" t="s">
        <v>68</v>
      </c>
      <c r="H33" s="68"/>
      <c r="I33" s="69" t="s">
        <v>58</v>
      </c>
      <c r="J33" s="69" t="n">
        <v>2.6</v>
      </c>
      <c r="K33" s="70" t="n">
        <f aca="false">J33/1.6</f>
        <v>1.625</v>
      </c>
      <c r="L33" s="10"/>
    </row>
    <row r="34" customFormat="false" ht="14.25" hidden="false" customHeight="true" outlineLevel="0" collapsed="false">
      <c r="A34" s="10"/>
      <c r="B34" s="10"/>
      <c r="C34" s="75"/>
      <c r="D34" s="76"/>
      <c r="E34" s="77"/>
      <c r="F34" s="10"/>
      <c r="G34" s="78" t="s">
        <v>69</v>
      </c>
      <c r="H34" s="79"/>
      <c r="I34" s="80" t="s">
        <v>58</v>
      </c>
      <c r="J34" s="80" t="n">
        <v>1.5</v>
      </c>
      <c r="K34" s="81" t="s">
        <v>70</v>
      </c>
      <c r="L34" s="13"/>
    </row>
    <row r="35" customFormat="false" ht="14.25" hidden="false" customHeight="true" outlineLevel="0" collapsed="false">
      <c r="A35" s="10"/>
      <c r="B35" s="10"/>
      <c r="C35" s="18"/>
      <c r="D35" s="18"/>
      <c r="E35" s="10"/>
      <c r="F35" s="10"/>
      <c r="G35" s="10"/>
      <c r="H35" s="10"/>
      <c r="I35" s="10"/>
      <c r="J35" s="10"/>
      <c r="K35" s="10"/>
      <c r="L35" s="10"/>
    </row>
    <row r="36" customFormat="false" ht="14.25" hidden="false" customHeight="true" outlineLevel="0" collapsed="false"/>
    <row r="37" customFormat="false" ht="14.25" hidden="false" customHeight="true" outlineLevel="0" collapsed="false">
      <c r="C37" s="82"/>
    </row>
    <row r="38" customFormat="false" ht="14.25" hidden="false" customHeight="true" outlineLevel="0" collapsed="false">
      <c r="C38" s="82"/>
    </row>
    <row r="39" customFormat="false" ht="14.25" hidden="false" customHeight="true" outlineLevel="0" collapsed="false">
      <c r="C39" s="82"/>
    </row>
    <row r="40" customFormat="false" ht="14.25" hidden="false" customHeight="true" outlineLevel="0" collapsed="false">
      <c r="C40" s="82"/>
    </row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1">
    <mergeCell ref="C4:J4"/>
  </mergeCells>
  <conditionalFormatting sqref="E10:H10">
    <cfRule type="expression" priority="2" aboveAverage="0" equalAverage="0" bottom="0" percent="0" rank="0" text="" dxfId="0">
      <formula>$D10&gt;122400</formula>
    </cfRule>
  </conditionalFormatting>
  <conditionalFormatting sqref="E10:H10">
    <cfRule type="expression" priority="3" aboveAverage="0" equalAverage="0" bottom="0" percent="0" rank="0" text="" dxfId="0">
      <formula>$D10&lt;300</formula>
    </cfRule>
  </conditionalFormatting>
  <conditionalFormatting sqref="E9:H9">
    <cfRule type="expression" priority="4" aboveAverage="0" equalAverage="0" bottom="0" percent="0" rank="0" text="" dxfId="0">
      <formula>$D9&gt;122400</formula>
    </cfRule>
  </conditionalFormatting>
  <conditionalFormatting sqref="E9:H9">
    <cfRule type="expression" priority="5" aboveAverage="0" equalAverage="0" bottom="0" percent="0" rank="0" text="" dxfId="0">
      <formula>$D9&lt;300</formula>
    </cfRule>
  </conditionalFormatting>
  <conditionalFormatting sqref="D17:D18">
    <cfRule type="cellIs" priority="6" operator="equal" aboveAverage="0" equalAverage="0" bottom="0" percent="0" rank="0" text="" dxfId="1">
      <formula>"OFF"</formula>
    </cfRule>
  </conditionalFormatting>
  <conditionalFormatting sqref="J16:K16">
    <cfRule type="expression" priority="7" aboveAverage="0" equalAverage="0" bottom="0" percent="0" rank="0" text="" dxfId="2">
      <formula>$J16&gt;1500</formula>
    </cfRule>
  </conditionalFormatting>
  <conditionalFormatting sqref="J20:K20">
    <cfRule type="expression" priority="8" aboveAverage="0" equalAverage="0" bottom="0" percent="0" rank="0" text="" dxfId="2">
      <formula>$J20&gt;1500</formula>
    </cfRule>
  </conditionalFormatting>
  <conditionalFormatting sqref="G18:H19">
    <cfRule type="cellIs" priority="9" operator="between" aboveAverage="0" equalAverage="0" bottom="0" percent="0" rank="0" text="" dxfId="3">
      <formula>0.6</formula>
      <formula>3</formula>
    </cfRule>
  </conditionalFormatting>
  <conditionalFormatting sqref="G18:H19">
    <cfRule type="cellIs" priority="10" operator="greaterThan" aboveAverage="0" equalAverage="0" bottom="0" percent="0" rank="0" text="" dxfId="0">
      <formula>3</formula>
    </cfRule>
  </conditionalFormatting>
  <conditionalFormatting sqref="F7">
    <cfRule type="cellIs" priority="11" operator="lessThan" aboveAverage="0" equalAverage="0" bottom="0" percent="0" rank="0" text="" dxfId="2">
      <formula>1</formula>
    </cfRule>
  </conditionalFormatting>
  <conditionalFormatting sqref="F7">
    <cfRule type="cellIs" priority="12" operator="between" aboveAverage="0" equalAverage="0" bottom="0" percent="0" rank="0" text="" dxfId="4">
      <formula>1</formula>
      <formula>2</formula>
    </cfRule>
  </conditionalFormatting>
  <conditionalFormatting sqref="D17:D18">
    <cfRule type="cellIs" priority="13" operator="between" aboveAverage="0" equalAverage="0" bottom="0" percent="0" rank="0" text="" dxfId="3">
      <formula>129</formula>
      <formula>255</formula>
    </cfRule>
  </conditionalFormatting>
  <conditionalFormatting sqref="D17:D18">
    <cfRule type="cellIs" priority="14" operator="between" aboveAverage="0" equalAverage="0" bottom="0" percent="0" rank="0" text="" dxfId="3">
      <formula>65</formula>
      <formula>127</formula>
    </cfRule>
  </conditionalFormatting>
  <conditionalFormatting sqref="D17:D18">
    <cfRule type="cellIs" priority="15" operator="between" aboveAverage="0" equalAverage="0" bottom="0" percent="0" rank="0" text="" dxfId="3">
      <formula>33</formula>
      <formula>63</formula>
    </cfRule>
  </conditionalFormatting>
  <conditionalFormatting sqref="D17:D18">
    <cfRule type="cellIs" priority="16" operator="between" aboveAverage="0" equalAverage="0" bottom="0" percent="0" rank="0" text="" dxfId="3">
      <formula>17</formula>
      <formula>31</formula>
    </cfRule>
  </conditionalFormatting>
  <conditionalFormatting sqref="D17:D18">
    <cfRule type="cellIs" priority="17" operator="between" aboveAverage="0" equalAverage="0" bottom="0" percent="0" rank="0" text="" dxfId="3">
      <formula>9</formula>
      <formula>15</formula>
    </cfRule>
  </conditionalFormatting>
  <conditionalFormatting sqref="J27:K34">
    <cfRule type="cellIs" priority="18" operator="greaterThan" aboveAverage="0" equalAverage="0" bottom="0" percent="0" rank="0" text="" dxfId="0">
      <formula>$D$25</formula>
    </cfRule>
  </conditionalFormatting>
  <conditionalFormatting sqref="F9:F10">
    <cfRule type="cellIs" priority="19" operator="lessThan" aboveAverage="0" equalAverage="0" bottom="0" percent="0" rank="0" text="" dxfId="0">
      <formula>1</formula>
    </cfRule>
  </conditionalFormatting>
  <conditionalFormatting sqref="D17:D18">
    <cfRule type="cellIs" priority="20" operator="lessThan" aboveAverage="0" equalAverage="0" bottom="0" percent="0" rank="0" text="" dxfId="0">
      <formula>1</formula>
    </cfRule>
  </conditionalFormatting>
  <conditionalFormatting sqref="D17:D18">
    <cfRule type="cellIs" priority="21" operator="between" aboveAverage="0" equalAverage="0" bottom="0" percent="0" rank="0" text="" dxfId="3">
      <formula>1</formula>
      <formula>3</formula>
    </cfRule>
  </conditionalFormatting>
  <conditionalFormatting sqref="D17">
    <cfRule type="cellIs" priority="22" operator="greaterThanOrEqual" aboveAverage="0" equalAverage="0" bottom="0" percent="0" rank="0" text="" dxfId="0">
      <formula>F9</formula>
    </cfRule>
  </conditionalFormatting>
  <conditionalFormatting sqref="D18">
    <cfRule type="cellIs" priority="23" operator="greaterThanOrEqual" aboveAverage="0" equalAverage="0" bottom="0" percent="0" rank="0" text="" dxfId="0">
      <formula>F10</formula>
    </cfRule>
  </conditionalFormatting>
  <conditionalFormatting sqref="D17:D18">
    <cfRule type="cellIs" priority="24" operator="between" aboveAverage="0" equalAverage="0" bottom="0" percent="0" rank="0" text="" dxfId="3">
      <formula>5</formula>
      <formula>7</formula>
    </cfRule>
  </conditionalFormatting>
  <conditionalFormatting sqref="F9:F10">
    <cfRule type="cellIs" priority="25" operator="greaterThan" aboveAverage="0" equalAverage="0" bottom="0" percent="0" rank="0" text="" dxfId="3">
      <formula>256</formula>
    </cfRule>
  </conditionalFormatting>
  <conditionalFormatting sqref="F9:F10">
    <cfRule type="cellIs" priority="26" operator="between" aboveAverage="0" equalAverage="0" bottom="0" percent="0" rank="0" text="" dxfId="3">
      <formula>129</formula>
      <formula>255</formula>
    </cfRule>
  </conditionalFormatting>
  <conditionalFormatting sqref="F9:F10">
    <cfRule type="cellIs" priority="27" operator="between" aboveAverage="0" equalAverage="0" bottom="0" percent="0" rank="0" text="" dxfId="3">
      <formula>65</formula>
      <formula>127</formula>
    </cfRule>
  </conditionalFormatting>
  <conditionalFormatting sqref="F9:F10">
    <cfRule type="cellIs" priority="28" operator="between" aboveAverage="0" equalAverage="0" bottom="0" percent="0" rank="0" text="" dxfId="3">
      <formula>33</formula>
      <formula>63</formula>
    </cfRule>
  </conditionalFormatting>
  <conditionalFormatting sqref="F9:F10">
    <cfRule type="cellIs" priority="29" operator="between" aboveAverage="0" equalAverage="0" bottom="0" percent="0" rank="0" text="" dxfId="3">
      <formula>17</formula>
      <formula>31</formula>
    </cfRule>
  </conditionalFormatting>
  <conditionalFormatting sqref="F9:F10">
    <cfRule type="cellIs" priority="30" operator="between" aboveAverage="0" equalAverage="0" bottom="0" percent="0" rank="0" text="" dxfId="3">
      <formula>9</formula>
      <formula>15</formula>
    </cfRule>
  </conditionalFormatting>
  <conditionalFormatting sqref="F9:F10">
    <cfRule type="cellIs" priority="31" operator="equal" aboveAverage="0" equalAverage="0" bottom="0" percent="0" rank="0" text="" dxfId="3">
      <formula>3</formula>
    </cfRule>
  </conditionalFormatting>
  <conditionalFormatting sqref="F9:F10">
    <cfRule type="cellIs" priority="32" operator="between" aboveAverage="0" equalAverage="0" bottom="0" percent="0" rank="0" text="" dxfId="3">
      <formula>5</formula>
      <formula>7</formula>
    </cfRule>
  </conditionalFormatting>
  <conditionalFormatting sqref="D17:D18">
    <cfRule type="cellIs" priority="33" operator="greaterThan" aboveAverage="0" equalAverage="0" bottom="0" percent="0" rank="0" text="" dxfId="3">
      <formula>256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2023-06-12T14:12:55Z</dcterms:created>
  <dc:creator/>
  <dc:description/>
  <dc:language>en-GB</dc:language>
  <cp:lastModifiedBy/>
  <dcterms:modified xsi:type="dcterms:W3CDTF">2024-09-28T16:34:56Z</dcterms:modified>
  <cp:revision>1</cp:revision>
  <dc:subject/>
  <dc:title/>
</cp:coreProperties>
</file>