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szkó Örs\Downloads\"/>
    </mc:Choice>
  </mc:AlternateContent>
  <xr:revisionPtr revIDLastSave="0" documentId="13_ncr:1_{08C089D1-EC94-441B-9F7D-80034F72DC63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Épületek" sheetId="1" r:id="rId1"/>
  </sheets>
  <definedNames>
    <definedName name="_xlnm._FilterDatabase" localSheetId="0" hidden="1">Épületek!$C$2:$C$16</definedName>
    <definedName name="Épületek">Épületek!$A$1:$E$16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7" i="1" l="1" a="1"/>
  <c r="I57" i="1" s="1"/>
  <c r="I58" i="1" a="1"/>
  <c r="I58" i="1"/>
  <c r="I59" i="1" a="1"/>
  <c r="I59" i="1" s="1"/>
  <c r="I60" i="1" a="1"/>
  <c r="I60" i="1" s="1"/>
  <c r="I56" i="1" a="1"/>
  <c r="I56" i="1" s="1"/>
  <c r="H57" i="1" a="1"/>
  <c r="H57" i="1" s="1"/>
  <c r="H58" i="1" a="1"/>
  <c r="H58" i="1" s="1"/>
  <c r="H59" i="1" a="1"/>
  <c r="H59" i="1" s="1"/>
  <c r="H60" i="1" a="1"/>
  <c r="H60" i="1"/>
  <c r="H56" i="1" a="1"/>
  <c r="H56" i="1" s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21" i="1"/>
  <c r="J3" i="1"/>
  <c r="J4" i="1"/>
  <c r="J5" i="1"/>
  <c r="J6" i="1"/>
  <c r="J7" i="1"/>
  <c r="J2" i="1"/>
  <c r="D63" i="1" l="1"/>
  <c r="C63" i="1"/>
  <c r="H63" i="1"/>
  <c r="G63" i="1"/>
  <c r="F63" i="1"/>
  <c r="E63" i="1"/>
  <c r="J8" i="1"/>
  <c r="K5" i="1" s="1"/>
  <c r="J21" i="1"/>
  <c r="N21" i="1"/>
  <c r="M21" i="1"/>
  <c r="L21" i="1"/>
  <c r="K21" i="1"/>
  <c r="K3" i="1" l="1"/>
  <c r="K6" i="1"/>
  <c r="K2" i="1"/>
  <c r="K4" i="1"/>
  <c r="K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<sst xmlns="http://schemas.openxmlformats.org/spreadsheetml/2006/main" count="114" uniqueCount="80">
  <si>
    <t>ID</t>
  </si>
  <si>
    <t>Név</t>
  </si>
  <si>
    <t>Típus</t>
  </si>
  <si>
    <t>Építés éve</t>
  </si>
  <si>
    <t>Hasznos terület</t>
  </si>
  <si>
    <t>Petőfi Sándor utca 12</t>
  </si>
  <si>
    <t>Iskola</t>
  </si>
  <si>
    <t>Kossuth Lajos tér 5</t>
  </si>
  <si>
    <t>Rákóczi út 87</t>
  </si>
  <si>
    <t>Lakóház</t>
  </si>
  <si>
    <t>Szabadság utca 34</t>
  </si>
  <si>
    <t>Arany János köz 9</t>
  </si>
  <si>
    <t>Rendőrség</t>
  </si>
  <si>
    <t>Táncsics Mihály utca 56</t>
  </si>
  <si>
    <t>Ady Endre út 23</t>
  </si>
  <si>
    <t>Munkahely</t>
  </si>
  <si>
    <t>Deák Ferenc tér 3</t>
  </si>
  <si>
    <t>Kórház</t>
  </si>
  <si>
    <t>Bartók Béla út 78</t>
  </si>
  <si>
    <t>Jókai Mór utca 11</t>
  </si>
  <si>
    <t>Bajcsy-Zsilinszky út 45</t>
  </si>
  <si>
    <t>Dózsa György utca 19</t>
  </si>
  <si>
    <t>Hunyadi János tér 7</t>
  </si>
  <si>
    <t>Bem József utca 30</t>
  </si>
  <si>
    <t>Bolt</t>
  </si>
  <si>
    <t>Vörösmarty Mihály út 62</t>
  </si>
  <si>
    <t>Típusok</t>
  </si>
  <si>
    <t>Típusok száma</t>
  </si>
  <si>
    <t>Összesen-&gt;</t>
  </si>
  <si>
    <t>Típusok aránya</t>
  </si>
  <si>
    <t>Születési év</t>
  </si>
  <si>
    <t>Foglalkozás</t>
  </si>
  <si>
    <t>Lakóhely</t>
  </si>
  <si>
    <t>Életkor</t>
  </si>
  <si>
    <t>Lakatos Roland</t>
  </si>
  <si>
    <t>Mészáros Veronika</t>
  </si>
  <si>
    <t>Oláh Krisztián</t>
  </si>
  <si>
    <t>Simon Fanni</t>
  </si>
  <si>
    <t>Tanuló</t>
  </si>
  <si>
    <t>Fekete Márk</t>
  </si>
  <si>
    <t>Takács Dalma</t>
  </si>
  <si>
    <t>Szilágyi Bálint</t>
  </si>
  <si>
    <t>Rácz Noémi</t>
  </si>
  <si>
    <t>Antal Erik</t>
  </si>
  <si>
    <t>Bíró Dorina</t>
  </si>
  <si>
    <t>Nincs</t>
  </si>
  <si>
    <t>Török Ákos</t>
  </si>
  <si>
    <t>Bognár Lili</t>
  </si>
  <si>
    <t>Csonka Benjámin</t>
  </si>
  <si>
    <t>Pál Tamara</t>
  </si>
  <si>
    <t>Vörös Kristóf</t>
  </si>
  <si>
    <t>Boros Hanga</t>
  </si>
  <si>
    <t>Gál Botond</t>
  </si>
  <si>
    <t>Kovács Anna</t>
  </si>
  <si>
    <t>Szabó Péter</t>
  </si>
  <si>
    <t>Nagy Viktória</t>
  </si>
  <si>
    <t>Tóth Zoltán</t>
  </si>
  <si>
    <t>Horváth Eszter</t>
  </si>
  <si>
    <t>Varga Tamás</t>
  </si>
  <si>
    <t>Molnár Balázs</t>
  </si>
  <si>
    <t>Németh Dóra</t>
  </si>
  <si>
    <t>Farkas Bence</t>
  </si>
  <si>
    <t>Balogh Bianka</t>
  </si>
  <si>
    <t>Papp Máté</t>
  </si>
  <si>
    <t>Juhász Emese</t>
  </si>
  <si>
    <t>Lakóhely ID</t>
  </si>
  <si>
    <t>Korcsoportok</t>
  </si>
  <si>
    <t>Gyermek &lt;15</t>
  </si>
  <si>
    <t>Fiatal felnőtt &lt;30</t>
  </si>
  <si>
    <t>Középkorú_A &lt;45</t>
  </si>
  <si>
    <t>Középkorú_B &lt;60</t>
  </si>
  <si>
    <t>Idős &gt;60</t>
  </si>
  <si>
    <t>Emberek száma</t>
  </si>
  <si>
    <t>Költség</t>
  </si>
  <si>
    <t>Színház</t>
  </si>
  <si>
    <t>Étterem</t>
  </si>
  <si>
    <t>Vízvezeték szerelés</t>
  </si>
  <si>
    <t>Villanyszerelés</t>
  </si>
  <si>
    <t>Projekt ID</t>
  </si>
  <si>
    <t>Épület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</si>
</sst>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Ft&quot;_-;\-* #,##0.00\ &quot;Ft&quot;_-;_-* &quot;-&quot;??\ &quot;Ft&quot;_-;_-@_-"/>
    <numFmt numFmtId="164" formatCode="0&quot; m²&quot;"/>
    <numFmt numFmtId="165" formatCode="_-* #,##0.00\ [$Ft-40E]_-;\-* #,##0.00\ [$Ft-40E]_-;_-* &quot;-&quot;??\ [$Ft-40E]_-;_-@_-"/>
    <numFmt numFmtId="169" formatCode="_-* #,##0\ [$Ft-40E]_-;\-* #,##0\ [$Ft-40E]_-;_-* &quot;-&quot;??\ [$Ft-40E]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10" fontId="0" fillId="0" borderId="0" xfId="0" applyNumberFormat="1"/>
    <xf numFmtId="0" fontId="0" fillId="0" borderId="2" xfId="0" applyBorder="1"/>
    <xf numFmtId="0" fontId="1" fillId="0" borderId="0" xfId="0" applyFont="1" applyBorder="1"/>
    <xf numFmtId="0" fontId="1" fillId="0" borderId="1" xfId="0" applyFont="1" applyFill="1" applyBorder="1"/>
    <xf numFmtId="164" fontId="0" fillId="0" borderId="0" xfId="0" applyNumberFormat="1"/>
    <xf numFmtId="165" fontId="0" fillId="0" borderId="0" xfId="1" applyNumberFormat="1" applyFont="1"/>
    <xf numFmtId="169" fontId="0" fillId="0" borderId="0" xfId="0" applyNumberFormat="1"/>
    <xf numFmtId="169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Épülettípusok</a:t>
            </a:r>
            <a:r>
              <a:rPr lang="hu-HU" baseline="0"/>
              <a:t> aránya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604-47C5-ABF9-33437D29A54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604-47C5-ABF9-33437D29A54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604-47C5-ABF9-33437D29A54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604-47C5-ABF9-33437D29A54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604-47C5-ABF9-33437D29A54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604-47C5-ABF9-33437D29A542}"/>
              </c:ext>
            </c:extLst>
          </c:dPt>
          <c:cat>
            <c:strRef>
              <c:f>Épületek!$I$2:$I$7</c:f>
              <c:strCache>
                <c:ptCount val="6"/>
                <c:pt idx="0">
                  <c:v>Iskola</c:v>
                </c:pt>
                <c:pt idx="1">
                  <c:v>Lakóház</c:v>
                </c:pt>
                <c:pt idx="2">
                  <c:v>Rendőrség</c:v>
                </c:pt>
                <c:pt idx="3">
                  <c:v>Munkahely</c:v>
                </c:pt>
                <c:pt idx="4">
                  <c:v>Kórház</c:v>
                </c:pt>
                <c:pt idx="5">
                  <c:v>Bolt</c:v>
                </c:pt>
              </c:strCache>
            </c:strRef>
          </c:cat>
          <c:val>
            <c:numRef>
              <c:f>Épületek!$K$2:$K$7</c:f>
              <c:numCache>
                <c:formatCode>0.00%</c:formatCode>
                <c:ptCount val="6"/>
                <c:pt idx="0">
                  <c:v>0.2</c:v>
                </c:pt>
                <c:pt idx="1">
                  <c:v>0.46666666666666667</c:v>
                </c:pt>
                <c:pt idx="2">
                  <c:v>6.6666666666666666E-2</c:v>
                </c:pt>
                <c:pt idx="3">
                  <c:v>6.6666666666666666E-2</c:v>
                </c:pt>
                <c:pt idx="4">
                  <c:v>6.6666666666666666E-2</c:v>
                </c:pt>
                <c:pt idx="5">
                  <c:v>0.13333333333333333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FF-41A2-BDCE-30C52024D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sz="1400" b="0" i="0" u="none" strike="noStrike" baseline="0"/>
              <a:t>Lakosok korcsoportok szerinti megoszlása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96F-4E46-B1D4-24112E3875A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96F-4E46-B1D4-24112E3875A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96F-4E46-B1D4-24112E3875A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96F-4E46-B1D4-24112E3875A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96F-4E46-B1D4-24112E3875A4}"/>
              </c:ext>
            </c:extLst>
          </c:dPt>
          <c:cat>
            <c:strRef>
              <c:f>Épületek!$J$20:$N$20</c:f>
              <c:strCache>
                <c:ptCount val="5"/>
                <c:pt idx="0">
                  <c:v>Gyermek &lt;15</c:v>
                </c:pt>
                <c:pt idx="1">
                  <c:v>Fiatal felnőtt &lt;30</c:v>
                </c:pt>
                <c:pt idx="2">
                  <c:v>Középkorú_A &lt;45</c:v>
                </c:pt>
                <c:pt idx="3">
                  <c:v>Középkorú_B &lt;60</c:v>
                </c:pt>
                <c:pt idx="4">
                  <c:v>Idős &gt;60</c:v>
                </c:pt>
              </c:strCache>
            </c:strRef>
          </c:cat>
          <c:val>
            <c:numRef>
              <c:f>Épületek!$J$21:$N$21</c:f>
              <c:numCache>
                <c:formatCode>General</c:formatCode>
                <c:ptCount val="5"/>
                <c:pt idx="0">
                  <c:v>5</c:v>
                </c:pt>
                <c:pt idx="1">
                  <c:v>12</c:v>
                </c:pt>
                <c:pt idx="2">
                  <c:v>19</c:v>
                </c:pt>
                <c:pt idx="3">
                  <c:v>24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B0-4D8C-9247-4CFDA8BB9C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sz="1400" b="0" i="0" u="none" strike="noStrike" baseline="0"/>
              <a:t>Fejlesztési költségek épület-típusonként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3C862F1-C4C9-4FBF-99F6-7A4586D21DB4}" type="VALUE">
                      <a:rPr lang="en-US"/>
                      <a:pPr>
                        <a:defRPr/>
                      </a:pPr>
                      <a:t>[VALUE]</a:t>
                    </a:fld>
                    <a:endParaRPr lang="hu-HU"/>
                  </a:p>
                </c:rich>
              </c:tx>
              <c:numFmt formatCode="_-* #,##0\ [$Ft-40E]_-;\-* #,##0\ [$Ft-40E]_-;_-* &quot;-&quot;\ [$Ft-40E]_-;_-@_-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u-HU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BF0E-4708-9E75-06B63B7E0CB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Épületek!$C$62:$H$62</c:f>
              <c:strCache>
                <c:ptCount val="6"/>
                <c:pt idx="0">
                  <c:v>Bolt</c:v>
                </c:pt>
                <c:pt idx="1">
                  <c:v>Iskola</c:v>
                </c:pt>
                <c:pt idx="2">
                  <c:v>Kórház</c:v>
                </c:pt>
                <c:pt idx="3">
                  <c:v>Lakóház</c:v>
                </c:pt>
                <c:pt idx="4">
                  <c:v>Munkahely</c:v>
                </c:pt>
                <c:pt idx="5">
                  <c:v>Rendőrség</c:v>
                </c:pt>
              </c:strCache>
            </c:strRef>
          </c:cat>
          <c:val>
            <c:numRef>
              <c:f>Épületek!$C$63:$H$63</c:f>
              <c:numCache>
                <c:formatCode>_-* #\ ##0\ [$Ft-40E]_-;\-* #\ ##0\ [$Ft-40E]_-;_-* "-"??\ [$Ft-40E]_-;_-@_-</c:formatCode>
                <c:ptCount val="6"/>
                <c:pt idx="0" formatCode="_-* #\ ##0.00\ [$Ft-40E]_-;\-* #\ ##0.00\ [$Ft-40E]_-;_-* &quot;-&quot;??\ [$Ft-40E]_-;_-@_-">
                  <c:v>0</c:v>
                </c:pt>
                <c:pt idx="1">
                  <c:v>50300000</c:v>
                </c:pt>
                <c:pt idx="2">
                  <c:v>300000</c:v>
                </c:pt>
                <c:pt idx="3">
                  <c:v>350000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0E-4708-9E75-06B63B7E0CB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26697248"/>
        <c:axId val="1426693888"/>
      </c:barChart>
      <c:catAx>
        <c:axId val="1426697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426693888"/>
        <c:crosses val="autoZero"/>
        <c:auto val="1"/>
        <c:lblAlgn val="ctr"/>
        <c:lblOffset val="100"/>
        <c:noMultiLvlLbl val="0"/>
      </c:catAx>
      <c:valAx>
        <c:axId val="1426693888"/>
        <c:scaling>
          <c:orientation val="minMax"/>
          <c:max val="6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-* #,##0\ [$Ft-40E]_-;\-* #,##0\ [$Ft-40E]_-;_-* &quot;-&quot;\ [$Ft-40E]_-;_-@_-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426697248"/>
        <c:crosses val="autoZero"/>
        <c:crossBetween val="between"/>
        <c:majorUnit val="500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1</xdr:row>
      <xdr:rowOff>23812</xdr:rowOff>
    </xdr:from>
    <xdr:to>
      <xdr:col>19</xdr:col>
      <xdr:colOff>323850</xdr:colOff>
      <xdr:row>15</xdr:row>
      <xdr:rowOff>100012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B2E70B00-F8E8-8B8A-E37A-0585A7C3FB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38100</xdr:colOff>
      <xdr:row>21</xdr:row>
      <xdr:rowOff>80962</xdr:rowOff>
    </xdr:from>
    <xdr:to>
      <xdr:col>13</xdr:col>
      <xdr:colOff>466725</xdr:colOff>
      <xdr:row>35</xdr:row>
      <xdr:rowOff>157162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141FA36D-F4CA-7DAA-B883-BB0230309A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198783</xdr:colOff>
      <xdr:row>54</xdr:row>
      <xdr:rowOff>53009</xdr:rowOff>
    </xdr:from>
    <xdr:to>
      <xdr:col>13</xdr:col>
      <xdr:colOff>480391</xdr:colOff>
      <xdr:row>68</xdr:row>
      <xdr:rowOff>129209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E02B21-3EB5-23CD-53DD-3589B862BA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"/>
  <sheetViews>
    <sheetView tabSelected="1" topLeftCell="A40" zoomScaleNormal="100" workbookViewId="0">
      <selection activeCell="H82" sqref="H82"/>
    </sheetView>
  </sheetViews>
  <sheetFormatPr defaultRowHeight="15" x14ac:dyDescent="0.25"/>
  <cols>
    <col min="2" max="2" width="23.28515625" bestFit="1" customWidth="1"/>
    <col min="3" max="4" width="13.5703125" bestFit="1" customWidth="1"/>
    <col min="5" max="5" width="21.5703125" bestFit="1" customWidth="1"/>
    <col min="6" max="6" width="11.140625" bestFit="1" customWidth="1"/>
    <col min="7" max="7" width="11" bestFit="1" customWidth="1"/>
    <col min="8" max="8" width="14.28515625" customWidth="1"/>
    <col min="9" max="9" width="14.85546875" bestFit="1" customWidth="1"/>
    <col min="10" max="10" width="13.85546875" bestFit="1" customWidth="1"/>
    <col min="11" max="11" width="17.42578125" bestFit="1" customWidth="1"/>
    <col min="12" max="13" width="16.5703125" bestFit="1" customWidth="1"/>
    <col min="14" max="14" width="11" bestFit="1" customWidth="1"/>
    <col min="15" max="15" width="10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/>
      <c r="I1" s="1" t="s">
        <v>26</v>
      </c>
      <c r="J1" s="1" t="s">
        <v>27</v>
      </c>
      <c r="K1" s="1" t="s">
        <v>29</v>
      </c>
    </row>
    <row r="2" spans="1:11" x14ac:dyDescent="0.25">
      <c r="A2">
        <v>1</v>
      </c>
      <c r="B2" t="s">
        <v>5</v>
      </c>
      <c r="C2" t="s">
        <v>6</v>
      </c>
      <c r="D2">
        <v>1853</v>
      </c>
      <c r="E2" s="6">
        <v>5000</v>
      </c>
      <c r="I2" t="s">
        <v>6</v>
      </c>
      <c r="J2">
        <f>COUNTIF(C$2:C$16,I2)</f>
        <v>3</v>
      </c>
      <c r="K2" s="2">
        <f>J2/$J$8</f>
        <v>0.2</v>
      </c>
    </row>
    <row r="3" spans="1:11" x14ac:dyDescent="0.25">
      <c r="A3">
        <v>2</v>
      </c>
      <c r="B3" t="s">
        <v>7</v>
      </c>
      <c r="C3" t="s">
        <v>6</v>
      </c>
      <c r="D3">
        <v>1892</v>
      </c>
      <c r="E3" s="6">
        <v>2680</v>
      </c>
      <c r="I3" t="s">
        <v>9</v>
      </c>
      <c r="J3">
        <f t="shared" ref="J3:J7" si="0">COUNTIF(C$2:C$16,I3)</f>
        <v>7</v>
      </c>
      <c r="K3" s="2">
        <f t="shared" ref="K3:K7" si="1">J3/$J$8</f>
        <v>0.46666666666666667</v>
      </c>
    </row>
    <row r="4" spans="1:11" x14ac:dyDescent="0.25">
      <c r="A4">
        <v>3</v>
      </c>
      <c r="B4" t="s">
        <v>8</v>
      </c>
      <c r="C4" t="s">
        <v>9</v>
      </c>
      <c r="D4">
        <v>1910</v>
      </c>
      <c r="E4" s="6">
        <v>400</v>
      </c>
      <c r="I4" t="s">
        <v>12</v>
      </c>
      <c r="J4">
        <f t="shared" si="0"/>
        <v>1</v>
      </c>
      <c r="K4" s="2">
        <f t="shared" si="1"/>
        <v>6.6666666666666666E-2</v>
      </c>
    </row>
    <row r="5" spans="1:11" x14ac:dyDescent="0.25">
      <c r="A5">
        <v>4</v>
      </c>
      <c r="B5" t="s">
        <v>10</v>
      </c>
      <c r="C5" t="s">
        <v>9</v>
      </c>
      <c r="D5">
        <v>1925</v>
      </c>
      <c r="E5" s="6">
        <v>200</v>
      </c>
      <c r="I5" t="s">
        <v>15</v>
      </c>
      <c r="J5">
        <f t="shared" si="0"/>
        <v>1</v>
      </c>
      <c r="K5" s="2">
        <f t="shared" si="1"/>
        <v>6.6666666666666666E-2</v>
      </c>
    </row>
    <row r="6" spans="1:11" x14ac:dyDescent="0.25">
      <c r="A6">
        <v>5</v>
      </c>
      <c r="B6" t="s">
        <v>11</v>
      </c>
      <c r="C6" t="s">
        <v>12</v>
      </c>
      <c r="D6">
        <v>1934</v>
      </c>
      <c r="E6" s="6">
        <v>600</v>
      </c>
      <c r="I6" t="s">
        <v>17</v>
      </c>
      <c r="J6">
        <f t="shared" si="0"/>
        <v>1</v>
      </c>
      <c r="K6" s="2">
        <f t="shared" si="1"/>
        <v>6.6666666666666666E-2</v>
      </c>
    </row>
    <row r="7" spans="1:11" x14ac:dyDescent="0.25">
      <c r="A7">
        <v>6</v>
      </c>
      <c r="B7" t="s">
        <v>13</v>
      </c>
      <c r="C7" t="s">
        <v>9</v>
      </c>
      <c r="D7">
        <v>1947</v>
      </c>
      <c r="E7" s="6">
        <v>200</v>
      </c>
      <c r="I7" t="s">
        <v>24</v>
      </c>
      <c r="J7">
        <f t="shared" si="0"/>
        <v>2</v>
      </c>
      <c r="K7" s="2">
        <f t="shared" si="1"/>
        <v>0.13333333333333333</v>
      </c>
    </row>
    <row r="8" spans="1:11" x14ac:dyDescent="0.25">
      <c r="A8">
        <v>7</v>
      </c>
      <c r="B8" t="s">
        <v>14</v>
      </c>
      <c r="C8" t="s">
        <v>15</v>
      </c>
      <c r="D8">
        <v>1956</v>
      </c>
      <c r="E8" s="6">
        <v>3000</v>
      </c>
      <c r="I8" s="1" t="s">
        <v>28</v>
      </c>
      <c r="J8">
        <f>SUM(J2:J7)</f>
        <v>15</v>
      </c>
    </row>
    <row r="9" spans="1:11" x14ac:dyDescent="0.25">
      <c r="A9">
        <v>8</v>
      </c>
      <c r="B9" t="s">
        <v>16</v>
      </c>
      <c r="C9" t="s">
        <v>17</v>
      </c>
      <c r="D9">
        <v>1961</v>
      </c>
      <c r="E9" s="6">
        <v>2500</v>
      </c>
    </row>
    <row r="10" spans="1:11" x14ac:dyDescent="0.25">
      <c r="A10">
        <v>9</v>
      </c>
      <c r="B10" t="s">
        <v>18</v>
      </c>
      <c r="C10" t="s">
        <v>9</v>
      </c>
      <c r="D10">
        <v>1973</v>
      </c>
      <c r="E10" s="6">
        <v>600</v>
      </c>
    </row>
    <row r="11" spans="1:11" x14ac:dyDescent="0.25">
      <c r="A11">
        <v>10</v>
      </c>
      <c r="B11" t="s">
        <v>19</v>
      </c>
      <c r="C11" t="s">
        <v>9</v>
      </c>
      <c r="D11">
        <v>1980</v>
      </c>
      <c r="E11" s="6">
        <v>800</v>
      </c>
    </row>
    <row r="12" spans="1:11" x14ac:dyDescent="0.25">
      <c r="A12">
        <v>11</v>
      </c>
      <c r="B12" t="s">
        <v>20</v>
      </c>
      <c r="C12" t="s">
        <v>9</v>
      </c>
      <c r="D12">
        <v>1989</v>
      </c>
      <c r="E12" s="6">
        <v>600</v>
      </c>
    </row>
    <row r="13" spans="1:11" x14ac:dyDescent="0.25">
      <c r="A13">
        <v>12</v>
      </c>
      <c r="B13" t="s">
        <v>21</v>
      </c>
      <c r="C13" t="s">
        <v>6</v>
      </c>
      <c r="D13">
        <v>1995</v>
      </c>
      <c r="E13" s="6">
        <v>2100</v>
      </c>
    </row>
    <row r="14" spans="1:11" x14ac:dyDescent="0.25">
      <c r="A14">
        <v>13</v>
      </c>
      <c r="B14" t="s">
        <v>22</v>
      </c>
      <c r="C14" t="s">
        <v>9</v>
      </c>
      <c r="D14">
        <v>2001</v>
      </c>
      <c r="E14" s="6">
        <v>300</v>
      </c>
    </row>
    <row r="15" spans="1:11" x14ac:dyDescent="0.25">
      <c r="A15">
        <v>14</v>
      </c>
      <c r="B15" t="s">
        <v>23</v>
      </c>
      <c r="C15" t="s">
        <v>24</v>
      </c>
      <c r="D15">
        <v>2012</v>
      </c>
      <c r="E15" s="6">
        <v>200</v>
      </c>
    </row>
    <row r="16" spans="1:11" x14ac:dyDescent="0.25">
      <c r="A16">
        <v>15</v>
      </c>
      <c r="B16" t="s">
        <v>25</v>
      </c>
      <c r="C16" t="s">
        <v>24</v>
      </c>
      <c r="D16">
        <v>2024</v>
      </c>
      <c r="E16" s="6">
        <v>100</v>
      </c>
    </row>
    <row r="18" spans="1:14" s="3" customFormat="1" x14ac:dyDescent="0.25"/>
    <row r="20" spans="1:14" x14ac:dyDescent="0.25">
      <c r="A20" s="1" t="s">
        <v>0</v>
      </c>
      <c r="B20" s="1" t="s">
        <v>1</v>
      </c>
      <c r="C20" s="1" t="s">
        <v>30</v>
      </c>
      <c r="D20" s="1" t="s">
        <v>31</v>
      </c>
      <c r="E20" s="1" t="s">
        <v>32</v>
      </c>
      <c r="F20" s="1" t="s">
        <v>65</v>
      </c>
      <c r="G20" s="1" t="s">
        <v>33</v>
      </c>
      <c r="I20" s="1" t="s">
        <v>66</v>
      </c>
      <c r="J20" s="1" t="s">
        <v>67</v>
      </c>
      <c r="K20" s="1" t="s">
        <v>68</v>
      </c>
      <c r="L20" s="1" t="s">
        <v>69</v>
      </c>
      <c r="M20" s="1" t="s">
        <v>70</v>
      </c>
      <c r="N20" s="1" t="s">
        <v>71</v>
      </c>
    </row>
    <row r="21" spans="1:14" x14ac:dyDescent="0.25">
      <c r="A21">
        <v>1</v>
      </c>
      <c r="B21" t="s">
        <v>34</v>
      </c>
      <c r="C21">
        <v>1985</v>
      </c>
      <c r="E21" t="str">
        <f t="shared" ref="E21:E50" si="2">VLOOKUP(F21,$A$2:$B$16,2,FALSE)</f>
        <v>Rákóczi út 87</v>
      </c>
      <c r="F21">
        <v>3</v>
      </c>
      <c r="G21">
        <f t="shared" ref="G21:G50" ca="1" si="3">YEAR(NOW())-C21</f>
        <v>40</v>
      </c>
      <c r="I21" s="1" t="s">
        <v>72</v>
      </c>
      <c r="J21">
        <f ca="1">COUNTIFS($G$21:$G$50,"&lt;15")</f>
        <v>5</v>
      </c>
      <c r="K21">
        <f ca="1">COUNTIFS($G$21:$G$50,"&lt;30")</f>
        <v>12</v>
      </c>
      <c r="L21">
        <f ca="1">COUNTIFS($G$21:$G$50,"&lt;45")</f>
        <v>19</v>
      </c>
      <c r="M21">
        <f ca="1">COUNTIFS($G$21:$G$50,"&lt;60")</f>
        <v>24</v>
      </c>
      <c r="N21">
        <f ca="1">COUNTIFS($G$21:$G$50,"&gt;59")</f>
        <v>6</v>
      </c>
    </row>
    <row r="22" spans="1:14" x14ac:dyDescent="0.25">
      <c r="A22">
        <v>2</v>
      </c>
      <c r="B22" t="s">
        <v>35</v>
      </c>
      <c r="C22">
        <v>1998</v>
      </c>
      <c r="E22" t="str">
        <f t="shared" si="2"/>
        <v>Szabadság utca 34</v>
      </c>
      <c r="F22">
        <v>4</v>
      </c>
      <c r="G22">
        <f t="shared" ca="1" si="3"/>
        <v>27</v>
      </c>
    </row>
    <row r="23" spans="1:14" x14ac:dyDescent="0.25">
      <c r="A23">
        <v>3</v>
      </c>
      <c r="B23" t="s">
        <v>36</v>
      </c>
      <c r="C23">
        <v>1969</v>
      </c>
      <c r="E23" t="str">
        <f t="shared" si="2"/>
        <v>Jókai Mór utca 11</v>
      </c>
      <c r="F23">
        <v>10</v>
      </c>
      <c r="G23">
        <f t="shared" ca="1" si="3"/>
        <v>56</v>
      </c>
    </row>
    <row r="24" spans="1:14" x14ac:dyDescent="0.25">
      <c r="A24">
        <v>4</v>
      </c>
      <c r="B24" t="s">
        <v>37</v>
      </c>
      <c r="C24">
        <v>2010</v>
      </c>
      <c r="D24" t="s">
        <v>38</v>
      </c>
      <c r="E24" t="str">
        <f t="shared" si="2"/>
        <v>Szabadság utca 34</v>
      </c>
      <c r="F24">
        <v>4</v>
      </c>
      <c r="G24">
        <f t="shared" ca="1" si="3"/>
        <v>15</v>
      </c>
    </row>
    <row r="25" spans="1:14" x14ac:dyDescent="0.25">
      <c r="A25">
        <v>5</v>
      </c>
      <c r="B25" t="s">
        <v>39</v>
      </c>
      <c r="C25">
        <v>1952</v>
      </c>
      <c r="E25" t="str">
        <f t="shared" si="2"/>
        <v>Jókai Mór utca 11</v>
      </c>
      <c r="F25">
        <v>10</v>
      </c>
      <c r="G25">
        <f t="shared" ca="1" si="3"/>
        <v>73</v>
      </c>
    </row>
    <row r="26" spans="1:14" x14ac:dyDescent="0.25">
      <c r="A26">
        <v>6</v>
      </c>
      <c r="B26" t="s">
        <v>40</v>
      </c>
      <c r="C26">
        <v>1993</v>
      </c>
      <c r="E26" t="str">
        <f t="shared" si="2"/>
        <v>Bajcsy-Zsilinszky út 45</v>
      </c>
      <c r="F26">
        <v>11</v>
      </c>
      <c r="G26">
        <f t="shared" ca="1" si="3"/>
        <v>32</v>
      </c>
    </row>
    <row r="27" spans="1:14" x14ac:dyDescent="0.25">
      <c r="A27">
        <v>7</v>
      </c>
      <c r="B27" t="s">
        <v>41</v>
      </c>
      <c r="C27">
        <v>1976</v>
      </c>
      <c r="E27" t="str">
        <f t="shared" si="2"/>
        <v>Jókai Mór utca 11</v>
      </c>
      <c r="F27">
        <v>10</v>
      </c>
      <c r="G27">
        <f t="shared" ca="1" si="3"/>
        <v>49</v>
      </c>
    </row>
    <row r="28" spans="1:14" x14ac:dyDescent="0.25">
      <c r="A28">
        <v>8</v>
      </c>
      <c r="B28" t="s">
        <v>42</v>
      </c>
      <c r="C28">
        <v>2005</v>
      </c>
      <c r="E28" t="str">
        <f t="shared" si="2"/>
        <v>Bajcsy-Zsilinszky út 45</v>
      </c>
      <c r="F28">
        <v>11</v>
      </c>
      <c r="G28">
        <f t="shared" ca="1" si="3"/>
        <v>20</v>
      </c>
    </row>
    <row r="29" spans="1:14" x14ac:dyDescent="0.25">
      <c r="A29">
        <v>9</v>
      </c>
      <c r="B29" t="s">
        <v>43</v>
      </c>
      <c r="C29">
        <v>2018</v>
      </c>
      <c r="D29" t="s">
        <v>38</v>
      </c>
      <c r="E29" t="str">
        <f t="shared" si="2"/>
        <v>Jókai Mór utca 11</v>
      </c>
      <c r="F29">
        <v>10</v>
      </c>
      <c r="G29">
        <f t="shared" ca="1" si="3"/>
        <v>7</v>
      </c>
    </row>
    <row r="30" spans="1:14" x14ac:dyDescent="0.25">
      <c r="A30">
        <v>10</v>
      </c>
      <c r="B30" t="s">
        <v>44</v>
      </c>
      <c r="C30">
        <v>2020</v>
      </c>
      <c r="D30" t="s">
        <v>45</v>
      </c>
      <c r="E30" t="str">
        <f t="shared" si="2"/>
        <v>Táncsics Mihály utca 56</v>
      </c>
      <c r="F30">
        <v>6</v>
      </c>
      <c r="G30">
        <f t="shared" ca="1" si="3"/>
        <v>5</v>
      </c>
    </row>
    <row r="31" spans="1:14" x14ac:dyDescent="0.25">
      <c r="A31">
        <v>11</v>
      </c>
      <c r="B31" t="s">
        <v>46</v>
      </c>
      <c r="C31">
        <v>1991</v>
      </c>
      <c r="E31" t="str">
        <f t="shared" si="2"/>
        <v>Bartók Béla út 78</v>
      </c>
      <c r="F31">
        <v>9</v>
      </c>
      <c r="G31">
        <f t="shared" ca="1" si="3"/>
        <v>34</v>
      </c>
    </row>
    <row r="32" spans="1:14" x14ac:dyDescent="0.25">
      <c r="A32">
        <v>12</v>
      </c>
      <c r="B32" t="s">
        <v>47</v>
      </c>
      <c r="C32">
        <v>1960</v>
      </c>
      <c r="E32" t="str">
        <f t="shared" si="2"/>
        <v>Bajcsy-Zsilinszky út 45</v>
      </c>
      <c r="F32">
        <v>11</v>
      </c>
      <c r="G32">
        <f t="shared" ca="1" si="3"/>
        <v>65</v>
      </c>
    </row>
    <row r="33" spans="1:7" x14ac:dyDescent="0.25">
      <c r="A33">
        <v>13</v>
      </c>
      <c r="B33" t="s">
        <v>48</v>
      </c>
      <c r="C33">
        <v>2007</v>
      </c>
      <c r="D33" t="s">
        <v>38</v>
      </c>
      <c r="E33" t="str">
        <f t="shared" si="2"/>
        <v>Bajcsy-Zsilinszky út 45</v>
      </c>
      <c r="F33">
        <v>11</v>
      </c>
      <c r="G33">
        <f t="shared" ca="1" si="3"/>
        <v>18</v>
      </c>
    </row>
    <row r="34" spans="1:7" x14ac:dyDescent="0.25">
      <c r="A34">
        <v>14</v>
      </c>
      <c r="B34" t="s">
        <v>49</v>
      </c>
      <c r="C34">
        <v>1974</v>
      </c>
      <c r="E34" t="str">
        <f t="shared" si="2"/>
        <v>Rákóczi út 87</v>
      </c>
      <c r="F34">
        <v>3</v>
      </c>
      <c r="G34">
        <f t="shared" ca="1" si="3"/>
        <v>51</v>
      </c>
    </row>
    <row r="35" spans="1:7" x14ac:dyDescent="0.25">
      <c r="A35">
        <v>15</v>
      </c>
      <c r="B35" t="s">
        <v>50</v>
      </c>
      <c r="C35">
        <v>2012</v>
      </c>
      <c r="D35" t="s">
        <v>38</v>
      </c>
      <c r="E35" t="str">
        <f t="shared" si="2"/>
        <v>Bajcsy-Zsilinszky út 45</v>
      </c>
      <c r="F35">
        <v>11</v>
      </c>
      <c r="G35">
        <f t="shared" ca="1" si="3"/>
        <v>13</v>
      </c>
    </row>
    <row r="36" spans="1:7" x14ac:dyDescent="0.25">
      <c r="A36">
        <v>16</v>
      </c>
      <c r="B36" t="s">
        <v>51</v>
      </c>
      <c r="C36">
        <v>1959</v>
      </c>
      <c r="E36" t="str">
        <f t="shared" si="2"/>
        <v>Jókai Mór utca 11</v>
      </c>
      <c r="F36">
        <v>10</v>
      </c>
      <c r="G36">
        <f t="shared" ca="1" si="3"/>
        <v>66</v>
      </c>
    </row>
    <row r="37" spans="1:7" x14ac:dyDescent="0.25">
      <c r="A37">
        <v>17</v>
      </c>
      <c r="B37" t="s">
        <v>52</v>
      </c>
      <c r="C37">
        <v>1987</v>
      </c>
      <c r="E37" t="str">
        <f t="shared" si="2"/>
        <v>Szabadság utca 34</v>
      </c>
      <c r="F37">
        <v>4</v>
      </c>
      <c r="G37">
        <f t="shared" ca="1" si="3"/>
        <v>38</v>
      </c>
    </row>
    <row r="38" spans="1:7" x14ac:dyDescent="0.25">
      <c r="A38">
        <v>18</v>
      </c>
      <c r="B38" t="s">
        <v>53</v>
      </c>
      <c r="C38">
        <v>1956</v>
      </c>
      <c r="E38" t="str">
        <f t="shared" si="2"/>
        <v>Jókai Mór utca 11</v>
      </c>
      <c r="F38">
        <v>10</v>
      </c>
      <c r="G38">
        <f t="shared" ca="1" si="3"/>
        <v>69</v>
      </c>
    </row>
    <row r="39" spans="1:7" x14ac:dyDescent="0.25">
      <c r="A39">
        <v>19</v>
      </c>
      <c r="B39" t="s">
        <v>54</v>
      </c>
      <c r="C39">
        <v>1982</v>
      </c>
      <c r="E39" t="str">
        <f t="shared" si="2"/>
        <v>Bajcsy-Zsilinszky út 45</v>
      </c>
      <c r="F39">
        <v>11</v>
      </c>
      <c r="G39">
        <f t="shared" ca="1" si="3"/>
        <v>43</v>
      </c>
    </row>
    <row r="40" spans="1:7" x14ac:dyDescent="0.25">
      <c r="A40">
        <v>20</v>
      </c>
      <c r="B40" t="s">
        <v>55</v>
      </c>
      <c r="C40">
        <v>2023</v>
      </c>
      <c r="D40" t="s">
        <v>45</v>
      </c>
      <c r="E40" t="str">
        <f t="shared" si="2"/>
        <v>Hunyadi János tér 7</v>
      </c>
      <c r="F40">
        <v>13</v>
      </c>
      <c r="G40">
        <f t="shared" ca="1" si="3"/>
        <v>2</v>
      </c>
    </row>
    <row r="41" spans="1:7" x14ac:dyDescent="0.25">
      <c r="A41">
        <v>21</v>
      </c>
      <c r="B41" t="s">
        <v>56</v>
      </c>
      <c r="C41">
        <v>2003</v>
      </c>
      <c r="E41" t="str">
        <f t="shared" si="2"/>
        <v>Jókai Mór utca 11</v>
      </c>
      <c r="F41">
        <v>10</v>
      </c>
      <c r="G41">
        <f t="shared" ca="1" si="3"/>
        <v>22</v>
      </c>
    </row>
    <row r="42" spans="1:7" x14ac:dyDescent="0.25">
      <c r="A42">
        <v>22</v>
      </c>
      <c r="B42" t="s">
        <v>57</v>
      </c>
      <c r="C42">
        <v>1978</v>
      </c>
      <c r="E42" t="str">
        <f t="shared" si="2"/>
        <v>Bartók Béla út 78</v>
      </c>
      <c r="F42">
        <v>9</v>
      </c>
      <c r="G42">
        <f t="shared" ca="1" si="3"/>
        <v>47</v>
      </c>
    </row>
    <row r="43" spans="1:7" x14ac:dyDescent="0.25">
      <c r="A43">
        <v>23</v>
      </c>
      <c r="B43" t="s">
        <v>58</v>
      </c>
      <c r="C43">
        <v>1964</v>
      </c>
      <c r="E43" t="str">
        <f t="shared" si="2"/>
        <v>Jókai Mór utca 11</v>
      </c>
      <c r="F43">
        <v>10</v>
      </c>
      <c r="G43">
        <f t="shared" ca="1" si="3"/>
        <v>61</v>
      </c>
    </row>
    <row r="44" spans="1:7" x14ac:dyDescent="0.25">
      <c r="A44">
        <v>24</v>
      </c>
      <c r="B44" t="s">
        <v>58</v>
      </c>
      <c r="C44">
        <v>1990</v>
      </c>
      <c r="E44" t="str">
        <f t="shared" si="2"/>
        <v>Bajcsy-Zsilinszky út 45</v>
      </c>
      <c r="F44">
        <v>11</v>
      </c>
      <c r="G44">
        <f t="shared" ca="1" si="3"/>
        <v>35</v>
      </c>
    </row>
    <row r="45" spans="1:7" x14ac:dyDescent="0.25">
      <c r="A45">
        <v>25</v>
      </c>
      <c r="B45" t="s">
        <v>59</v>
      </c>
      <c r="C45">
        <v>2008</v>
      </c>
      <c r="D45" t="s">
        <v>38</v>
      </c>
      <c r="E45" t="str">
        <f t="shared" si="2"/>
        <v>Bajcsy-Zsilinszky út 45</v>
      </c>
      <c r="F45">
        <v>11</v>
      </c>
      <c r="G45">
        <f t="shared" ca="1" si="3"/>
        <v>17</v>
      </c>
    </row>
    <row r="46" spans="1:7" x14ac:dyDescent="0.25">
      <c r="A46">
        <v>26</v>
      </c>
      <c r="B46" t="s">
        <v>60</v>
      </c>
      <c r="C46">
        <v>1989</v>
      </c>
      <c r="E46" t="str">
        <f t="shared" si="2"/>
        <v>Hunyadi János tér 7</v>
      </c>
      <c r="F46">
        <v>13</v>
      </c>
      <c r="G46">
        <f t="shared" ca="1" si="3"/>
        <v>36</v>
      </c>
    </row>
    <row r="47" spans="1:7" x14ac:dyDescent="0.25">
      <c r="A47">
        <v>27</v>
      </c>
      <c r="B47" t="s">
        <v>61</v>
      </c>
      <c r="C47">
        <v>1972</v>
      </c>
      <c r="E47" t="str">
        <f t="shared" si="2"/>
        <v>Bartók Béla út 78</v>
      </c>
      <c r="F47">
        <v>9</v>
      </c>
      <c r="G47">
        <f t="shared" ca="1" si="3"/>
        <v>53</v>
      </c>
    </row>
    <row r="48" spans="1:7" x14ac:dyDescent="0.25">
      <c r="A48">
        <v>28</v>
      </c>
      <c r="B48" t="s">
        <v>62</v>
      </c>
      <c r="C48">
        <v>2015</v>
      </c>
      <c r="D48" t="s">
        <v>38</v>
      </c>
      <c r="E48" t="str">
        <f t="shared" si="2"/>
        <v>Rákóczi út 87</v>
      </c>
      <c r="F48">
        <v>3</v>
      </c>
      <c r="G48">
        <f t="shared" ca="1" si="3"/>
        <v>10</v>
      </c>
    </row>
    <row r="49" spans="1:9" x14ac:dyDescent="0.25">
      <c r="A49">
        <v>29</v>
      </c>
      <c r="B49" t="s">
        <v>63</v>
      </c>
      <c r="C49">
        <v>1949</v>
      </c>
      <c r="E49" t="str">
        <f t="shared" si="2"/>
        <v>Jókai Mór utca 11</v>
      </c>
      <c r="F49">
        <v>10</v>
      </c>
      <c r="G49">
        <f t="shared" ca="1" si="3"/>
        <v>76</v>
      </c>
    </row>
    <row r="50" spans="1:9" x14ac:dyDescent="0.25">
      <c r="A50">
        <v>30</v>
      </c>
      <c r="B50" t="s">
        <v>64</v>
      </c>
      <c r="C50">
        <v>2000</v>
      </c>
      <c r="E50" t="str">
        <f t="shared" si="2"/>
        <v>Jókai Mór utca 11</v>
      </c>
      <c r="F50">
        <v>10</v>
      </c>
      <c r="G50">
        <f t="shared" ca="1" si="3"/>
        <v>25</v>
      </c>
    </row>
    <row r="53" spans="1:9" s="3" customFormat="1" x14ac:dyDescent="0.25"/>
    <row r="55" spans="1:9" x14ac:dyDescent="0.25">
      <c r="A55" s="1" t="s">
        <v>0</v>
      </c>
      <c r="B55" s="1" t="s">
        <v>1</v>
      </c>
      <c r="C55" s="1" t="s">
        <v>73</v>
      </c>
      <c r="E55" s="1" t="s">
        <v>78</v>
      </c>
      <c r="F55" s="1" t="s">
        <v>79</v>
      </c>
      <c r="H55" s="5" t="s">
        <v>2</v>
      </c>
      <c r="I55" s="5" t="s">
        <v>73</v>
      </c>
    </row>
    <row r="56" spans="1:9" x14ac:dyDescent="0.25">
      <c r="A56">
        <v>1</v>
      </c>
      <c r="B56" t="s">
        <v>74</v>
      </c>
      <c r="C56" s="8">
        <v>1000000</v>
      </c>
      <c r="E56">
        <v>3</v>
      </c>
      <c r="F56">
        <v>11</v>
      </c>
      <c r="H56" t="str" cm="1">
        <f t="array" ref="H56">INDEX($C$2:$C$16,VLOOKUP(F56,$A$2:$A$16,1,FALSE))</f>
        <v>Lakóház</v>
      </c>
      <c r="I56" s="9" cm="1">
        <f t="array" ref="I56">INDEX($C$56:$C$59,VLOOKUP(E56,$A$56:$A$59,1,FALSE))</f>
        <v>300000</v>
      </c>
    </row>
    <row r="57" spans="1:9" x14ac:dyDescent="0.25">
      <c r="A57">
        <v>2</v>
      </c>
      <c r="B57" t="s">
        <v>75</v>
      </c>
      <c r="C57" s="8">
        <v>50000000</v>
      </c>
      <c r="E57">
        <v>3</v>
      </c>
      <c r="F57">
        <v>12</v>
      </c>
      <c r="H57" t="str" cm="1">
        <f t="array" ref="H57">INDEX($C$2:$C$16,VLOOKUP(F57,$A$2:$A$16,1,FALSE))</f>
        <v>Iskola</v>
      </c>
      <c r="I57" s="9" cm="1">
        <f t="array" ref="I57">INDEX($C$56:$C$59,VLOOKUP(E57,$A$56:$A$59,1,FALSE))</f>
        <v>300000</v>
      </c>
    </row>
    <row r="58" spans="1:9" x14ac:dyDescent="0.25">
      <c r="A58">
        <v>3</v>
      </c>
      <c r="B58" t="s">
        <v>76</v>
      </c>
      <c r="C58" s="8">
        <v>300000</v>
      </c>
      <c r="E58">
        <v>4</v>
      </c>
      <c r="F58">
        <v>11</v>
      </c>
      <c r="H58" t="str" cm="1">
        <f t="array" ref="H58">INDEX($C$2:$C$16,VLOOKUP(F58,$A$2:$A$16,1,FALSE))</f>
        <v>Lakóház</v>
      </c>
      <c r="I58" s="9" cm="1">
        <f t="array" ref="I58">INDEX($C$56:$C$59,VLOOKUP(E58,$A$56:$A$59,1,FALSE))</f>
        <v>50000</v>
      </c>
    </row>
    <row r="59" spans="1:9" x14ac:dyDescent="0.25">
      <c r="A59">
        <v>4</v>
      </c>
      <c r="B59" t="s">
        <v>77</v>
      </c>
      <c r="C59" s="8">
        <v>50000</v>
      </c>
      <c r="E59">
        <v>3</v>
      </c>
      <c r="F59">
        <v>8</v>
      </c>
      <c r="H59" t="str" cm="1">
        <f t="array" ref="H59">INDEX($C$2:$C$16,VLOOKUP(F59,$A$2:$A$16,1,FALSE))</f>
        <v>Kórház</v>
      </c>
      <c r="I59" s="9" cm="1">
        <f t="array" ref="I59">INDEX($C$56:$C$59,VLOOKUP(E59,$A$56:$A$59,1,FALSE))</f>
        <v>300000</v>
      </c>
    </row>
    <row r="60" spans="1:9" x14ac:dyDescent="0.25">
      <c r="E60">
        <v>2</v>
      </c>
      <c r="F60">
        <v>1</v>
      </c>
      <c r="H60" t="str" cm="1">
        <f t="array" ref="H60">INDEX($C$2:$C$16,VLOOKUP(F60,$A$2:$A$16,1,FALSE))</f>
        <v>Iskola</v>
      </c>
      <c r="I60" s="9" cm="1">
        <f t="array" ref="I60">INDEX($C$56:$C$59,VLOOKUP(E60,$A$56:$A$59,1,FALSE))</f>
        <v>50000000</v>
      </c>
    </row>
    <row r="62" spans="1:9" x14ac:dyDescent="0.25">
      <c r="C62" s="1" t="s">
        <v>24</v>
      </c>
      <c r="D62" s="5" t="s">
        <v>6</v>
      </c>
      <c r="E62" s="5" t="s">
        <v>17</v>
      </c>
      <c r="F62" s="5" t="s">
        <v>9</v>
      </c>
      <c r="G62" s="1" t="s">
        <v>15</v>
      </c>
      <c r="H62" s="1" t="s">
        <v>12</v>
      </c>
    </row>
    <row r="63" spans="1:9" x14ac:dyDescent="0.25">
      <c r="C63" s="7">
        <f>SUMIF($H$56:$H$60,C62,$I$56:$I$60)</f>
        <v>0</v>
      </c>
      <c r="D63" s="9">
        <f>SUMIF($H$56:$H$60,D62,$I$56:$I$60)</f>
        <v>50300000</v>
      </c>
      <c r="E63" s="9">
        <f>SUMIF($H$56:$H$60,E62,$I$56:$I$60)</f>
        <v>300000</v>
      </c>
      <c r="F63" s="9">
        <f>SUMIF($H$56:$H$60,F62,$I$56:$I$60)</f>
        <v>350000</v>
      </c>
      <c r="G63" s="9">
        <f>SUMIF($H$56:$H$60,G62,$I$56:$I$60)</f>
        <v>0</v>
      </c>
      <c r="H63" s="9">
        <f>SUMIF($H$56:$H$60,H62,$I$56:$I$60)</f>
        <v>0</v>
      </c>
    </row>
  </sheetData>
  <autoFilter ref="C2:C16" xr:uid="{00000000-0001-0000-0000-000000000000}"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Épületek</vt:lpstr>
      <vt:lpstr>Épületek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Vaszkó Örs</dc:creator>
  <cp:lastModifiedBy>vaszko.ors@sulid.hu</cp:lastModifiedBy>
  <dcterms:created xsi:type="dcterms:W3CDTF">2025-03-27T21:35:16Z</dcterms:created>
  <dcterms:modified xsi:type="dcterms:W3CDTF">2025-03-28T19:17:41Z</dcterms:modified>
</cp:coreProperties>
</file>