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7615"/>
  <workbookPr/>
  <mc:AlternateContent xmlns:mc="http://schemas.openxmlformats.org/markup-compatibility/2006">
    <mc:Choice Requires="x15">
      <x15ac:absPath xmlns:x15ac="http://schemas.microsoft.com/office/spreadsheetml/2010/11/ac" url="H:\Ravi Work\CGEN3\08062016\"/>
    </mc:Choice>
  </mc:AlternateContent>
  <bookViews>
    <workbookView xWindow="0" yWindow="60" windowWidth="12804" windowHeight="4440" xr2:uid="{00000000-000D-0000-FFFF-FFFF00000000}"/>
  </bookViews>
  <sheets>
    <sheet name="Archival Complexity Metrix" sheetId="11" r:id="rId1"/>
    <sheet name="Support model projection" sheetId="12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1" l="1"/>
  <c r="I5" i="11"/>
  <c r="I4" i="11"/>
  <c r="I3" i="11"/>
  <c r="I2" i="11"/>
  <c r="G5" i="12"/>
  <c r="J5" i="12"/>
  <c r="G4" i="12"/>
  <c r="J4" i="12"/>
  <c r="J7" i="12"/>
  <c r="K2" i="11"/>
  <c r="M2" i="11"/>
  <c r="L2" i="11"/>
  <c r="K3" i="11"/>
  <c r="M3" i="11"/>
  <c r="L3" i="11"/>
  <c r="K4" i="11"/>
  <c r="M4" i="11"/>
  <c r="L4" i="11"/>
  <c r="I7" i="11"/>
  <c r="K6" i="11"/>
  <c r="M6" i="11"/>
  <c r="L6" i="11"/>
  <c r="K5" i="11"/>
  <c r="M5" i="11"/>
  <c r="L5" i="11"/>
  <c r="J6" i="11"/>
  <c r="J5" i="11"/>
  <c r="J4" i="11"/>
  <c r="J3" i="11"/>
  <c r="J2" i="11"/>
  <c r="P7" i="11"/>
  <c r="O7" i="11"/>
  <c r="L7" i="11"/>
  <c r="K7" i="11"/>
  <c r="J7" i="11"/>
  <c r="C7" i="11"/>
  <c r="N4" i="11"/>
  <c r="N5" i="11"/>
  <c r="N2" i="11"/>
  <c r="N6" i="11"/>
  <c r="N3" i="11"/>
  <c r="N7" i="11"/>
  <c r="Q7" i="11"/>
  <c r="M7" i="11"/>
  <c r="Q2" i="11"/>
</calcChain>
</file>

<file path=xl/sharedStrings.xml><?xml version="1.0" encoding="utf-8"?>
<sst xmlns="http://schemas.openxmlformats.org/spreadsheetml/2006/main" count="76" uniqueCount="71">
  <si>
    <t>Rating</t>
  </si>
  <si>
    <t>Complexity</t>
  </si>
  <si>
    <t>CGEN3 Applications Count based on complexity</t>
  </si>
  <si>
    <t>Data Size</t>
  </si>
  <si>
    <t>Data Source and related complexity (Regular DB, ERP, Product based)</t>
  </si>
  <si>
    <t>Current legacy users (assumed screen dev needs are proportionate)</t>
  </si>
  <si>
    <t>Estimated Archival Service Effort per app (Medtronic &amp; Vendor effort for IA Dev &amp; ETL). Includes PM/BA/DEV/TEST/Org Communication</t>
  </si>
  <si>
    <t>Estimated Screen/Report Dev based on complexity per app</t>
  </si>
  <si>
    <t>Estimated total Size of XDB (assumed 80% of Column D - Complexity)</t>
  </si>
  <si>
    <t>Estimated total Service Cost (Medtronic &amp; Vendor, Effort *$100* App count).</t>
  </si>
  <si>
    <t>Total IA License Cost - Perpetual license ($35K per TB)</t>
  </si>
  <si>
    <t>Total Medtronic Infrastructure Storage Cost - Perpetual ( Stage + Prod)</t>
  </si>
  <si>
    <t>Total IA 5 Yr Product Maintenance Cost (assumed 20% per year)</t>
  </si>
  <si>
    <t>Total = Column G + Column H + Column I + Column J</t>
  </si>
  <si>
    <t>Additional Cost for contingency - Infra setup / unplanned labor / travel, etc.</t>
  </si>
  <si>
    <t>IA 5yr Application support cost Labor</t>
  </si>
  <si>
    <t>Estimated Archival Cost 5Year Projection for CAR</t>
  </si>
  <si>
    <t>Low</t>
  </si>
  <si>
    <t>&lt;100GB</t>
  </si>
  <si>
    <t>Regular DB</t>
  </si>
  <si>
    <t>&lt;10 users</t>
  </si>
  <si>
    <t>Up to 5 per app</t>
  </si>
  <si>
    <t>Low to Medium</t>
  </si>
  <si>
    <t>&gt;100GB to &lt;250GB</t>
  </si>
  <si>
    <t>&lt;25 users</t>
  </si>
  <si>
    <t>Up to 10 per app</t>
  </si>
  <si>
    <t>Medium</t>
  </si>
  <si>
    <t>&gt;250GB to &lt;500GB</t>
  </si>
  <si>
    <t>&lt;50 users</t>
  </si>
  <si>
    <t>Up to 20 per app</t>
  </si>
  <si>
    <t>Medium to High</t>
  </si>
  <si>
    <t>&gt;500GB to &lt;1TB</t>
  </si>
  <si>
    <t>ERP, Product based</t>
  </si>
  <si>
    <t>&lt;100 Users</t>
  </si>
  <si>
    <t>Up to 25 per app</t>
  </si>
  <si>
    <t>High</t>
  </si>
  <si>
    <t>&gt;1TB&lt;5TB</t>
  </si>
  <si>
    <t>&gt;100 Users&lt;500 Users</t>
  </si>
  <si>
    <t>Up to 30 per app</t>
  </si>
  <si>
    <t>Total</t>
  </si>
  <si>
    <t>XDB size(TB)</t>
  </si>
  <si>
    <t>Assumption</t>
  </si>
  <si>
    <t>IA License cost - the $35K per TB is as per the current rate</t>
  </si>
  <si>
    <t>IA Maintenance cost - 20% per year to original license cost</t>
  </si>
  <si>
    <t>Parameters</t>
  </si>
  <si>
    <t>Support model - assumes resource roll over and resource leverage between CGEN2 and CGEN3</t>
  </si>
  <si>
    <t>IA License cost per TB</t>
  </si>
  <si>
    <t>Data type is assumed hybrid - structured and unstructured</t>
  </si>
  <si>
    <t>IA Maintenance cost per year</t>
  </si>
  <si>
    <t>Assumed $100 per hour for labor</t>
  </si>
  <si>
    <t>MDT Infra cost per TB (Stage + Prod)</t>
  </si>
  <si>
    <t>Negotiation in progress with EMC for Storage cost and maintenance cost to reduce further. For now, current costs as per the agreements are assumed.</t>
  </si>
  <si>
    <t>Storage estimate to column D range</t>
  </si>
  <si>
    <t>The number of inquiry/reports after archival is assumed, this may vary based on actual requirements</t>
  </si>
  <si>
    <t>Labor cost per hour</t>
  </si>
  <si>
    <t>Storage size after archival is assumed, it may vary based on actual inputs</t>
  </si>
  <si>
    <t>Support Cost</t>
  </si>
  <si>
    <t>010% of J</t>
  </si>
  <si>
    <t>Infra Cost</t>
  </si>
  <si>
    <t>15% of O</t>
  </si>
  <si>
    <t>Support model</t>
  </si>
  <si>
    <t>y1</t>
  </si>
  <si>
    <t>y2</t>
  </si>
  <si>
    <t>y3</t>
  </si>
  <si>
    <t>y4</t>
  </si>
  <si>
    <t>y5</t>
  </si>
  <si>
    <t>Sum of FTE</t>
  </si>
  <si>
    <t>$ rate</t>
  </si>
  <si>
    <t>yearly hrs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</si>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</sst>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&quot;$&quot;* #,##0.00_-;\-&quot;$&quot;* #,##0.00_-;_-&quot;$&quot;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" fillId="0" borderId="0"/>
  </cellStyleXfs>
  <cellXfs count="29">
    <xf numFmtId="0" fontId="0" fillId="0" borderId="0" xfId="0"/>
    <xf numFmtId="0" fontId="0" fillId="0" borderId="1" xfId="0" applyBorder="1"/>
    <xf numFmtId="165" fontId="0" fillId="0" borderId="1" xfId="1" applyFont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164" fontId="0" fillId="0" borderId="0" xfId="0" applyNumberFormat="1"/>
    <xf numFmtId="0" fontId="3" fillId="0" borderId="0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3" fillId="0" borderId="0" xfId="0" applyFont="1"/>
    <xf numFmtId="164" fontId="0" fillId="0" borderId="1" xfId="0" applyNumberFormat="1" applyBorder="1"/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9" fontId="0" fillId="0" borderId="1" xfId="0" applyNumberFormat="1" applyBorder="1"/>
    <xf numFmtId="2" fontId="0" fillId="5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165" fontId="0" fillId="0" borderId="2" xfId="1" applyFont="1" applyBorder="1" applyAlignment="1">
      <alignment horizontal="center" vertical="center"/>
    </xf>
    <xf numFmtId="165" fontId="0" fillId="0" borderId="3" xfId="1" applyFont="1" applyBorder="1" applyAlignment="1">
      <alignment horizontal="center" vertical="center"/>
    </xf>
    <xf numFmtId="165" fontId="0" fillId="0" borderId="4" xfId="1" applyFont="1" applyBorder="1" applyAlignment="1">
      <alignment horizontal="center" vertical="center"/>
    </xf>
    <xf numFmtId="165" fontId="0" fillId="0" borderId="2" xfId="1" applyFont="1" applyBorder="1" applyAlignment="1">
      <alignment horizontal="center" vertical="center" wrapText="1"/>
    </xf>
    <xf numFmtId="165" fontId="0" fillId="0" borderId="3" xfId="1" applyFont="1" applyBorder="1" applyAlignment="1">
      <alignment horizontal="center" vertical="center" wrapText="1"/>
    </xf>
    <xf numFmtId="165" fontId="0" fillId="0" borderId="4" xfId="1" applyFont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tabSelected="1" topLeftCell="H5" workbookViewId="0" xr3:uid="{AEA406A1-0E4B-5B11-9CD5-51D6E497D94C}">
      <selection activeCell="O17" sqref="O17"/>
    </sheetView>
  </sheetViews>
  <sheetFormatPr defaultRowHeight="14.45"/>
  <cols>
    <col min="2" max="3" width="13.28515625" customWidth="1"/>
    <col min="4" max="4" width="16" customWidth="1"/>
    <col min="5" max="5" width="17.28515625" customWidth="1"/>
    <col min="6" max="6" width="15.7109375" customWidth="1"/>
    <col min="7" max="7" width="28.28515625" customWidth="1"/>
    <col min="8" max="8" width="15.7109375" customWidth="1"/>
    <col min="9" max="9" width="13.85546875" bestFit="1" customWidth="1"/>
    <col min="10" max="10" width="25.7109375" customWidth="1"/>
    <col min="11" max="11" width="17.7109375" customWidth="1"/>
    <col min="12" max="13" width="18.85546875" customWidth="1"/>
    <col min="14" max="14" width="13.85546875" bestFit="1" customWidth="1"/>
    <col min="15" max="15" width="22.42578125" customWidth="1"/>
    <col min="16" max="16" width="17.7109375" customWidth="1"/>
    <col min="17" max="17" width="13.85546875" bestFit="1" customWidth="1"/>
    <col min="19" max="19" width="12.140625" bestFit="1" customWidth="1"/>
  </cols>
  <sheetData>
    <row r="1" spans="1:20" ht="7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 spans="1:20">
      <c r="A2" s="1">
        <v>1</v>
      </c>
      <c r="B2" s="3" t="s">
        <v>17</v>
      </c>
      <c r="C2" s="13">
        <v>0</v>
      </c>
      <c r="D2" s="9" t="s">
        <v>18</v>
      </c>
      <c r="E2" s="9" t="s">
        <v>19</v>
      </c>
      <c r="F2" s="9" t="s">
        <v>20</v>
      </c>
      <c r="G2" s="10">
        <v>700</v>
      </c>
      <c r="H2" s="9" t="s">
        <v>21</v>
      </c>
      <c r="I2" s="16">
        <f>M15*0.1*C2</f>
        <v>0</v>
      </c>
      <c r="J2" s="2">
        <f>G2*100*C2</f>
        <v>0</v>
      </c>
      <c r="K2" s="2">
        <f>M12*I2</f>
        <v>0</v>
      </c>
      <c r="L2" s="2">
        <f>10000*I2</f>
        <v>0</v>
      </c>
      <c r="M2" s="2">
        <f>K2*M13*5</f>
        <v>0</v>
      </c>
      <c r="N2" s="2">
        <f>SUM(J2:M2)</f>
        <v>0</v>
      </c>
      <c r="O2" s="26">
        <v>130000</v>
      </c>
      <c r="P2" s="23">
        <v>850000</v>
      </c>
      <c r="Q2" s="23">
        <f>N2+N3+N4+N5+N6+P2+O2</f>
        <v>3936000</v>
      </c>
      <c r="T2" s="6"/>
    </row>
    <row r="3" spans="1:20" ht="28.9">
      <c r="A3" s="1">
        <v>2</v>
      </c>
      <c r="B3" s="3" t="s">
        <v>22</v>
      </c>
      <c r="C3" s="13">
        <v>1</v>
      </c>
      <c r="D3" s="9" t="s">
        <v>23</v>
      </c>
      <c r="E3" s="9" t="s">
        <v>19</v>
      </c>
      <c r="F3" s="9" t="s">
        <v>24</v>
      </c>
      <c r="G3" s="10">
        <v>1000</v>
      </c>
      <c r="H3" s="9" t="s">
        <v>25</v>
      </c>
      <c r="I3" s="16">
        <f>M15*0.25*C3</f>
        <v>0.2</v>
      </c>
      <c r="J3" s="2">
        <f>G3*100*C3</f>
        <v>100000</v>
      </c>
      <c r="K3" s="2">
        <f>M12*I3</f>
        <v>7000</v>
      </c>
      <c r="L3" s="2">
        <f t="shared" ref="L3:L6" si="0">10000*I3</f>
        <v>2000</v>
      </c>
      <c r="M3" s="2">
        <f>K3*M13*5</f>
        <v>7000</v>
      </c>
      <c r="N3" s="2">
        <f t="shared" ref="N3:N6" si="1">SUM(J3:M3)</f>
        <v>116000</v>
      </c>
      <c r="O3" s="27"/>
      <c r="P3" s="24"/>
      <c r="Q3" s="24"/>
      <c r="T3" s="6"/>
    </row>
    <row r="4" spans="1:20">
      <c r="A4" s="1">
        <v>3</v>
      </c>
      <c r="B4" s="3" t="s">
        <v>26</v>
      </c>
      <c r="C4" s="13">
        <v>8</v>
      </c>
      <c r="D4" s="9" t="s">
        <v>27</v>
      </c>
      <c r="E4" s="9" t="s">
        <v>19</v>
      </c>
      <c r="F4" s="9" t="s">
        <v>28</v>
      </c>
      <c r="G4" s="10">
        <v>1400</v>
      </c>
      <c r="H4" s="9" t="s">
        <v>29</v>
      </c>
      <c r="I4" s="16">
        <f>M15*0.5*C4</f>
        <v>3.2</v>
      </c>
      <c r="J4" s="2">
        <f>G4*100*C4</f>
        <v>1120000</v>
      </c>
      <c r="K4" s="2">
        <f>M12*I4</f>
        <v>112000</v>
      </c>
      <c r="L4" s="2">
        <f t="shared" si="0"/>
        <v>32000</v>
      </c>
      <c r="M4" s="2">
        <f>K4*M13*5</f>
        <v>112000</v>
      </c>
      <c r="N4" s="2">
        <f t="shared" si="1"/>
        <v>1376000</v>
      </c>
      <c r="O4" s="27"/>
      <c r="P4" s="24"/>
      <c r="Q4" s="24"/>
      <c r="T4" s="6"/>
    </row>
    <row r="5" spans="1:20" ht="28.9">
      <c r="A5" s="1">
        <v>4</v>
      </c>
      <c r="B5" s="3" t="s">
        <v>30</v>
      </c>
      <c r="C5" s="13">
        <v>6</v>
      </c>
      <c r="D5" s="9" t="s">
        <v>31</v>
      </c>
      <c r="E5" s="9" t="s">
        <v>32</v>
      </c>
      <c r="F5" s="9" t="s">
        <v>33</v>
      </c>
      <c r="G5" s="10">
        <v>1800</v>
      </c>
      <c r="H5" s="9" t="s">
        <v>34</v>
      </c>
      <c r="I5" s="16">
        <f>M15*1*C5</f>
        <v>4.8000000000000007</v>
      </c>
      <c r="J5" s="2">
        <f>G5*100*C5</f>
        <v>1080000</v>
      </c>
      <c r="K5" s="2">
        <f>M12*I5</f>
        <v>168000.00000000003</v>
      </c>
      <c r="L5" s="2">
        <f t="shared" si="0"/>
        <v>48000.000000000007</v>
      </c>
      <c r="M5" s="2">
        <f>K5*M13*5</f>
        <v>168000.00000000003</v>
      </c>
      <c r="N5" s="2">
        <f t="shared" si="1"/>
        <v>1464000</v>
      </c>
      <c r="O5" s="27"/>
      <c r="P5" s="24"/>
      <c r="Q5" s="24"/>
      <c r="T5" s="6"/>
    </row>
    <row r="6" spans="1:20">
      <c r="A6" s="1">
        <v>5</v>
      </c>
      <c r="B6" s="3" t="s">
        <v>35</v>
      </c>
      <c r="C6" s="13">
        <v>0</v>
      </c>
      <c r="D6" s="9" t="s">
        <v>36</v>
      </c>
      <c r="E6" s="9" t="s">
        <v>32</v>
      </c>
      <c r="F6" s="9" t="s">
        <v>37</v>
      </c>
      <c r="G6" s="10">
        <v>2500</v>
      </c>
      <c r="H6" s="9" t="s">
        <v>38</v>
      </c>
      <c r="I6" s="16">
        <f>M15*5*C6</f>
        <v>0</v>
      </c>
      <c r="J6" s="2">
        <f>G6*100*C6</f>
        <v>0</v>
      </c>
      <c r="K6" s="2">
        <f>M12*I6</f>
        <v>0</v>
      </c>
      <c r="L6" s="2">
        <f t="shared" si="0"/>
        <v>0</v>
      </c>
      <c r="M6" s="2">
        <f>K6*M13*5</f>
        <v>0</v>
      </c>
      <c r="N6" s="2">
        <f t="shared" si="1"/>
        <v>0</v>
      </c>
      <c r="O6" s="28"/>
      <c r="P6" s="25"/>
      <c r="Q6" s="25"/>
      <c r="T6" s="6"/>
    </row>
    <row r="7" spans="1:20">
      <c r="B7" s="8" t="s">
        <v>39</v>
      </c>
      <c r="C7" s="14">
        <f>SUM(C2:C6)</f>
        <v>15</v>
      </c>
      <c r="D7" s="1"/>
      <c r="E7" s="1"/>
      <c r="F7" s="1"/>
      <c r="G7" s="1"/>
      <c r="H7" s="1" t="s">
        <v>40</v>
      </c>
      <c r="I7" s="17">
        <f>SUM(I2:I6)</f>
        <v>8.2000000000000011</v>
      </c>
      <c r="J7" s="2">
        <f t="shared" ref="J7:P7" si="2">SUM(J2:J6)</f>
        <v>2300000</v>
      </c>
      <c r="K7" s="2">
        <f t="shared" si="2"/>
        <v>287000</v>
      </c>
      <c r="L7" s="2">
        <f t="shared" si="2"/>
        <v>82000</v>
      </c>
      <c r="M7" s="2">
        <f t="shared" si="2"/>
        <v>287000</v>
      </c>
      <c r="N7" s="2">
        <f t="shared" si="2"/>
        <v>2956000</v>
      </c>
      <c r="O7" s="2">
        <f t="shared" si="2"/>
        <v>130000</v>
      </c>
      <c r="P7" s="2">
        <f t="shared" si="2"/>
        <v>850000</v>
      </c>
      <c r="Q7" s="2">
        <f>SUM(N7:P7)</f>
        <v>3936000</v>
      </c>
    </row>
    <row r="8" spans="1:20">
      <c r="J8" s="6"/>
      <c r="K8" s="6"/>
    </row>
    <row r="9" spans="1:20">
      <c r="B9" s="7" t="s">
        <v>41</v>
      </c>
      <c r="Q9" s="6"/>
    </row>
    <row r="10" spans="1:20">
      <c r="B10" t="s">
        <v>42</v>
      </c>
    </row>
    <row r="11" spans="1:20">
      <c r="B11" t="s">
        <v>43</v>
      </c>
      <c r="K11" s="22" t="s">
        <v>44</v>
      </c>
      <c r="L11" s="22"/>
      <c r="M11" s="22"/>
    </row>
    <row r="12" spans="1:20">
      <c r="B12" t="s">
        <v>45</v>
      </c>
      <c r="K12" s="20" t="s">
        <v>46</v>
      </c>
      <c r="L12" s="21"/>
      <c r="M12" s="2">
        <v>35000</v>
      </c>
    </row>
    <row r="13" spans="1:20">
      <c r="B13" t="s">
        <v>47</v>
      </c>
      <c r="K13" s="20" t="s">
        <v>48</v>
      </c>
      <c r="L13" s="21"/>
      <c r="M13" s="15">
        <v>0.2</v>
      </c>
    </row>
    <row r="14" spans="1:20">
      <c r="B14" t="s">
        <v>49</v>
      </c>
      <c r="K14" s="20" t="s">
        <v>50</v>
      </c>
      <c r="L14" s="21"/>
      <c r="M14" s="2">
        <v>10000</v>
      </c>
    </row>
    <row r="15" spans="1:20">
      <c r="B15" t="s">
        <v>51</v>
      </c>
      <c r="K15" s="20" t="s">
        <v>52</v>
      </c>
      <c r="L15" s="21"/>
      <c r="M15" s="15">
        <v>0.8</v>
      </c>
    </row>
    <row r="16" spans="1:20">
      <c r="B16" t="s">
        <v>53</v>
      </c>
      <c r="K16" s="20" t="s">
        <v>54</v>
      </c>
      <c r="L16" s="21"/>
      <c r="M16" s="2">
        <v>100</v>
      </c>
    </row>
    <row r="17" spans="2:13">
      <c r="B17" t="s">
        <v>55</v>
      </c>
      <c r="K17" s="18" t="s">
        <v>56</v>
      </c>
      <c r="L17" s="19"/>
      <c r="M17" s="2" t="s">
        <v>57</v>
      </c>
    </row>
    <row r="18" spans="2:13">
      <c r="K18" t="s">
        <v>58</v>
      </c>
      <c r="M18" t="s">
        <v>59</v>
      </c>
    </row>
  </sheetData>
  <mergeCells count="10">
    <mergeCell ref="Q2:Q6"/>
    <mergeCell ref="O2:O6"/>
    <mergeCell ref="K12:L12"/>
    <mergeCell ref="K13:L13"/>
    <mergeCell ref="K14:L14"/>
    <mergeCell ref="K17:L17"/>
    <mergeCell ref="K15:L15"/>
    <mergeCell ref="K16:L16"/>
    <mergeCell ref="K11:M11"/>
    <mergeCell ref="P2:P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0"/>
  <sheetViews>
    <sheetView workbookViewId="0" xr3:uid="{958C4451-9541-5A59-BF78-D2F731DF1C81}">
      <selection activeCell="B4" sqref="B4"/>
    </sheetView>
  </sheetViews>
  <sheetFormatPr defaultRowHeight="14.45"/>
  <cols>
    <col min="1" max="1" width="11.140625" customWidth="1"/>
    <col min="10" max="10" width="12.140625" bestFit="1" customWidth="1"/>
  </cols>
  <sheetData>
    <row r="2" spans="1:10">
      <c r="A2" s="11" t="s">
        <v>60</v>
      </c>
    </row>
    <row r="3" spans="1:10">
      <c r="A3" s="1"/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  <c r="G3" s="1" t="s">
        <v>66</v>
      </c>
      <c r="H3" s="1" t="s">
        <v>67</v>
      </c>
      <c r="I3" s="1" t="s">
        <v>68</v>
      </c>
      <c r="J3" s="1"/>
    </row>
    <row r="4" spans="1:10">
      <c r="A4" s="1" t="s">
        <v>69</v>
      </c>
      <c r="B4" s="1">
        <v>1</v>
      </c>
      <c r="C4" s="1">
        <v>0.5</v>
      </c>
      <c r="D4" s="1">
        <v>0.5</v>
      </c>
      <c r="E4" s="1">
        <v>0</v>
      </c>
      <c r="F4" s="1">
        <v>0</v>
      </c>
      <c r="G4" s="1">
        <f>SUM(B4:F4)</f>
        <v>2</v>
      </c>
      <c r="H4" s="2">
        <v>125</v>
      </c>
      <c r="I4" s="1">
        <v>2000</v>
      </c>
      <c r="J4" s="12">
        <f>G4*H4*I4</f>
        <v>500000</v>
      </c>
    </row>
    <row r="5" spans="1:10">
      <c r="A5" s="1" t="s">
        <v>70</v>
      </c>
      <c r="B5" s="1">
        <v>2</v>
      </c>
      <c r="C5" s="1">
        <v>2</v>
      </c>
      <c r="D5" s="1">
        <v>2</v>
      </c>
      <c r="E5" s="1">
        <v>0</v>
      </c>
      <c r="F5" s="1">
        <v>0</v>
      </c>
      <c r="G5" s="1">
        <f>SUM(B5:F5)</f>
        <v>6</v>
      </c>
      <c r="H5" s="2">
        <v>29</v>
      </c>
      <c r="I5" s="1">
        <v>2000</v>
      </c>
      <c r="J5" s="12">
        <f>G5*H5*I5</f>
        <v>348000</v>
      </c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2">
        <f>SUM(J4:J5)</f>
        <v>848000</v>
      </c>
    </row>
    <row r="9" spans="1:10">
      <c r="A9" s="7" t="s">
        <v>41</v>
      </c>
    </row>
    <row r="10" spans="1:10">
      <c r="A10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46E1127C85147BCDC6DA328202E53" ma:contentTypeVersion="0" ma:contentTypeDescription="Create a new document." ma:contentTypeScope="" ma:versionID="6294a5a49f586afe83a052453f56ea5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88C9CE-C725-4DF7-AAD9-B8B967EEDBE6}"/>
</file>

<file path=customXml/itemProps2.xml><?xml version="1.0" encoding="utf-8"?>
<ds:datastoreItem xmlns:ds="http://schemas.openxmlformats.org/officeDocument/2006/customXml" ds:itemID="{C395D625-FF09-4CCC-A6A9-050403DCD973}"/>
</file>

<file path=customXml/itemProps3.xml><?xml version="1.0" encoding="utf-8"?>
<ds:datastoreItem xmlns:ds="http://schemas.openxmlformats.org/officeDocument/2006/customXml" ds:itemID="{E83BEBE8-1DF3-481A-A26B-2164816796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Covidien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CGen3 ArchiveSystems</dc:title>
  <dc:subject/>
  <dc:creator>Sarruj, Jassen</dc:creator>
  <cp:keywords/>
  <dc:description/>
  <cp:lastModifiedBy>Saideepak V</cp:lastModifiedBy>
  <cp:revision/>
  <dcterms:created xsi:type="dcterms:W3CDTF">2016-02-29T23:49:42Z</dcterms:created>
  <dcterms:modified xsi:type="dcterms:W3CDTF">2016-11-30T17:52:27Z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0x0101001F846E1127C85147BCDC6DA328202E53</vt:lpwstr>
  </property>
</Properties>
</file>