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75" windowWidth="19110" windowHeight="8625" activeTab="1"/>
  </bookViews>
  <sheets>
    <sheet name="Chart1" sheetId="4" r:id="rId1"/>
    <sheet name="Leht1" sheetId="1" r:id="rId2"/>
    <sheet name="Leht2" sheetId="2" r:id="rId3"/>
    <sheet name="Leht3" sheetId="3" r:id="rId4"/>
  </sheets>
  <calcPr calcId="125725"/>
</workbook>
</file>

<file path=xl/calcChain.xml><?xml version="1.0" encoding="utf-8"?>
<calcChain xmlns="http://schemas.openxmlformats.org/spreadsheetml/2006/main">
  <c r="H40" i="1"/>
  <c r="H39"/>
  <c r="H38"/>
  <c r="H37"/>
  <c r="R31"/>
  <c r="Q31"/>
  <c r="P31"/>
  <c r="O31"/>
  <c r="N31"/>
  <c r="M31"/>
  <c r="L31"/>
  <c r="S30"/>
  <c r="T30" s="1"/>
  <c r="S29"/>
  <c r="T29" s="1"/>
  <c r="S28"/>
  <c r="T28" s="1"/>
  <c r="S27"/>
  <c r="T27" s="1"/>
  <c r="S26"/>
  <c r="T26" s="1"/>
  <c r="S25"/>
  <c r="T25" s="1"/>
  <c r="S24"/>
  <c r="T24" s="1"/>
  <c r="S23"/>
  <c r="T23" s="1"/>
  <c r="S22"/>
  <c r="T22" s="1"/>
  <c r="S21"/>
  <c r="T21" s="1"/>
  <c r="S20"/>
  <c r="T20" s="1"/>
  <c r="S19"/>
  <c r="T19" s="1"/>
  <c r="S18"/>
  <c r="T18" s="1"/>
  <c r="S17"/>
  <c r="T17" s="1"/>
  <c r="S16"/>
  <c r="T16" s="1"/>
  <c r="S15"/>
  <c r="T15" s="1"/>
  <c r="S14"/>
  <c r="T14" s="1"/>
  <c r="S13"/>
  <c r="T13" s="1"/>
  <c r="S12"/>
  <c r="T12" s="1"/>
  <c r="S11"/>
  <c r="T11" s="1"/>
  <c r="S10"/>
  <c r="T10" s="1"/>
  <c r="S9"/>
  <c r="T9" s="1"/>
  <c r="S8"/>
  <c r="T8" s="1"/>
  <c r="S7"/>
  <c r="T7" s="1"/>
  <c r="T31" s="1"/>
  <c r="S6"/>
  <c r="T6" s="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31" s="1"/>
  <c r="U6"/>
  <c r="B4"/>
  <c r="S31" l="1"/>
  <c r="B31"/>
  <c r="C30"/>
  <c r="D30" s="1"/>
  <c r="C29"/>
  <c r="D29" s="1"/>
  <c r="C28"/>
  <c r="D28" s="1"/>
  <c r="C27"/>
  <c r="D27" s="1"/>
  <c r="C26"/>
  <c r="D26" s="1"/>
  <c r="C25"/>
  <c r="D25" s="1"/>
  <c r="C24"/>
  <c r="D24" s="1"/>
  <c r="C23"/>
  <c r="D23" s="1"/>
  <c r="C22"/>
  <c r="D22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E9" i="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3"/>
  <c r="E33"/>
  <c r="D33"/>
  <c r="C33"/>
  <c r="F29"/>
  <c r="E29"/>
  <c r="D29"/>
  <c r="C29"/>
  <c r="F25"/>
  <c r="E25"/>
  <c r="D25"/>
  <c r="C25"/>
  <c r="F21"/>
  <c r="E21"/>
  <c r="D21"/>
  <c r="C21"/>
  <c r="F17"/>
  <c r="E17"/>
  <c r="D17"/>
  <c r="C17"/>
  <c r="F13"/>
  <c r="E13"/>
  <c r="D13"/>
  <c r="C13"/>
  <c r="F9"/>
  <c r="D9"/>
  <c r="C9"/>
  <c r="F5"/>
  <c r="E5"/>
  <c r="D5"/>
  <c r="C5"/>
  <c r="K6" i="1" l="1"/>
  <c r="J6"/>
  <c r="H6"/>
  <c r="K10"/>
  <c r="J10"/>
  <c r="H10"/>
  <c r="K14"/>
  <c r="J14"/>
  <c r="H14"/>
  <c r="K16"/>
  <c r="J16"/>
  <c r="H16"/>
  <c r="K20"/>
  <c r="J20"/>
  <c r="H20"/>
  <c r="K22"/>
  <c r="J22"/>
  <c r="H22"/>
  <c r="K24"/>
  <c r="J24"/>
  <c r="H24"/>
  <c r="K26"/>
  <c r="J26"/>
  <c r="H26"/>
  <c r="K28"/>
  <c r="J28"/>
  <c r="H28"/>
  <c r="I7"/>
  <c r="J7"/>
  <c r="H7"/>
  <c r="I9"/>
  <c r="J9"/>
  <c r="H9"/>
  <c r="I11"/>
  <c r="J11"/>
  <c r="H11"/>
  <c r="I13"/>
  <c r="J13"/>
  <c r="H13"/>
  <c r="I15"/>
  <c r="J15"/>
  <c r="H15"/>
  <c r="I17"/>
  <c r="J17"/>
  <c r="H17"/>
  <c r="I19"/>
  <c r="J19"/>
  <c r="H19"/>
  <c r="I21"/>
  <c r="J21"/>
  <c r="H21"/>
  <c r="I23"/>
  <c r="J23"/>
  <c r="H23"/>
  <c r="I25"/>
  <c r="J25"/>
  <c r="H25"/>
  <c r="I27"/>
  <c r="J27"/>
  <c r="H27"/>
  <c r="I29"/>
  <c r="J29"/>
  <c r="H29"/>
  <c r="K8"/>
  <c r="J8"/>
  <c r="H8"/>
  <c r="K12"/>
  <c r="J12"/>
  <c r="H12"/>
  <c r="K18"/>
  <c r="J18"/>
  <c r="H18"/>
  <c r="K30"/>
  <c r="J30"/>
  <c r="H30"/>
  <c r="G6"/>
  <c r="G8"/>
  <c r="G10"/>
  <c r="G12"/>
  <c r="G14"/>
  <c r="G16"/>
  <c r="G18"/>
  <c r="G20"/>
  <c r="G22"/>
  <c r="G24"/>
  <c r="G26"/>
  <c r="G28"/>
  <c r="G30"/>
  <c r="I8"/>
  <c r="I10"/>
  <c r="I12"/>
  <c r="I14"/>
  <c r="I16"/>
  <c r="I18"/>
  <c r="I20"/>
  <c r="I22"/>
  <c r="I24"/>
  <c r="I26"/>
  <c r="I28"/>
  <c r="I30"/>
  <c r="I6"/>
  <c r="G7"/>
  <c r="G9"/>
  <c r="G11"/>
  <c r="G13"/>
  <c r="G15"/>
  <c r="G17"/>
  <c r="G19"/>
  <c r="G21"/>
  <c r="G23"/>
  <c r="G25"/>
  <c r="G27"/>
  <c r="G29"/>
  <c r="K7"/>
  <c r="K9"/>
  <c r="K11"/>
  <c r="K13"/>
  <c r="K15"/>
  <c r="K17"/>
  <c r="K19"/>
  <c r="K21"/>
  <c r="K23"/>
  <c r="K25"/>
  <c r="K27"/>
  <c r="K29"/>
  <c r="D31"/>
  <c r="C31"/>
  <c r="F6"/>
  <c r="E6"/>
  <c r="F10"/>
  <c r="E10"/>
  <c r="F12"/>
  <c r="E12"/>
  <c r="F14"/>
  <c r="E14"/>
  <c r="F16"/>
  <c r="E16"/>
  <c r="F18"/>
  <c r="E18"/>
  <c r="F20"/>
  <c r="E20"/>
  <c r="F22"/>
  <c r="E22"/>
  <c r="F24"/>
  <c r="E24"/>
  <c r="F26"/>
  <c r="E26"/>
  <c r="F28"/>
  <c r="E28"/>
  <c r="F30"/>
  <c r="E30"/>
  <c r="E7"/>
  <c r="F7"/>
  <c r="E9"/>
  <c r="F9"/>
  <c r="E11"/>
  <c r="F11"/>
  <c r="E13"/>
  <c r="F13"/>
  <c r="E15"/>
  <c r="F15"/>
  <c r="E17"/>
  <c r="F17"/>
  <c r="E19"/>
  <c r="F19"/>
  <c r="E21"/>
  <c r="F21"/>
  <c r="E23"/>
  <c r="F23"/>
  <c r="E25"/>
  <c r="F25"/>
  <c r="E27"/>
  <c r="F27"/>
  <c r="E29"/>
  <c r="F29"/>
  <c r="F8"/>
  <c r="E8"/>
  <c r="I31" l="1"/>
  <c r="K31"/>
  <c r="G31"/>
  <c r="H31"/>
  <c r="J31"/>
  <c r="F31"/>
  <c r="E31"/>
  <c r="H35" l="1"/>
  <c r="H36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palju JVM heap mälu (-XmX) ühele Deltale arvestada "alusena", s.t. üldised andmed ja cached, ehk kõik välja arvatud kasutajate sessioonid ja kasutajate päringuid teenindavad lõimed.
Leidsime et see on umbes 0,7 GB ühe Delta kohta.</t>
        </r>
      </text>
    </comment>
    <comment ref="B4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palju RAM mälu ühele Deltale arvestada "alusena".
Ehk JVM heap alus (ülemine lahter) + JVM permgen mälu + opsüsteemis muud asjad mis ühe Delta kohta käivad, näiteks OpenOffice protsess...
Mõningase varuga võtame selleks 1,5 GB ühe Delta kohta</t>
        </r>
      </text>
    </comment>
    <comment ref="A12" authorId="0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Ei ole teada, kas nad liituvad Deltaga või mitte. Tuleb täpsustada Riigi Tugiteenuste Keskusega.</t>
        </r>
      </text>
    </comment>
    <comment ref="A13" authorId="0">
      <text>
        <r>
          <rPr>
            <b/>
            <sz val="9"/>
            <color indexed="81"/>
            <rFont val="Tahoma"/>
            <family val="2"/>
            <charset val="186"/>
          </rPr>
          <t>Author:</t>
        </r>
        <r>
          <rPr>
            <sz val="9"/>
            <color indexed="81"/>
            <rFont val="Tahoma"/>
            <family val="2"/>
            <charset val="186"/>
          </rPr>
          <t xml:space="preserve">
Tuleb täpsustada Riigikohtuga. Ei ole teada, kas nad võtavad DHS-i enda juurde või jääb see RIK-i.</t>
        </r>
      </text>
    </comment>
    <comment ref="E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on klaster nagu paigaldusskeemis, siis ühele rakendusserveri Linux virtuaalmasinale (dhs-n1) anda CPU tuumasid pool sellest väärtusest, teisele (dhs-n2) pool.
Kui on ilma klastrita, siis on kokku üks rakendusserveri virtuaalmasin, sellele anda CPU tuumasid terve väärtuse ulatuses.</t>
        </r>
      </text>
    </comment>
    <comment ref="F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Tuleb üks primary PostgreSQL server (paigaldusskeemis db-n1), mille virtuaalmasinale anda niipalju CPU tuumasid</t>
        </r>
      </text>
    </comment>
    <comment ref="G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on ilma klastrita, siis on kokku üks rakendusserveri virtuaalmasin. Seal sees anda igale Delta JVM'ile heap mälu (-XmX) niipalju nagu eraldi ridadel (H6-H29) on toodud.
Kui on klaster nagu paigaldusskeemis, siis praegust tulpa ignoreerida ja vt. J30 kommentaari.</t>
        </r>
      </text>
    </comment>
    <comment ref="H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on ilma klastrita, siis on kokku üks rakendusserveri virtuaalmasin, sellele anda RAM'i terve väärtuse ulatuses.
Kui on klaster nagu paigaldusskeemis, siis praegust tulpa ignoreerida ja vt. K30 kommentaari.</t>
        </r>
      </text>
    </comment>
    <comment ref="I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on klaster nagu paigaldusskeemis, siis ühe rakendusserveri Linux virtuaalmasina (dhs-n1) sees anda igale Delta JVM'ile heap mälu (-XmX) niipalju nagu eraldi ridadel (H6-H29) olevate väärtuste pooleks jagamisel saad. Ja teises rakendusserveri Linux virtuaalmasina (dhs-n2) sees samamoodi, ehk anda igale Delta JVM'ile heap mälu (-XmX) niipalju nagu eraldi ridadel (H6-H29) olevate väärtuste pooleks jagamisel saad.
Kui on ilma klastrita, siis praegust tulpa ignoreerida ja vt. H30 kommentaari.</t>
        </r>
      </text>
    </comment>
    <comment ref="J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Kui on klaster nagu paigaldusskeemis, siis ühele rakendusserveri Linux virtuaalmasinale (dhs-n1) anda pool sellest RAM'ist, teisele (dhs-n2) pool.
Kui on ilma klastrita, siis praegust tulpa ignoreerida ja vt. I30 kommentaari.</t>
        </r>
      </text>
    </comment>
    <comment ref="K31" authorId="0">
      <text>
        <r>
          <rPr>
            <b/>
            <sz val="8"/>
            <color indexed="81"/>
            <rFont val="Tahoma"/>
            <family val="2"/>
            <charset val="186"/>
          </rPr>
          <t>Author:</t>
        </r>
        <r>
          <rPr>
            <sz val="8"/>
            <color indexed="81"/>
            <rFont val="Tahoma"/>
            <family val="2"/>
            <charset val="186"/>
          </rPr>
          <t xml:space="preserve">
Tuleb üks primary PostgreSQL server (paigaldusskeemis db-n1), mille virtuaalmasinale anda niipalju RAM mälu; PostgreSQL seadistada antud mälu hulga suhtes optimaalselt</t>
        </r>
      </text>
    </comment>
  </commentList>
</comments>
</file>

<file path=xl/sharedStrings.xml><?xml version="1.0" encoding="utf-8"?>
<sst xmlns="http://schemas.openxmlformats.org/spreadsheetml/2006/main" count="216" uniqueCount="129">
  <si>
    <t>RIK</t>
  </si>
  <si>
    <t>JM</t>
  </si>
  <si>
    <t>ÕKK</t>
  </si>
  <si>
    <t>EKEI</t>
  </si>
  <si>
    <t>AKI</t>
  </si>
  <si>
    <t>Riigikohus</t>
  </si>
  <si>
    <t>Põhja Ringkonnaprokuratuur</t>
  </si>
  <si>
    <t>Lõuna Ringkonnaprokuratuur</t>
  </si>
  <si>
    <t>Lääne Ringkonnaprokuratuur</t>
  </si>
  <si>
    <t>Viru Ringkonnaprokuratuur</t>
  </si>
  <si>
    <t>Riigiprokuratuur</t>
  </si>
  <si>
    <t>Tallinna vangla</t>
  </si>
  <si>
    <t>Tartu vangla</t>
  </si>
  <si>
    <t>Viru vangla</t>
  </si>
  <si>
    <t>Harku-Murru vangla</t>
  </si>
  <si>
    <t>Harju Maakohus</t>
  </si>
  <si>
    <t>Viru Maakohus</t>
  </si>
  <si>
    <t>Tartu Maakohus</t>
  </si>
  <si>
    <t>Pärnu Maakohus</t>
  </si>
  <si>
    <t>Tallinna Halduskohus</t>
  </si>
  <si>
    <t>Tartu Halduskohus</t>
  </si>
  <si>
    <t>Tallinna Ringkonnakohus</t>
  </si>
  <si>
    <t>Tartu Ringkonnakohus</t>
  </si>
  <si>
    <t>Asutus</t>
  </si>
  <si>
    <t>Töötajate arv asutuses</t>
  </si>
  <si>
    <t>Dokumentide arv</t>
  </si>
  <si>
    <t>Märkused</t>
  </si>
  <si>
    <t xml:space="preserve">JuM eksport kokku on 173 GB, kus 9 aastat versioonidega, iga dokumendi/faili kohta on keskmiselt 4 versiooni. Reaalselt tuleb viimased 3,5 aastat versioonidega; eelnevad 6 aastat ilma versioonideta. 
Hinnatud ÕKK SP ekspordi alamhulga pealt (6300 XML (8 MB) + 6300 faili (1,8 GB), sama versioonide suhe).
9,5 aastat * 4,8 GB faile = 45,6 GB faile
3,5 aastat * 14,4 GB versioone = 50,4 GB versioone
9,5 aastat * 16,8k faile = 159,6k faile
3,5 aastat * 50,4k versioone = 176,4k versioone
9,5 aastat * 20,6k menetlust = 195,7k menetlust
</t>
  </si>
  <si>
    <r>
      <t>196000 15.05.2012 seisuga</t>
    </r>
    <r>
      <rPr>
        <b/>
        <sz val="11"/>
        <color theme="1"/>
        <rFont val="Calibri"/>
        <family val="2"/>
        <charset val="186"/>
        <scheme val="minor"/>
      </rPr>
      <t xml:space="preserve"> 189 861</t>
    </r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</si>
  <si>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49 037</t>
    </r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</si>
  <si>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173</t>
    </r>
  </si>
  <si>
    <t>AKI ei kasuta menetlusi</t>
  </si>
  <si>
    <t>Riigi Tugiteenuste Keskus</t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</si>
  <si>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78 434</t>
    </r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</si>
  <si>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18 348</t>
    </r>
  </si>
  <si>
    <r>
      <t>15.05.2012 seisuga</t>
    </r>
    <r>
      <rPr>
        <b/>
        <sz val="11"/>
        <color theme="1"/>
        <rFont val="Calibri"/>
        <family val="2"/>
        <charset val="186"/>
        <scheme val="minor"/>
      </rPr>
      <t xml:space="preserve"> 5833</t>
    </r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</si>
  <si>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8304</t>
    </r>
  </si>
  <si>
    <r>
      <t xml:space="preserve">15.05.2012 seisuga </t>
    </r>
    <r>
      <rPr>
        <b/>
        <sz val="11"/>
        <color theme="1"/>
        <rFont val="Calibri"/>
        <family val="2"/>
        <charset val="186"/>
        <scheme val="minor"/>
      </rPr>
      <t>44 586</t>
    </r>
  </si>
  <si>
    <t>Puuduvad menetlused</t>
  </si>
  <si>
    <t>Andmeid ei viida üle. Alustavad nullist.</t>
  </si>
  <si>
    <t>Riigi Tugiteenuste Keskusel ei ole DHS-i kasutusel.</t>
  </si>
  <si>
    <t>7,99 GB</t>
  </si>
  <si>
    <t>93538 dokid + 272572 versioonid</t>
  </si>
  <si>
    <t>13740 dokid + 10049 versioonid</t>
  </si>
  <si>
    <t>56580 dokid</t>
  </si>
  <si>
    <t>112140 dokid + 198243 versioonid</t>
  </si>
  <si>
    <t>20871 dokid + 20594 versioonid</t>
  </si>
  <si>
    <t>16976 dokid + 17730 versioonid</t>
  </si>
  <si>
    <t>33521 dokid + 37637 versioonid</t>
  </si>
  <si>
    <t>117304 dokid + 134565 versioonid</t>
  </si>
  <si>
    <t>358028 dokid +856630 versioonid</t>
  </si>
  <si>
    <t>Koguarv</t>
  </si>
  <si>
    <t>Dokumentide maht (MB)</t>
  </si>
  <si>
    <t>Kogumaht (MB)</t>
  </si>
  <si>
    <t>WSS_Content_EKEI</t>
  </si>
  <si>
    <t>1970 - 2010</t>
  </si>
  <si>
    <t>2010 - 2012</t>
  </si>
  <si>
    <t>2012 - 2030</t>
  </si>
  <si>
    <t>Kokku</t>
  </si>
  <si>
    <t>WSS_Content_JUSS</t>
  </si>
  <si>
    <t>WSS_Content_laanerp</t>
  </si>
  <si>
    <t>WSS_Content_lounarp</t>
  </si>
  <si>
    <t>WSS_Content_OKA</t>
  </si>
  <si>
    <t>WSS_Content_pohjarp</t>
  </si>
  <si>
    <t>WSS_Content_riigiprok</t>
  </si>
  <si>
    <t>WSS_Content_virurp</t>
  </si>
  <si>
    <t>WSS_Vombat</t>
  </si>
  <si>
    <t>6GB dokumendid + 4 GB versioonid</t>
  </si>
  <si>
    <t>54 GB dokid + 89 GB versioonid</t>
  </si>
  <si>
    <t>18 GB dokid +60 GB versioonid</t>
  </si>
  <si>
    <t>6GB dokid + 4GB versioonid</t>
  </si>
  <si>
    <t>15GB dokid + 15 GB versioonid</t>
  </si>
  <si>
    <t>4GB dokid+4GB versioonid</t>
  </si>
  <si>
    <t>3GB dokid+ 3GB versioonid</t>
  </si>
  <si>
    <t>39GB dokid+53GB versioonid</t>
  </si>
  <si>
    <t xml:space="preserve">Ajavahemik </t>
  </si>
  <si>
    <t>2006-2012</t>
  </si>
  <si>
    <t>2003-2012</t>
  </si>
  <si>
    <t>2004-2012</t>
  </si>
  <si>
    <t>2010-2012</t>
  </si>
  <si>
    <t>2005-2012</t>
  </si>
  <si>
    <t>Kõik vanglad kokku 32GB</t>
  </si>
  <si>
    <t>Kõigi kohtute peale 10 000 dokumenti aastas</t>
  </si>
  <si>
    <t>PPA</t>
  </si>
  <si>
    <t>Unikaalseid kasutajaid tööpäevas</t>
  </si>
  <si>
    <t>Klikitud päringute arv minutis</t>
  </si>
  <si>
    <t>JuM CPU: Intel Xeon X5670 6-core, ühe tuuma kohta CPU mark tulemus 8865 / 6 = 1478; JuM'il kokku põhiruumis 3 * 2 * 6 = 36 tuuma</t>
  </si>
  <si>
    <t>Seega PPA's on rak.serverites kokku 8 tuuma, ehk JuM riistvara järgi 6,4 tuuma. Ja DB serveris JuM riistvara järgi 3,2 tuuma.</t>
  </si>
  <si>
    <t>PPA RAM: 3 * 32 = 96 GB; JVM heap on antud 10+10 GB, ülejäänud on OS cache</t>
  </si>
  <si>
    <t>Töötajatest külastab Deltat</t>
  </si>
  <si>
    <t>DB serveri RAM (GB)</t>
  </si>
  <si>
    <t>Rak.serveri RAM (GB) kahe klastri õla peale kokku</t>
  </si>
  <si>
    <t>Rak.serveri JVM heap (GB) kahe klastri õla peale kokku</t>
  </si>
  <si>
    <t>Rak.serveri RAM (GB) ilma klastrita</t>
  </si>
  <si>
    <t>Rak.serveri JVM heap (GB) ilma klastrita</t>
  </si>
  <si>
    <t>DB serveri CPU tuumasid JuM riistvara järgi</t>
  </si>
  <si>
    <t>Rak.serveri CPU tuumasid JuM riistvara järgi</t>
  </si>
  <si>
    <t>Failide versioonide arv</t>
  </si>
  <si>
    <t>menetluste arv seisuga 15.05.2012</t>
  </si>
  <si>
    <t>&lt;-- mitte muuta</t>
  </si>
  <si>
    <t>PPA CPU: Intel Xeon E5620 4-core, ühe tuuma kohta CPU mark tulemus 4696 / 4 = 1174; PPA'l kokku DB+2xAPP 8+8+8</t>
  </si>
  <si>
    <t>PPA järgi võetuna on palju RAM mälust jäetud "vabaks" ehk opsüsteemi cache alla</t>
  </si>
  <si>
    <t>Rak.server alus JVM heap (GB)</t>
  </si>
  <si>
    <t>Rak.server alus RAM (GB)</t>
  </si>
  <si>
    <t>Kõik JuM live keskkonnad kokku</t>
  </si>
  <si>
    <t>Vt. Lahtrite E30-K30 kommentaare ^^</t>
  </si>
  <si>
    <t>Märkused:</t>
  </si>
  <si>
    <t>lucene-indexes maht (GB)</t>
  </si>
  <si>
    <t>Kollasega on toodud muudetavad lahtrid, ülejäänud lahtrid arvutatakse valemitega.</t>
  </si>
  <si>
    <t>Menetluste (ehk tervik-töövoogude) arv</t>
  </si>
  <si>
    <t>Deltas loodud dokumentide arv</t>
  </si>
  <si>
    <t>Imporditud dokumentide arv</t>
  </si>
  <si>
    <t>Imporditud dokumendi versioonide arv</t>
  </si>
  <si>
    <t>Failide arv</t>
  </si>
  <si>
    <t>Failide ja failide versioonide (ehk contentstore) maht (GB)</t>
  </si>
  <si>
    <t>lucene-indexes jaoks vaja local kettal ruumi kokku (GB)</t>
  </si>
  <si>
    <t>PostgreSQL baasi andmete maht (GB)</t>
  </si>
  <si>
    <t>&lt;-- suhe, kui palju kõikidest töötajatest ühel tööpäeval Deltasse sisse logib; PPA's on suhe 25%; JuM'i hindamiseks võtame varuga, näiteks 50%</t>
  </si>
  <si>
    <t>PPA's vastav reaalne kasutusel olev riistvara hetkel sellele, kui "Töötajatest külastab Deltat" väärtuseks panna 0,25</t>
  </si>
  <si>
    <t>PPA's on rak.serverites CPU utilisatsioon normis, umbes pool. Db.serveris täpsemalt ei jälgita, eeldame samuti keskmine.</t>
  </si>
  <si>
    <t>Ideaalis võiks CPU ja mälu arvutused olla kasutuse + andmemahu peale kokku, aga lihtsuse mõttet on ainult kasutuse peale</t>
  </si>
  <si>
    <t>Praegu on andmemahu arvutused tehtud ainult "ühe ajahetke" seisu pealt; kui tahta teha tuleviku andmemahu arvutusi, siis on vaja iga asutuse kohta juurde näitajat "mitu dokumenti aastas tehakse juurde"</t>
  </si>
  <si>
    <t>Kõik JuM live keskkonnad kokku: CPU tuumasid (2 rak.serverit klastris + 1 primary DB server puhul)</t>
  </si>
  <si>
    <t>Kõik JuM live keskkonnad kokku: RAM (GB) (2 rak.serverit klastris + 1 primary DB server puhul)</t>
  </si>
  <si>
    <t>Kõik JuM live keskkonnad kokku: shared andmekaustade maht jagatud kettal (GB)</t>
  </si>
  <si>
    <t>Kõik JuM live keskkonnad kokku: local andmekaustade maht kohalikul kettal (GB)</t>
  </si>
  <si>
    <t>Kõik JuM live keskkonnad kokku: PostgreSQL andmebaaside maht (GB)</t>
  </si>
  <si>
    <t>Kõik JuM live keskkonnad kokku: local andmekaustade jaoks peab kohalikul kettal ruumi kokku olema (GB)</t>
  </si>
  <si>
    <t>JuM RAM: 3 * 128 = 384 GB DDR-3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</si>
</sst>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0.0"/>
  </numFmts>
  <fonts count="10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sz val="11"/>
      <color theme="1"/>
      <name val="Calibri"/>
      <family val="2"/>
      <charset val="186"/>
    </font>
    <font>
      <b/>
      <sz val="11"/>
      <color rgb="FF000000"/>
      <name val="Calibri"/>
      <family val="2"/>
      <charset val="186"/>
    </font>
    <font>
      <sz val="8"/>
      <color indexed="81"/>
      <name val="Tahoma"/>
      <family val="2"/>
      <charset val="186"/>
    </font>
    <font>
      <b/>
      <sz val="8"/>
      <color indexed="81"/>
      <name val="Tahoma"/>
      <family val="2"/>
      <charset val="186"/>
    </font>
    <font>
      <u/>
      <sz val="11"/>
      <color theme="1"/>
      <name val="Calibri"/>
      <family val="2"/>
      <charset val="186"/>
      <scheme val="minor"/>
    </font>
    <font>
      <sz val="11"/>
      <color theme="0" tint="-0.1499984740745262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 applyAlignment="1">
      <alignment wrapText="1"/>
    </xf>
    <xf numFmtId="164" fontId="1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49" fontId="0" fillId="0" borderId="0" xfId="0" applyNumberFormat="1" applyAlignment="1">
      <alignment wrapText="1"/>
    </xf>
    <xf numFmtId="1" fontId="1" fillId="2" borderId="0" xfId="0" applyNumberFormat="1" applyFont="1" applyFill="1" applyAlignment="1">
      <alignment wrapText="1"/>
    </xf>
    <xf numFmtId="1" fontId="0" fillId="0" borderId="0" xfId="0" applyNumberFormat="1" applyAlignment="1">
      <alignment wrapText="1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165" fontId="0" fillId="0" borderId="0" xfId="0" applyNumberFormat="1"/>
    <xf numFmtId="165" fontId="1" fillId="2" borderId="0" xfId="0" applyNumberFormat="1" applyFont="1" applyFill="1" applyAlignment="1">
      <alignment wrapText="1"/>
    </xf>
    <xf numFmtId="0" fontId="0" fillId="0" borderId="12" xfId="0" applyBorder="1"/>
    <xf numFmtId="164" fontId="0" fillId="0" borderId="12" xfId="0" applyNumberFormat="1" applyBorder="1" applyAlignment="1">
      <alignment wrapText="1"/>
    </xf>
    <xf numFmtId="164" fontId="0" fillId="0" borderId="13" xfId="0" applyNumberFormat="1" applyBorder="1" applyAlignment="1">
      <alignment wrapText="1"/>
    </xf>
    <xf numFmtId="0" fontId="8" fillId="0" borderId="0" xfId="0" applyFont="1"/>
    <xf numFmtId="0" fontId="0" fillId="0" borderId="0" xfId="0" applyFont="1" applyBorder="1"/>
    <xf numFmtId="164" fontId="1" fillId="2" borderId="14" xfId="0" applyNumberFormat="1" applyFont="1" applyFill="1" applyBorder="1" applyAlignment="1">
      <alignment wrapText="1"/>
    </xf>
    <xf numFmtId="164" fontId="0" fillId="0" borderId="15" xfId="0" applyNumberFormat="1" applyBorder="1" applyAlignment="1">
      <alignment wrapText="1"/>
    </xf>
    <xf numFmtId="164" fontId="0" fillId="0" borderId="14" xfId="0" applyNumberFormat="1" applyBorder="1" applyAlignment="1">
      <alignment wrapText="1"/>
    </xf>
    <xf numFmtId="3" fontId="0" fillId="0" borderId="14" xfId="0" applyNumberFormat="1" applyBorder="1" applyAlignment="1">
      <alignment wrapText="1"/>
    </xf>
    <xf numFmtId="164" fontId="0" fillId="0" borderId="16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165" fontId="1" fillId="2" borderId="0" xfId="0" applyNumberFormat="1" applyFont="1" applyFill="1" applyBorder="1" applyAlignment="1">
      <alignment wrapText="1"/>
    </xf>
    <xf numFmtId="49" fontId="1" fillId="2" borderId="17" xfId="0" applyNumberFormat="1" applyFont="1" applyFill="1" applyBorder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Alignment="1"/>
    <xf numFmtId="1" fontId="0" fillId="0" borderId="0" xfId="0" applyNumberFormat="1" applyAlignment="1"/>
    <xf numFmtId="165" fontId="0" fillId="0" borderId="0" xfId="0" applyNumberFormat="1" applyAlignment="1"/>
    <xf numFmtId="0" fontId="0" fillId="3" borderId="0" xfId="0" applyFill="1" applyAlignment="1"/>
    <xf numFmtId="1" fontId="0" fillId="0" borderId="0" xfId="0" applyNumberFormat="1" applyFill="1" applyAlignment="1"/>
    <xf numFmtId="165" fontId="0" fillId="0" borderId="0" xfId="0" applyNumberFormat="1" applyFill="1" applyAlignment="1"/>
    <xf numFmtId="0" fontId="1" fillId="2" borderId="0" xfId="0" applyFont="1" applyFill="1" applyAlignment="1"/>
    <xf numFmtId="0" fontId="0" fillId="0" borderId="12" xfId="0" applyBorder="1" applyAlignment="1"/>
    <xf numFmtId="0" fontId="1" fillId="0" borderId="13" xfId="0" applyFont="1" applyBorder="1" applyAlignment="1"/>
    <xf numFmtId="1" fontId="0" fillId="3" borderId="12" xfId="0" applyNumberFormat="1" applyFill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" fontId="0" fillId="3" borderId="18" xfId="0" applyNumberFormat="1" applyFill="1" applyBorder="1" applyAlignment="1">
      <alignment horizontal="right"/>
    </xf>
    <xf numFmtId="1" fontId="0" fillId="3" borderId="12" xfId="0" applyNumberFormat="1" applyFill="1" applyBorder="1" applyAlignment="1">
      <alignment horizontal="right" wrapText="1"/>
    </xf>
    <xf numFmtId="1" fontId="0" fillId="0" borderId="12" xfId="0" applyNumberFormat="1" applyBorder="1" applyAlignment="1">
      <alignment horizontal="right" wrapText="1"/>
    </xf>
    <xf numFmtId="1" fontId="0" fillId="0" borderId="19" xfId="0" applyNumberFormat="1" applyBorder="1" applyAlignment="1">
      <alignment horizontal="right"/>
    </xf>
    <xf numFmtId="1" fontId="0" fillId="3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" fontId="0" fillId="3" borderId="17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 wrapText="1"/>
    </xf>
    <xf numFmtId="1" fontId="0" fillId="0" borderId="0" xfId="0" applyNumberFormat="1" applyBorder="1" applyAlignment="1">
      <alignment horizontal="right" wrapText="1"/>
    </xf>
    <xf numFmtId="1" fontId="0" fillId="0" borderId="20" xfId="0" applyNumberFormat="1" applyBorder="1" applyAlignment="1">
      <alignment horizontal="right"/>
    </xf>
    <xf numFmtId="1" fontId="0" fillId="3" borderId="17" xfId="0" applyNumberFormat="1" applyFill="1" applyBorder="1" applyAlignment="1">
      <alignment horizontal="right" wrapText="1"/>
    </xf>
    <xf numFmtId="1" fontId="0" fillId="0" borderId="21" xfId="0" applyNumberFormat="1" applyBorder="1" applyAlignment="1">
      <alignment horizontal="right"/>
    </xf>
    <xf numFmtId="1" fontId="0" fillId="3" borderId="17" xfId="0" applyNumberFormat="1" applyFont="1" applyFill="1" applyBorder="1" applyAlignment="1">
      <alignment horizontal="right" wrapText="1"/>
    </xf>
    <xf numFmtId="1" fontId="0" fillId="3" borderId="0" xfId="0" applyNumberFormat="1" applyFont="1" applyFill="1" applyBorder="1" applyAlignment="1">
      <alignment horizontal="right" wrapText="1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ill="1" applyAlignment="1">
      <alignment horizontal="right" wrapText="1"/>
    </xf>
    <xf numFmtId="1" fontId="1" fillId="0" borderId="13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9" fillId="0" borderId="0" xfId="0" applyFont="1"/>
    <xf numFmtId="0" fontId="0" fillId="0" borderId="0" xfId="0" applyBorder="1"/>
    <xf numFmtId="49" fontId="4" fillId="0" borderId="6" xfId="0" applyNumberFormat="1" applyFont="1" applyFill="1" applyBorder="1" applyAlignment="1">
      <alignment horizontal="left" vertical="center"/>
    </xf>
    <xf numFmtId="49" fontId="4" fillId="0" borderId="9" xfId="0" applyNumberFormat="1" applyFont="1" applyFill="1" applyBorder="1" applyAlignment="1">
      <alignment horizontal="left" vertical="center"/>
    </xf>
    <xf numFmtId="49" fontId="4" fillId="0" borderId="11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t-EE"/>
  <c:chart>
    <c:plotArea>
      <c:layout/>
      <c:barChart>
        <c:barDir val="col"/>
        <c:grouping val="clustered"/>
        <c:ser>
          <c:idx val="0"/>
          <c:order val="0"/>
          <c:tx>
            <c:strRef>
              <c:f>Leht1!$B$2:$B$8</c:f>
              <c:strCache>
                <c:ptCount val="1"/>
                <c:pt idx="0">
                  <c:v>0,5 0,7 1,5 Töötajate arv asutuses 6000 197 189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Leht1!$B$9:$B$31</c:f>
              <c:numCache>
                <c:formatCode>0</c:formatCode>
                <c:ptCount val="23"/>
                <c:pt idx="0">
                  <c:v>46</c:v>
                </c:pt>
                <c:pt idx="1">
                  <c:v>163</c:v>
                </c:pt>
                <c:pt idx="2">
                  <c:v>19</c:v>
                </c:pt>
                <c:pt idx="3">
                  <c:v>39</c:v>
                </c:pt>
                <c:pt idx="4">
                  <c:v>85</c:v>
                </c:pt>
                <c:pt idx="5">
                  <c:v>68</c:v>
                </c:pt>
                <c:pt idx="6">
                  <c:v>37</c:v>
                </c:pt>
                <c:pt idx="7">
                  <c:v>20</c:v>
                </c:pt>
                <c:pt idx="8">
                  <c:v>26</c:v>
                </c:pt>
                <c:pt idx="9">
                  <c:v>114</c:v>
                </c:pt>
                <c:pt idx="10">
                  <c:v>599</c:v>
                </c:pt>
                <c:pt idx="11">
                  <c:v>463</c:v>
                </c:pt>
                <c:pt idx="12">
                  <c:v>453</c:v>
                </c:pt>
                <c:pt idx="13">
                  <c:v>205</c:v>
                </c:pt>
                <c:pt idx="14">
                  <c:v>389</c:v>
                </c:pt>
                <c:pt idx="15">
                  <c:v>145</c:v>
                </c:pt>
                <c:pt idx="16">
                  <c:v>166</c:v>
                </c:pt>
                <c:pt idx="17">
                  <c:v>174</c:v>
                </c:pt>
                <c:pt idx="18">
                  <c:v>54</c:v>
                </c:pt>
                <c:pt idx="19">
                  <c:v>33</c:v>
                </c:pt>
                <c:pt idx="20">
                  <c:v>70</c:v>
                </c:pt>
                <c:pt idx="21">
                  <c:v>65</c:v>
                </c:pt>
                <c:pt idx="22">
                  <c:v>3819</c:v>
                </c:pt>
              </c:numCache>
            </c:numRef>
          </c:val>
        </c:ser>
        <c:ser>
          <c:idx val="1"/>
          <c:order val="1"/>
          <c:tx>
            <c:strRef>
              <c:f>Leht1!$C$2:$C$8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Unikaalseid kasutajaid tööpäevas 3000 99 95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Leht1!$C$9:$C$31</c:f>
              <c:numCache>
                <c:formatCode>0</c:formatCode>
                <c:ptCount val="23"/>
                <c:pt idx="0">
                  <c:v>23</c:v>
                </c:pt>
                <c:pt idx="1">
                  <c:v>81.5</c:v>
                </c:pt>
                <c:pt idx="2">
                  <c:v>9.5</c:v>
                </c:pt>
                <c:pt idx="3">
                  <c:v>19.5</c:v>
                </c:pt>
                <c:pt idx="4">
                  <c:v>42.5</c:v>
                </c:pt>
                <c:pt idx="5">
                  <c:v>34</c:v>
                </c:pt>
                <c:pt idx="6">
                  <c:v>18.5</c:v>
                </c:pt>
                <c:pt idx="7">
                  <c:v>10</c:v>
                </c:pt>
                <c:pt idx="8">
                  <c:v>13</c:v>
                </c:pt>
                <c:pt idx="9">
                  <c:v>57</c:v>
                </c:pt>
                <c:pt idx="10">
                  <c:v>299.5</c:v>
                </c:pt>
                <c:pt idx="11">
                  <c:v>231.5</c:v>
                </c:pt>
                <c:pt idx="12">
                  <c:v>226.5</c:v>
                </c:pt>
                <c:pt idx="13">
                  <c:v>102.5</c:v>
                </c:pt>
                <c:pt idx="14">
                  <c:v>194.5</c:v>
                </c:pt>
                <c:pt idx="15">
                  <c:v>72.5</c:v>
                </c:pt>
                <c:pt idx="16">
                  <c:v>83</c:v>
                </c:pt>
                <c:pt idx="17">
                  <c:v>87</c:v>
                </c:pt>
                <c:pt idx="18">
                  <c:v>27</c:v>
                </c:pt>
                <c:pt idx="19">
                  <c:v>16.5</c:v>
                </c:pt>
                <c:pt idx="20">
                  <c:v>35</c:v>
                </c:pt>
                <c:pt idx="21">
                  <c:v>32.5</c:v>
                </c:pt>
                <c:pt idx="22">
                  <c:v>1909.5</c:v>
                </c:pt>
              </c:numCache>
            </c:numRef>
          </c:val>
        </c:ser>
        <c:ser>
          <c:idx val="2"/>
          <c:order val="2"/>
          <c:tx>
            <c:strRef>
              <c:f>Leht1!$D$2:$D$8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Klikitud päringute arv minutis 510 17 16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Leht1!$D$9:$D$31</c:f>
              <c:numCache>
                <c:formatCode>0</c:formatCode>
                <c:ptCount val="23"/>
                <c:pt idx="0">
                  <c:v>3.91</c:v>
                </c:pt>
                <c:pt idx="1">
                  <c:v>13.855</c:v>
                </c:pt>
                <c:pt idx="2">
                  <c:v>1.6150000000000002</c:v>
                </c:pt>
                <c:pt idx="3">
                  <c:v>3.3150000000000004</c:v>
                </c:pt>
                <c:pt idx="4">
                  <c:v>7.2250000000000005</c:v>
                </c:pt>
                <c:pt idx="5">
                  <c:v>5.78</c:v>
                </c:pt>
                <c:pt idx="6">
                  <c:v>3.145</c:v>
                </c:pt>
                <c:pt idx="7">
                  <c:v>1.7000000000000002</c:v>
                </c:pt>
                <c:pt idx="8">
                  <c:v>2.21</c:v>
                </c:pt>
                <c:pt idx="9">
                  <c:v>9.6900000000000013</c:v>
                </c:pt>
                <c:pt idx="10">
                  <c:v>50.915000000000006</c:v>
                </c:pt>
                <c:pt idx="11">
                  <c:v>39.355000000000004</c:v>
                </c:pt>
                <c:pt idx="12">
                  <c:v>38.505000000000003</c:v>
                </c:pt>
                <c:pt idx="13">
                  <c:v>17.425000000000001</c:v>
                </c:pt>
                <c:pt idx="14">
                  <c:v>33.065000000000005</c:v>
                </c:pt>
                <c:pt idx="15">
                  <c:v>12.325000000000001</c:v>
                </c:pt>
                <c:pt idx="16">
                  <c:v>14.110000000000001</c:v>
                </c:pt>
                <c:pt idx="17">
                  <c:v>14.790000000000001</c:v>
                </c:pt>
                <c:pt idx="18">
                  <c:v>4.5900000000000007</c:v>
                </c:pt>
                <c:pt idx="19">
                  <c:v>2.8050000000000002</c:v>
                </c:pt>
                <c:pt idx="20">
                  <c:v>5.95</c:v>
                </c:pt>
                <c:pt idx="21">
                  <c:v>5.5250000000000004</c:v>
                </c:pt>
                <c:pt idx="22">
                  <c:v>324.61500000000001</c:v>
                </c:pt>
              </c:numCache>
            </c:numRef>
          </c:val>
        </c:ser>
        <c:ser>
          <c:idx val="3"/>
          <c:order val="3"/>
          <c:tx>
            <c:strRef>
              <c:f>Leht1!$E$2:$E$8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Rak.serveri CPU tuumasid JuM riistvara järgi 12,8 0,4 0,4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Leht1!$E$9:$E$31</c:f>
              <c:numCache>
                <c:formatCode>0.0</c:formatCode>
                <c:ptCount val="23"/>
                <c:pt idx="0">
                  <c:v>9.7750000000000004E-2</c:v>
                </c:pt>
                <c:pt idx="1">
                  <c:v>0.34637500000000004</c:v>
                </c:pt>
                <c:pt idx="2">
                  <c:v>4.0375000000000008E-2</c:v>
                </c:pt>
                <c:pt idx="3">
                  <c:v>8.2875000000000018E-2</c:v>
                </c:pt>
                <c:pt idx="4">
                  <c:v>0.18062500000000004</c:v>
                </c:pt>
                <c:pt idx="5">
                  <c:v>0.14450000000000002</c:v>
                </c:pt>
                <c:pt idx="6">
                  <c:v>7.8625E-2</c:v>
                </c:pt>
                <c:pt idx="7">
                  <c:v>4.250000000000001E-2</c:v>
                </c:pt>
                <c:pt idx="8">
                  <c:v>5.525E-2</c:v>
                </c:pt>
                <c:pt idx="9">
                  <c:v>0.24225000000000005</c:v>
                </c:pt>
                <c:pt idx="10">
                  <c:v>1.2728750000000002</c:v>
                </c:pt>
                <c:pt idx="11">
                  <c:v>0.98387500000000017</c:v>
                </c:pt>
                <c:pt idx="12">
                  <c:v>0.96262500000000006</c:v>
                </c:pt>
                <c:pt idx="13">
                  <c:v>0.43562500000000004</c:v>
                </c:pt>
                <c:pt idx="14">
                  <c:v>0.82662500000000017</c:v>
                </c:pt>
                <c:pt idx="15">
                  <c:v>0.30812500000000004</c:v>
                </c:pt>
                <c:pt idx="16">
                  <c:v>0.35275000000000006</c:v>
                </c:pt>
                <c:pt idx="17">
                  <c:v>0.36975000000000002</c:v>
                </c:pt>
                <c:pt idx="18">
                  <c:v>0.11475000000000002</c:v>
                </c:pt>
                <c:pt idx="19">
                  <c:v>7.0125000000000007E-2</c:v>
                </c:pt>
                <c:pt idx="20">
                  <c:v>0.14875000000000002</c:v>
                </c:pt>
                <c:pt idx="21">
                  <c:v>0.13812500000000003</c:v>
                </c:pt>
                <c:pt idx="22">
                  <c:v>8.1153750000000002</c:v>
                </c:pt>
              </c:numCache>
            </c:numRef>
          </c:val>
        </c:ser>
        <c:ser>
          <c:idx val="4"/>
          <c:order val="4"/>
          <c:tx>
            <c:strRef>
              <c:f>Leht1!$F$2:$F$8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DB serveri CPU tuumasid JuM riistvara järgi 6,4 0,2 0,2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Leht1!$F$9:$F$31</c:f>
              <c:numCache>
                <c:formatCode>0.0</c:formatCode>
                <c:ptCount val="23"/>
                <c:pt idx="0">
                  <c:v>4.8875000000000002E-2</c:v>
                </c:pt>
                <c:pt idx="1">
                  <c:v>0.17318750000000002</c:v>
                </c:pt>
                <c:pt idx="2">
                  <c:v>2.0187500000000004E-2</c:v>
                </c:pt>
                <c:pt idx="3">
                  <c:v>4.1437500000000009E-2</c:v>
                </c:pt>
                <c:pt idx="4">
                  <c:v>9.0312500000000018E-2</c:v>
                </c:pt>
                <c:pt idx="5">
                  <c:v>7.2250000000000009E-2</c:v>
                </c:pt>
                <c:pt idx="6">
                  <c:v>3.93125E-2</c:v>
                </c:pt>
                <c:pt idx="7">
                  <c:v>2.1250000000000005E-2</c:v>
                </c:pt>
                <c:pt idx="8">
                  <c:v>2.7625E-2</c:v>
                </c:pt>
                <c:pt idx="9">
                  <c:v>0.12112500000000002</c:v>
                </c:pt>
                <c:pt idx="10">
                  <c:v>0.6364375000000001</c:v>
                </c:pt>
                <c:pt idx="11">
                  <c:v>0.49193750000000008</c:v>
                </c:pt>
                <c:pt idx="12">
                  <c:v>0.48131250000000003</c:v>
                </c:pt>
                <c:pt idx="13">
                  <c:v>0.21781250000000002</c:v>
                </c:pt>
                <c:pt idx="14">
                  <c:v>0.41331250000000008</c:v>
                </c:pt>
                <c:pt idx="15">
                  <c:v>0.15406250000000002</c:v>
                </c:pt>
                <c:pt idx="16">
                  <c:v>0.17637500000000003</c:v>
                </c:pt>
                <c:pt idx="17">
                  <c:v>0.18487500000000001</c:v>
                </c:pt>
                <c:pt idx="18">
                  <c:v>5.7375000000000009E-2</c:v>
                </c:pt>
                <c:pt idx="19">
                  <c:v>3.5062500000000003E-2</c:v>
                </c:pt>
                <c:pt idx="20">
                  <c:v>7.4375000000000011E-2</c:v>
                </c:pt>
                <c:pt idx="21">
                  <c:v>6.9062500000000013E-2</c:v>
                </c:pt>
                <c:pt idx="22">
                  <c:v>4.0576875000000001</c:v>
                </c:pt>
              </c:numCache>
            </c:numRef>
          </c:val>
        </c:ser>
        <c:ser>
          <c:idx val="5"/>
          <c:order val="5"/>
          <c:tx>
            <c:strRef>
              <c:f>Leht1!$G$2:$G$8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Rak.serveri JVM heap (GB) ilma klastrita 37,9 1,9 1,9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Leht1!$G$9:$G$31</c:f>
              <c:numCache>
                <c:formatCode>0.0</c:formatCode>
                <c:ptCount val="23"/>
                <c:pt idx="0">
                  <c:v>0.98543000000000003</c:v>
                </c:pt>
                <c:pt idx="1">
                  <c:v>1.7114149999999999</c:v>
                </c:pt>
                <c:pt idx="2">
                  <c:v>0.81789499999999993</c:v>
                </c:pt>
                <c:pt idx="3">
                  <c:v>0.94199499999999992</c:v>
                </c:pt>
                <c:pt idx="4">
                  <c:v>1.227425</c:v>
                </c:pt>
                <c:pt idx="5">
                  <c:v>1.1219399999999999</c:v>
                </c:pt>
                <c:pt idx="6">
                  <c:v>0.92958499999999988</c:v>
                </c:pt>
                <c:pt idx="7">
                  <c:v>0.82409999999999994</c:v>
                </c:pt>
                <c:pt idx="8">
                  <c:v>0.86132999999999993</c:v>
                </c:pt>
                <c:pt idx="9">
                  <c:v>1.40737</c:v>
                </c:pt>
                <c:pt idx="10">
                  <c:v>4.4167950000000005</c:v>
                </c:pt>
                <c:pt idx="11">
                  <c:v>3.5729150000000001</c:v>
                </c:pt>
                <c:pt idx="12">
                  <c:v>3.5108649999999999</c:v>
                </c:pt>
                <c:pt idx="13">
                  <c:v>1.9720249999999999</c:v>
                </c:pt>
                <c:pt idx="14">
                  <c:v>3.1137449999999998</c:v>
                </c:pt>
                <c:pt idx="15">
                  <c:v>1.5997249999999998</c:v>
                </c:pt>
                <c:pt idx="16">
                  <c:v>1.73003</c:v>
                </c:pt>
                <c:pt idx="17">
                  <c:v>1.7796699999999999</c:v>
                </c:pt>
                <c:pt idx="18">
                  <c:v>1.0350699999999999</c:v>
                </c:pt>
                <c:pt idx="19">
                  <c:v>0.90476499999999993</c:v>
                </c:pt>
                <c:pt idx="20">
                  <c:v>1.13435</c:v>
                </c:pt>
                <c:pt idx="21">
                  <c:v>1.1033249999999999</c:v>
                </c:pt>
                <c:pt idx="22">
                  <c:v>40.496894999999995</c:v>
                </c:pt>
              </c:numCache>
            </c:numRef>
          </c:val>
        </c:ser>
        <c:ser>
          <c:idx val="6"/>
          <c:order val="6"/>
          <c:tx>
            <c:strRef>
              <c:f>Leht1!$H$2:$H$8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Rak.serveri RAM (GB) ilma klastrita 59,6 3,4 3,3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Leht1!$H$9:$H$31</c:f>
              <c:numCache>
                <c:formatCode>0.0</c:formatCode>
                <c:ptCount val="23"/>
                <c:pt idx="0">
                  <c:v>1.94574</c:v>
                </c:pt>
                <c:pt idx="1">
                  <c:v>3.0794700000000002</c:v>
                </c:pt>
                <c:pt idx="2">
                  <c:v>1.68411</c:v>
                </c:pt>
                <c:pt idx="3">
                  <c:v>1.87791</c:v>
                </c:pt>
                <c:pt idx="4">
                  <c:v>2.3236500000000002</c:v>
                </c:pt>
                <c:pt idx="5">
                  <c:v>2.1589200000000002</c:v>
                </c:pt>
                <c:pt idx="6">
                  <c:v>1.85853</c:v>
                </c:pt>
                <c:pt idx="7">
                  <c:v>1.6938</c:v>
                </c:pt>
                <c:pt idx="8">
                  <c:v>1.7519400000000001</c:v>
                </c:pt>
                <c:pt idx="9">
                  <c:v>2.60466</c:v>
                </c:pt>
                <c:pt idx="10">
                  <c:v>7.304310000000001</c:v>
                </c:pt>
                <c:pt idx="11">
                  <c:v>5.9864700000000006</c:v>
                </c:pt>
                <c:pt idx="12">
                  <c:v>5.8895700000000009</c:v>
                </c:pt>
                <c:pt idx="13">
                  <c:v>3.48645</c:v>
                </c:pt>
                <c:pt idx="14">
                  <c:v>5.2694100000000006</c:v>
                </c:pt>
                <c:pt idx="15">
                  <c:v>2.9050500000000001</c:v>
                </c:pt>
                <c:pt idx="16">
                  <c:v>3.1085400000000005</c:v>
                </c:pt>
                <c:pt idx="17">
                  <c:v>3.1860600000000003</c:v>
                </c:pt>
                <c:pt idx="18">
                  <c:v>2.0232600000000001</c:v>
                </c:pt>
                <c:pt idx="19">
                  <c:v>1.8197700000000001</c:v>
                </c:pt>
                <c:pt idx="20">
                  <c:v>2.1783000000000001</c:v>
                </c:pt>
                <c:pt idx="21">
                  <c:v>2.1298500000000002</c:v>
                </c:pt>
                <c:pt idx="22">
                  <c:v>73.006110000000007</c:v>
                </c:pt>
              </c:numCache>
            </c:numRef>
          </c:val>
        </c:ser>
        <c:ser>
          <c:idx val="7"/>
          <c:order val="7"/>
          <c:tx>
            <c:strRef>
              <c:f>Leht1!$I$2:$I$8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Rak.serveri JVM heap (GB) kahe klastri õla peale kokku 38,6 2,6 2,6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Leht1!$I$9:$I$31</c:f>
              <c:numCache>
                <c:formatCode>0.0</c:formatCode>
                <c:ptCount val="23"/>
                <c:pt idx="0">
                  <c:v>1.68543</c:v>
                </c:pt>
                <c:pt idx="1">
                  <c:v>2.4114149999999999</c:v>
                </c:pt>
                <c:pt idx="2">
                  <c:v>1.517895</c:v>
                </c:pt>
                <c:pt idx="3">
                  <c:v>1.6419949999999999</c:v>
                </c:pt>
                <c:pt idx="4">
                  <c:v>1.9274249999999999</c:v>
                </c:pt>
                <c:pt idx="5">
                  <c:v>1.8219399999999999</c:v>
                </c:pt>
                <c:pt idx="6">
                  <c:v>1.6295849999999998</c:v>
                </c:pt>
                <c:pt idx="7">
                  <c:v>1.5241</c:v>
                </c:pt>
                <c:pt idx="8">
                  <c:v>1.5613299999999999</c:v>
                </c:pt>
                <c:pt idx="9">
                  <c:v>2.10737</c:v>
                </c:pt>
                <c:pt idx="10">
                  <c:v>5.1167949999999998</c:v>
                </c:pt>
                <c:pt idx="11">
                  <c:v>4.2729150000000002</c:v>
                </c:pt>
                <c:pt idx="12">
                  <c:v>4.2108650000000001</c:v>
                </c:pt>
                <c:pt idx="13">
                  <c:v>2.6720249999999997</c:v>
                </c:pt>
                <c:pt idx="14">
                  <c:v>3.8137449999999999</c:v>
                </c:pt>
                <c:pt idx="15">
                  <c:v>2.299725</c:v>
                </c:pt>
                <c:pt idx="16">
                  <c:v>2.4300299999999999</c:v>
                </c:pt>
                <c:pt idx="17">
                  <c:v>2.4796699999999996</c:v>
                </c:pt>
                <c:pt idx="18">
                  <c:v>1.7350699999999999</c:v>
                </c:pt>
                <c:pt idx="19">
                  <c:v>1.604765</c:v>
                </c:pt>
                <c:pt idx="20">
                  <c:v>1.8343499999999999</c:v>
                </c:pt>
                <c:pt idx="21">
                  <c:v>1.8033249999999998</c:v>
                </c:pt>
                <c:pt idx="22">
                  <c:v>57.296894999999992</c:v>
                </c:pt>
              </c:numCache>
            </c:numRef>
          </c:val>
        </c:ser>
        <c:ser>
          <c:idx val="8"/>
          <c:order val="8"/>
          <c:tx>
            <c:strRef>
              <c:f>Leht1!$J$2:$J$8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Rak.serveri RAM (GB) kahe klastri õla peale kokku 61,1 4,9 4,8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Leht1!$J$9:$J$31</c:f>
              <c:numCache>
                <c:formatCode>0.0</c:formatCode>
                <c:ptCount val="23"/>
                <c:pt idx="0">
                  <c:v>3.4457399999999998</c:v>
                </c:pt>
                <c:pt idx="1">
                  <c:v>4.5794700000000006</c:v>
                </c:pt>
                <c:pt idx="2">
                  <c:v>3.18411</c:v>
                </c:pt>
                <c:pt idx="3">
                  <c:v>3.37791</c:v>
                </c:pt>
                <c:pt idx="4">
                  <c:v>3.8236500000000002</c:v>
                </c:pt>
                <c:pt idx="5">
                  <c:v>3.6589200000000002</c:v>
                </c:pt>
                <c:pt idx="6">
                  <c:v>3.35853</c:v>
                </c:pt>
                <c:pt idx="7">
                  <c:v>3.1938</c:v>
                </c:pt>
                <c:pt idx="8">
                  <c:v>3.2519399999999998</c:v>
                </c:pt>
                <c:pt idx="9">
                  <c:v>4.10466</c:v>
                </c:pt>
                <c:pt idx="10">
                  <c:v>8.804310000000001</c:v>
                </c:pt>
                <c:pt idx="11">
                  <c:v>7.4864700000000006</c:v>
                </c:pt>
                <c:pt idx="12">
                  <c:v>7.3895700000000009</c:v>
                </c:pt>
                <c:pt idx="13">
                  <c:v>4.9864499999999996</c:v>
                </c:pt>
                <c:pt idx="14">
                  <c:v>6.7694100000000006</c:v>
                </c:pt>
                <c:pt idx="15">
                  <c:v>4.4050500000000001</c:v>
                </c:pt>
                <c:pt idx="16">
                  <c:v>4.6085400000000005</c:v>
                </c:pt>
                <c:pt idx="17">
                  <c:v>4.6860600000000003</c:v>
                </c:pt>
                <c:pt idx="18">
                  <c:v>3.5232600000000001</c:v>
                </c:pt>
                <c:pt idx="19">
                  <c:v>3.3197700000000001</c:v>
                </c:pt>
                <c:pt idx="20">
                  <c:v>3.6783000000000001</c:v>
                </c:pt>
                <c:pt idx="21">
                  <c:v>3.6298500000000002</c:v>
                </c:pt>
                <c:pt idx="22">
                  <c:v>109.00611000000004</c:v>
                </c:pt>
              </c:numCache>
            </c:numRef>
          </c:val>
        </c:ser>
        <c:ser>
          <c:idx val="9"/>
          <c:order val="9"/>
          <c:tx>
            <c:strRef>
              <c:f>Leht1!$K$2:$K$8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DB serveri RAM (GB) 63,8 2,1 2,0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Leht1!$K$9:$K$31</c:f>
              <c:numCache>
                <c:formatCode>0.0</c:formatCode>
                <c:ptCount val="23"/>
                <c:pt idx="0">
                  <c:v>0.48875000000000002</c:v>
                </c:pt>
                <c:pt idx="1">
                  <c:v>1.7318750000000001</c:v>
                </c:pt>
                <c:pt idx="2">
                  <c:v>0.20187500000000003</c:v>
                </c:pt>
                <c:pt idx="3">
                  <c:v>0.41437500000000005</c:v>
                </c:pt>
                <c:pt idx="4">
                  <c:v>0.90312500000000007</c:v>
                </c:pt>
                <c:pt idx="5">
                  <c:v>0.72250000000000003</c:v>
                </c:pt>
                <c:pt idx="6">
                  <c:v>0.393125</c:v>
                </c:pt>
                <c:pt idx="7">
                  <c:v>0.21250000000000002</c:v>
                </c:pt>
                <c:pt idx="8">
                  <c:v>0.27625</c:v>
                </c:pt>
                <c:pt idx="9">
                  <c:v>1.2112500000000002</c:v>
                </c:pt>
                <c:pt idx="10">
                  <c:v>6.3643750000000008</c:v>
                </c:pt>
                <c:pt idx="11">
                  <c:v>4.9193750000000005</c:v>
                </c:pt>
                <c:pt idx="12">
                  <c:v>4.8131250000000003</c:v>
                </c:pt>
                <c:pt idx="13">
                  <c:v>2.1781250000000001</c:v>
                </c:pt>
                <c:pt idx="14">
                  <c:v>4.1331250000000006</c:v>
                </c:pt>
                <c:pt idx="15">
                  <c:v>1.5406250000000001</c:v>
                </c:pt>
                <c:pt idx="16">
                  <c:v>1.7637500000000002</c:v>
                </c:pt>
                <c:pt idx="17">
                  <c:v>1.8487500000000001</c:v>
                </c:pt>
                <c:pt idx="18">
                  <c:v>0.57375000000000009</c:v>
                </c:pt>
                <c:pt idx="19">
                  <c:v>0.35062500000000002</c:v>
                </c:pt>
                <c:pt idx="20">
                  <c:v>0.74375000000000002</c:v>
                </c:pt>
                <c:pt idx="21">
                  <c:v>0.69062500000000004</c:v>
                </c:pt>
                <c:pt idx="22">
                  <c:v>40.576875000000001</c:v>
                </c:pt>
              </c:numCache>
            </c:numRef>
          </c:val>
        </c:ser>
        <c:ser>
          <c:idx val="10"/>
          <c:order val="10"/>
          <c:tx>
            <c:strRef>
              <c:f>Leht1!$L$2:$L$8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Deltas loodud dokumentide arv 215246 0 358028 dokid +856630 versioonid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Leht1!$L$9:$L$31</c:f>
              <c:numCache>
                <c:formatCode>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Leht1!$M$2:$M$8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Imporditud dokumentide arv 105555 64972 358028 dokid +856630 versioonid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Leht1!$M$9:$M$31</c:f>
              <c:numCache>
                <c:formatCode>0</c:formatCode>
                <c:ptCount val="23"/>
                <c:pt idx="22">
                  <c:v>64972</c:v>
                </c:pt>
              </c:numCache>
            </c:numRef>
          </c:val>
        </c:ser>
        <c:ser>
          <c:idx val="12"/>
          <c:order val="12"/>
          <c:tx>
            <c:strRef>
              <c:f>Leht1!$N$2:$N$8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Imporditud dokumendi versioonide arv 0 125645 358028 dokid +856630 versioonid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Leht1!$N$9:$N$31</c:f>
              <c:numCache>
                <c:formatCode>0</c:formatCode>
                <c:ptCount val="23"/>
                <c:pt idx="22">
                  <c:v>125645</c:v>
                </c:pt>
              </c:numCache>
            </c:numRef>
          </c:val>
        </c:ser>
        <c:ser>
          <c:idx val="13"/>
          <c:order val="13"/>
          <c:tx>
            <c:strRef>
              <c:f>Leht1!$O$2:$O$8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Failide arv 266000 64972 358028 dokid +856630 versioonid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Leht1!$O$9:$O$31</c:f>
              <c:numCache>
                <c:formatCode>0</c:formatCode>
                <c:ptCount val="23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64972</c:v>
                </c:pt>
              </c:numCache>
            </c:numRef>
          </c:val>
        </c:ser>
        <c:ser>
          <c:idx val="14"/>
          <c:order val="14"/>
          <c:tx>
            <c:strRef>
              <c:f>Leht1!$P$2:$P$8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Failide versioonide arv 26000 125645 358028 dokid +856630 versioonid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Leht1!$P$9:$P$31</c:f>
              <c:numCache>
                <c:formatCode>0</c:formatCode>
                <c:ptCount val="23"/>
                <c:pt idx="22">
                  <c:v>125645</c:v>
                </c:pt>
              </c:numCache>
            </c:numRef>
          </c:val>
        </c:ser>
        <c:ser>
          <c:idx val="15"/>
          <c:order val="15"/>
          <c:tx>
            <c:strRef>
              <c:f>Leht1!$Q$2:$Q$8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Menetluste (ehk tervik-töövoogude) arv 1663512 117261 196000 15.05.2012 seisuga 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Leht1!$Q$9:$Q$31</c:f>
              <c:numCache>
                <c:formatCode>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117261</c:v>
                </c:pt>
              </c:numCache>
            </c:numRef>
          </c:val>
        </c:ser>
        <c:ser>
          <c:idx val="16"/>
          <c:order val="16"/>
          <c:tx>
            <c:strRef>
              <c:f>Leht1!$V$2:$V$8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Ajavahemik  35 2006-2012 2003-2012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Leht1!$V$9:$V$31</c:f>
              <c:numCache>
                <c:formatCode>#,##0.00\ "€"</c:formatCode>
                <c:ptCount val="23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Leht1!$U$2:$U$8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PostgreSQL baasi andmete maht (GB) 35 5 #VALUE!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Leht1!$U$9:$U$31</c:f>
              <c:numCache>
                <c:formatCode>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Leht1!$R$2:$R$8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Failide ja failide versioonide (ehk contentstore) maht (GB) 124 6GB dokumendid +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Leht1!$R$9:$R$31</c:f>
              <c:numCache>
                <c:formatCode>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Leht1!$W$2:$W$8</c:f>
              <c:strCache>
                <c:ptCount val="1"/>
                <c:pt idx="0">
                  <c:v>&lt;-- suhe, kui palju kõikidest töötajatest ühel tööpäeval Deltasse sisse logib; PPA's on suhe 25%; JuM'i hindamiseks võtame varuga, näiteks 50% &lt;-- mitte muuta &lt;-- mitte muuta Märkused 35 menetluste arv seisuga 15.05.2012 JuM eksport kokku on 173 GB, kus 9</c:v>
                </c:pt>
              </c:strCache>
            </c:strRef>
          </c:tx>
          <c:cat>
            <c:strRef>
              <c:f>Leht1!$A$9:$A$31</c:f>
              <c:strCache>
                <c:ptCount val="23"/>
                <c:pt idx="0">
                  <c:v>ÕKK</c:v>
                </c:pt>
                <c:pt idx="1">
                  <c:v>EKEI</c:v>
                </c:pt>
                <c:pt idx="2">
                  <c:v>AKI</c:v>
                </c:pt>
                <c:pt idx="3">
                  <c:v>Riigi Tugiteenuste Keskus</c:v>
                </c:pt>
                <c:pt idx="4">
                  <c:v>Riigikohus</c:v>
                </c:pt>
                <c:pt idx="5">
                  <c:v>Põhja Ringkonnaprokuratuur</c:v>
                </c:pt>
                <c:pt idx="6">
                  <c:v>Lõuna Ringkonnaprokuratuur</c:v>
                </c:pt>
                <c:pt idx="7">
                  <c:v>Lääne Ringkonnaprokuratuur</c:v>
                </c:pt>
                <c:pt idx="8">
                  <c:v>Viru Ringkonnaprokuratuur</c:v>
                </c:pt>
                <c:pt idx="9">
                  <c:v>Riigiprokuratuur</c:v>
                </c:pt>
                <c:pt idx="10">
                  <c:v>Tallinna vangla</c:v>
                </c:pt>
                <c:pt idx="11">
                  <c:v>Tartu vangla</c:v>
                </c:pt>
                <c:pt idx="12">
                  <c:v>Viru vangla</c:v>
                </c:pt>
                <c:pt idx="13">
                  <c:v>Harku-Murru vangla</c:v>
                </c:pt>
                <c:pt idx="14">
                  <c:v>Harju Maakohus</c:v>
                </c:pt>
                <c:pt idx="15">
                  <c:v>Viru Maakohus</c:v>
                </c:pt>
                <c:pt idx="16">
                  <c:v>Tartu Maakohus</c:v>
                </c:pt>
                <c:pt idx="17">
                  <c:v>Pärnu Maakohus</c:v>
                </c:pt>
                <c:pt idx="18">
                  <c:v>Tallinna Halduskohus</c:v>
                </c:pt>
                <c:pt idx="19">
                  <c:v>Tartu Halduskohus</c:v>
                </c:pt>
                <c:pt idx="20">
                  <c:v>Tallinna Ringkonnakohus</c:v>
                </c:pt>
                <c:pt idx="21">
                  <c:v>Tartu Ringkonnakohus</c:v>
                </c:pt>
                <c:pt idx="22">
                  <c:v>Kõik JuM live keskkonnad kokku</c:v>
                </c:pt>
              </c:strCache>
            </c:strRef>
          </c:cat>
          <c:val>
            <c:numRef>
              <c:f>Leht1!$W$9:$W$31</c:f>
              <c:numCache>
                <c:formatCode>#,##0.00\ "€"</c:formatCode>
                <c:ptCount val="23"/>
              </c:numCache>
            </c:numRef>
          </c:val>
        </c:ser>
        <c:axId val="98037760"/>
        <c:axId val="98039296"/>
      </c:barChart>
      <c:catAx>
        <c:axId val="98037760"/>
        <c:scaling>
          <c:orientation val="minMax"/>
        </c:scaling>
        <c:axPos val="b"/>
        <c:tickLblPos val="nextTo"/>
        <c:crossAx val="98039296"/>
        <c:crosses val="autoZero"/>
        <c:auto val="1"/>
        <c:lblAlgn val="ctr"/>
        <c:lblOffset val="100"/>
      </c:catAx>
      <c:valAx>
        <c:axId val="98039296"/>
        <c:scaling>
          <c:orientation val="minMax"/>
        </c:scaling>
        <c:axPos val="l"/>
        <c:majorGridlines/>
        <c:numFmt formatCode="0" sourceLinked="1"/>
        <c:tickLblPos val="nextTo"/>
        <c:crossAx val="98037760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2"/>
  <sheetViews>
    <sheetView tabSelected="1" workbookViewId="0">
      <pane ySplit="5" topLeftCell="A6" activePane="bottomLeft" state="frozen"/>
      <selection pane="bottomLeft" activeCell="B2" sqref="B2"/>
    </sheetView>
  </sheetViews>
  <sheetFormatPr defaultRowHeight="15"/>
  <cols>
    <col min="1" max="1" width="29.5703125" customWidth="1"/>
    <col min="2" max="3" width="13.28515625" customWidth="1"/>
    <col min="4" max="5" width="13.28515625" style="24" customWidth="1"/>
    <col min="6" max="12" width="13.28515625" style="25" customWidth="1"/>
    <col min="13" max="15" width="13.28515625" style="4" customWidth="1"/>
    <col min="16" max="17" width="13.28515625" style="1" customWidth="1"/>
    <col min="18" max="18" width="13.28515625" style="6" customWidth="1"/>
    <col min="19" max="21" width="13.28515625" style="1" customWidth="1"/>
    <col min="22" max="22" width="20" style="1" customWidth="1"/>
    <col min="23" max="24" width="88.42578125" style="1" customWidth="1"/>
  </cols>
  <sheetData>
    <row r="1" spans="1:24">
      <c r="A1" s="41" t="s">
        <v>108</v>
      </c>
      <c r="B1" s="41"/>
      <c r="C1" s="41"/>
      <c r="D1" s="42"/>
      <c r="E1" s="42"/>
      <c r="F1" s="43"/>
      <c r="G1" s="43"/>
      <c r="H1" s="43"/>
      <c r="I1" s="43"/>
      <c r="J1" s="43"/>
      <c r="K1" s="43"/>
      <c r="L1" s="43"/>
    </row>
    <row r="2" spans="1:24">
      <c r="A2" s="41" t="s">
        <v>89</v>
      </c>
      <c r="B2" s="44">
        <v>0.5</v>
      </c>
      <c r="C2" s="45" t="s">
        <v>117</v>
      </c>
      <c r="D2" s="45"/>
      <c r="E2" s="46"/>
      <c r="F2" s="46"/>
      <c r="G2" s="46"/>
      <c r="H2" s="46"/>
      <c r="I2" s="46"/>
      <c r="J2" s="46"/>
      <c r="K2" s="46"/>
      <c r="L2" s="40"/>
      <c r="M2" s="40"/>
      <c r="N2" s="40"/>
      <c r="O2" s="1"/>
      <c r="R2" s="1"/>
      <c r="U2" s="6"/>
      <c r="X2"/>
    </row>
    <row r="3" spans="1:24">
      <c r="A3" s="41" t="s">
        <v>102</v>
      </c>
      <c r="B3" s="41">
        <v>0.7</v>
      </c>
      <c r="C3" s="42" t="s">
        <v>99</v>
      </c>
      <c r="D3" s="42"/>
      <c r="E3" s="43"/>
      <c r="F3" s="43"/>
      <c r="G3" s="43"/>
      <c r="H3" s="43"/>
      <c r="I3" s="43"/>
      <c r="J3" s="43"/>
      <c r="K3" s="43"/>
      <c r="L3" s="4"/>
      <c r="O3" s="1"/>
      <c r="R3" s="1"/>
      <c r="U3" s="6"/>
      <c r="X3"/>
    </row>
    <row r="4" spans="1:24">
      <c r="A4" s="41" t="s">
        <v>103</v>
      </c>
      <c r="B4" s="41">
        <f>$B$3+0.8</f>
        <v>1.5</v>
      </c>
      <c r="C4" s="42" t="s">
        <v>99</v>
      </c>
      <c r="D4" s="42"/>
      <c r="E4" s="43"/>
      <c r="F4" s="43"/>
      <c r="G4" s="43"/>
      <c r="H4" s="43"/>
      <c r="I4" s="43"/>
      <c r="J4" s="43"/>
      <c r="K4" s="43"/>
      <c r="L4" s="4"/>
      <c r="O4" s="1"/>
      <c r="R4" s="1"/>
      <c r="U4" s="6"/>
      <c r="X4"/>
    </row>
    <row r="5" spans="1:24" ht="90">
      <c r="A5" s="47" t="s">
        <v>23</v>
      </c>
      <c r="B5" s="5" t="s">
        <v>24</v>
      </c>
      <c r="C5" s="5" t="s">
        <v>84</v>
      </c>
      <c r="D5" s="5" t="s">
        <v>85</v>
      </c>
      <c r="E5" s="26" t="s">
        <v>96</v>
      </c>
      <c r="F5" s="26" t="s">
        <v>95</v>
      </c>
      <c r="G5" s="26" t="s">
        <v>94</v>
      </c>
      <c r="H5" s="26" t="s">
        <v>93</v>
      </c>
      <c r="I5" s="26" t="s">
        <v>92</v>
      </c>
      <c r="J5" s="26" t="s">
        <v>91</v>
      </c>
      <c r="K5" s="38" t="s">
        <v>90</v>
      </c>
      <c r="L5" s="39" t="s">
        <v>110</v>
      </c>
      <c r="M5" s="3" t="s">
        <v>111</v>
      </c>
      <c r="N5" s="3" t="s">
        <v>112</v>
      </c>
      <c r="O5" s="2" t="s">
        <v>113</v>
      </c>
      <c r="P5" s="2" t="s">
        <v>97</v>
      </c>
      <c r="Q5" s="2" t="s">
        <v>109</v>
      </c>
      <c r="R5" s="2" t="s">
        <v>114</v>
      </c>
      <c r="S5" s="2" t="s">
        <v>107</v>
      </c>
      <c r="T5" s="2" t="s">
        <v>115</v>
      </c>
      <c r="U5" s="5" t="s">
        <v>116</v>
      </c>
      <c r="V5" s="32" t="s">
        <v>75</v>
      </c>
      <c r="W5" s="2" t="s">
        <v>26</v>
      </c>
      <c r="X5"/>
    </row>
    <row r="6" spans="1:24" s="27" customFormat="1">
      <c r="A6" s="48" t="s">
        <v>83</v>
      </c>
      <c r="B6" s="50">
        <v>6000</v>
      </c>
      <c r="C6" s="51">
        <f>B6*$B$2</f>
        <v>3000</v>
      </c>
      <c r="D6" s="51">
        <f>C6*0.17</f>
        <v>510.00000000000006</v>
      </c>
      <c r="E6" s="52">
        <f>D6*0.025</f>
        <v>12.750000000000002</v>
      </c>
      <c r="F6" s="52">
        <f>D6*0.0125</f>
        <v>6.3750000000000009</v>
      </c>
      <c r="G6" s="52">
        <f>$B$3+0.073*D6</f>
        <v>37.930000000000007</v>
      </c>
      <c r="H6" s="52">
        <f>$B$4+0.114*D6</f>
        <v>59.640000000000008</v>
      </c>
      <c r="I6" s="52">
        <f>2*$B$3+0.073*D6</f>
        <v>38.630000000000003</v>
      </c>
      <c r="J6" s="52">
        <f>2*$B$4+0.114*D6</f>
        <v>61.140000000000008</v>
      </c>
      <c r="K6" s="52">
        <f>D6*0.125</f>
        <v>63.750000000000007</v>
      </c>
      <c r="L6" s="53">
        <v>215246</v>
      </c>
      <c r="M6" s="50">
        <v>105555</v>
      </c>
      <c r="N6" s="50">
        <v>0</v>
      </c>
      <c r="O6" s="50">
        <v>266000</v>
      </c>
      <c r="P6" s="50">
        <v>26000</v>
      </c>
      <c r="Q6" s="50">
        <v>1663512</v>
      </c>
      <c r="R6" s="54">
        <v>124</v>
      </c>
      <c r="S6" s="55">
        <f>((M6*0.47)+(L6*5.1)+(O6*0.79*(R6*2380/(O6+P6)))+(N6*0.15))/100000</f>
        <v>13.597507815068493</v>
      </c>
      <c r="T6" s="55">
        <f>S6*4</f>
        <v>54.390031260273972</v>
      </c>
      <c r="U6" s="56">
        <f t="shared" ref="U6:U30" si="0">((SUM(L6:M6)*0.68)+(SUM(O6:P6)*0.07)+(Q6*0.25)+(N6*0.07))/18700</f>
        <v>34.998004278074866</v>
      </c>
      <c r="V6" s="33"/>
      <c r="W6" s="28"/>
    </row>
    <row r="7" spans="1:24" ht="60">
      <c r="A7" s="41" t="s">
        <v>0</v>
      </c>
      <c r="B7" s="57">
        <v>197</v>
      </c>
      <c r="C7" s="58">
        <f t="shared" ref="C7:C30" si="1">B7*$B$2</f>
        <v>98.5</v>
      </c>
      <c r="D7" s="58">
        <f t="shared" ref="D7:D30" si="2">C7*0.17</f>
        <v>16.745000000000001</v>
      </c>
      <c r="E7" s="59">
        <f t="shared" ref="E7:E30" si="3">D7*0.025</f>
        <v>0.41862500000000002</v>
      </c>
      <c r="F7" s="59">
        <f t="shared" ref="F7:F30" si="4">D7*0.0125</f>
        <v>0.20931250000000001</v>
      </c>
      <c r="G7" s="60">
        <f t="shared" ref="G7:G30" si="5">$B$3+0.073*D7</f>
        <v>1.922385</v>
      </c>
      <c r="H7" s="60">
        <f t="shared" ref="H7:H30" si="6">$B$4+0.114*D7</f>
        <v>3.4089300000000002</v>
      </c>
      <c r="I7" s="60">
        <f t="shared" ref="I7:I30" si="7">2*$B$3+0.073*D7</f>
        <v>2.622385</v>
      </c>
      <c r="J7" s="60">
        <f t="shared" ref="J7:J30" si="8">2*$B$4+0.114*D7</f>
        <v>4.9089299999999998</v>
      </c>
      <c r="K7" s="60">
        <f t="shared" ref="K7:K30" si="9">D7*0.125</f>
        <v>2.0931250000000001</v>
      </c>
      <c r="L7" s="61">
        <v>0</v>
      </c>
      <c r="M7" s="62">
        <v>64972</v>
      </c>
      <c r="N7" s="62">
        <v>125645</v>
      </c>
      <c r="O7" s="62">
        <v>64972</v>
      </c>
      <c r="P7" s="62">
        <v>125645</v>
      </c>
      <c r="Q7" s="62">
        <v>117261</v>
      </c>
      <c r="R7" s="63" t="s">
        <v>67</v>
      </c>
      <c r="S7" s="64" t="e">
        <f>((M7*0.47)+(L7*5.1)+(O7*0.79*(R7*2380/(O7+P7)))+(N7*0.15))/100000</f>
        <v>#VALUE!</v>
      </c>
      <c r="T7" s="64" t="e">
        <f>S7*4</f>
        <v>#VALUE!</v>
      </c>
      <c r="U7" s="65">
        <f t="shared" si="0"/>
        <v>5.11414705882353</v>
      </c>
      <c r="V7" s="37" t="s">
        <v>76</v>
      </c>
      <c r="W7" s="1" t="s">
        <v>98</v>
      </c>
      <c r="X7"/>
    </row>
    <row r="8" spans="1:24" ht="156" customHeight="1">
      <c r="A8" s="41" t="s">
        <v>1</v>
      </c>
      <c r="B8" s="57">
        <v>189</v>
      </c>
      <c r="C8" s="58">
        <f t="shared" si="1"/>
        <v>94.5</v>
      </c>
      <c r="D8" s="58">
        <f t="shared" si="2"/>
        <v>16.065000000000001</v>
      </c>
      <c r="E8" s="59">
        <f t="shared" si="3"/>
        <v>0.40162500000000007</v>
      </c>
      <c r="F8" s="59">
        <f t="shared" si="4"/>
        <v>0.20081250000000003</v>
      </c>
      <c r="G8" s="60">
        <f t="shared" si="5"/>
        <v>1.8727449999999999</v>
      </c>
      <c r="H8" s="60">
        <f t="shared" si="6"/>
        <v>3.33141</v>
      </c>
      <c r="I8" s="60">
        <f t="shared" si="7"/>
        <v>2.5727449999999998</v>
      </c>
      <c r="J8" s="60">
        <f t="shared" si="8"/>
        <v>4.83141</v>
      </c>
      <c r="K8" s="60">
        <f t="shared" si="9"/>
        <v>2.0081250000000002</v>
      </c>
      <c r="L8" s="66" t="s">
        <v>50</v>
      </c>
      <c r="M8" s="63"/>
      <c r="N8" s="63"/>
      <c r="O8" s="63" t="s">
        <v>50</v>
      </c>
      <c r="P8" s="63"/>
      <c r="Q8" s="63" t="s">
        <v>28</v>
      </c>
      <c r="R8" s="63" t="s">
        <v>68</v>
      </c>
      <c r="S8" s="64" t="e">
        <f>((M8*0.47)+(L8*5.1)+(O8*0.79*(R8*2380/(O8+P8)))+(N8*0.15))/100000</f>
        <v>#VALUE!</v>
      </c>
      <c r="T8" s="64" t="e">
        <f>S8*4</f>
        <v>#VALUE!</v>
      </c>
      <c r="U8" s="67" t="e">
        <f t="shared" si="0"/>
        <v>#VALUE!</v>
      </c>
      <c r="V8" s="35" t="s">
        <v>77</v>
      </c>
      <c r="W8" s="1" t="s">
        <v>27</v>
      </c>
      <c r="X8"/>
    </row>
    <row r="9" spans="1:24" ht="45">
      <c r="A9" s="41" t="s">
        <v>2</v>
      </c>
      <c r="B9" s="57">
        <v>46</v>
      </c>
      <c r="C9" s="58">
        <f t="shared" si="1"/>
        <v>23</v>
      </c>
      <c r="D9" s="58">
        <f t="shared" si="2"/>
        <v>3.91</v>
      </c>
      <c r="E9" s="59">
        <f t="shared" si="3"/>
        <v>9.7750000000000004E-2</v>
      </c>
      <c r="F9" s="59">
        <f t="shared" si="4"/>
        <v>4.8875000000000002E-2</v>
      </c>
      <c r="G9" s="60">
        <f t="shared" si="5"/>
        <v>0.98543000000000003</v>
      </c>
      <c r="H9" s="60">
        <f t="shared" si="6"/>
        <v>1.94574</v>
      </c>
      <c r="I9" s="60">
        <f t="shared" si="7"/>
        <v>1.68543</v>
      </c>
      <c r="J9" s="60">
        <f t="shared" si="8"/>
        <v>3.4457399999999998</v>
      </c>
      <c r="K9" s="60">
        <f t="shared" si="9"/>
        <v>0.48875000000000002</v>
      </c>
      <c r="L9" s="66" t="s">
        <v>42</v>
      </c>
      <c r="M9" s="63"/>
      <c r="N9" s="63"/>
      <c r="O9" s="63" t="s">
        <v>42</v>
      </c>
      <c r="P9" s="63"/>
      <c r="Q9" s="63" t="s">
        <v>29</v>
      </c>
      <c r="R9" s="63" t="s">
        <v>69</v>
      </c>
      <c r="S9" s="64" t="e">
        <f t="shared" ref="S9:S30" si="10">((M9*0.47)+(L9*5.1)+(O9*0.79*(R9*2380/(O9+P9)))+(N9*0.15))/100000</f>
        <v>#VALUE!</v>
      </c>
      <c r="T9" s="64" t="e">
        <f t="shared" ref="T9:T30" si="11">S9*4</f>
        <v>#VALUE!</v>
      </c>
      <c r="U9" s="67" t="e">
        <f t="shared" si="0"/>
        <v>#VALUE!</v>
      </c>
      <c r="V9" s="34" t="s">
        <v>78</v>
      </c>
      <c r="X9"/>
    </row>
    <row r="10" spans="1:24" ht="45">
      <c r="A10" s="41" t="s">
        <v>3</v>
      </c>
      <c r="B10" s="57">
        <v>163</v>
      </c>
      <c r="C10" s="58">
        <f t="shared" si="1"/>
        <v>81.5</v>
      </c>
      <c r="D10" s="58">
        <f t="shared" si="2"/>
        <v>13.855</v>
      </c>
      <c r="E10" s="59">
        <f t="shared" si="3"/>
        <v>0.34637500000000004</v>
      </c>
      <c r="F10" s="59">
        <f t="shared" si="4"/>
        <v>0.17318750000000002</v>
      </c>
      <c r="G10" s="60">
        <f t="shared" si="5"/>
        <v>1.7114149999999999</v>
      </c>
      <c r="H10" s="60">
        <f t="shared" si="6"/>
        <v>3.0794700000000002</v>
      </c>
      <c r="I10" s="60">
        <f t="shared" si="7"/>
        <v>2.4114149999999999</v>
      </c>
      <c r="J10" s="60">
        <f t="shared" si="8"/>
        <v>4.5794700000000006</v>
      </c>
      <c r="K10" s="60">
        <f t="shared" si="9"/>
        <v>1.7318750000000001</v>
      </c>
      <c r="L10" s="66" t="s">
        <v>43</v>
      </c>
      <c r="M10" s="63"/>
      <c r="N10" s="63"/>
      <c r="O10" s="63" t="s">
        <v>43</v>
      </c>
      <c r="P10" s="63"/>
      <c r="Q10" s="63" t="s">
        <v>30</v>
      </c>
      <c r="R10" s="63" t="s">
        <v>70</v>
      </c>
      <c r="S10" s="64" t="e">
        <f t="shared" si="10"/>
        <v>#VALUE!</v>
      </c>
      <c r="T10" s="64" t="e">
        <f t="shared" si="11"/>
        <v>#VALUE!</v>
      </c>
      <c r="U10" s="67" t="e">
        <f t="shared" si="0"/>
        <v>#VALUE!</v>
      </c>
      <c r="V10" s="34" t="s">
        <v>79</v>
      </c>
      <c r="X10"/>
    </row>
    <row r="11" spans="1:24" ht="30">
      <c r="A11" s="41" t="s">
        <v>4</v>
      </c>
      <c r="B11" s="57">
        <v>19</v>
      </c>
      <c r="C11" s="58">
        <f t="shared" si="1"/>
        <v>9.5</v>
      </c>
      <c r="D11" s="58">
        <f t="shared" si="2"/>
        <v>1.6150000000000002</v>
      </c>
      <c r="E11" s="59">
        <f t="shared" si="3"/>
        <v>4.0375000000000008E-2</v>
      </c>
      <c r="F11" s="59">
        <f t="shared" si="4"/>
        <v>2.0187500000000004E-2</v>
      </c>
      <c r="G11" s="60">
        <f t="shared" si="5"/>
        <v>0.81789499999999993</v>
      </c>
      <c r="H11" s="60">
        <f t="shared" si="6"/>
        <v>1.68411</v>
      </c>
      <c r="I11" s="60">
        <f t="shared" si="7"/>
        <v>1.517895</v>
      </c>
      <c r="J11" s="60">
        <f t="shared" si="8"/>
        <v>3.18411</v>
      </c>
      <c r="K11" s="60">
        <f t="shared" si="9"/>
        <v>0.20187500000000003</v>
      </c>
      <c r="L11" s="68" t="s">
        <v>44</v>
      </c>
      <c r="M11" s="69"/>
      <c r="N11" s="69"/>
      <c r="O11" s="63"/>
      <c r="P11" s="63"/>
      <c r="Q11" s="63" t="s">
        <v>31</v>
      </c>
      <c r="R11" s="70" t="s">
        <v>41</v>
      </c>
      <c r="S11" s="64" t="e">
        <f t="shared" si="10"/>
        <v>#VALUE!</v>
      </c>
      <c r="T11" s="64" t="e">
        <f t="shared" si="11"/>
        <v>#VALUE!</v>
      </c>
      <c r="U11" s="67" t="e">
        <f t="shared" si="0"/>
        <v>#VALUE!</v>
      </c>
      <c r="V11" s="34"/>
      <c r="X11"/>
    </row>
    <row r="12" spans="1:24" ht="75">
      <c r="A12" s="41" t="s">
        <v>32</v>
      </c>
      <c r="B12" s="57">
        <v>39</v>
      </c>
      <c r="C12" s="58">
        <f t="shared" si="1"/>
        <v>19.5</v>
      </c>
      <c r="D12" s="58">
        <f t="shared" si="2"/>
        <v>3.3150000000000004</v>
      </c>
      <c r="E12" s="59">
        <f t="shared" si="3"/>
        <v>8.2875000000000018E-2</v>
      </c>
      <c r="F12" s="59">
        <f t="shared" si="4"/>
        <v>4.1437500000000009E-2</v>
      </c>
      <c r="G12" s="60">
        <f t="shared" si="5"/>
        <v>0.94199499999999992</v>
      </c>
      <c r="H12" s="60">
        <f t="shared" si="6"/>
        <v>1.87791</v>
      </c>
      <c r="I12" s="60">
        <f t="shared" si="7"/>
        <v>1.6419949999999999</v>
      </c>
      <c r="J12" s="60">
        <f t="shared" si="8"/>
        <v>3.37791</v>
      </c>
      <c r="K12" s="60">
        <f t="shared" si="9"/>
        <v>0.41437500000000005</v>
      </c>
      <c r="L12" s="66" t="s">
        <v>40</v>
      </c>
      <c r="M12" s="63"/>
      <c r="N12" s="63"/>
      <c r="O12" s="63" t="s">
        <v>40</v>
      </c>
      <c r="P12" s="63"/>
      <c r="Q12" s="63" t="s">
        <v>40</v>
      </c>
      <c r="R12" s="63" t="s">
        <v>40</v>
      </c>
      <c r="S12" s="64" t="e">
        <f t="shared" si="10"/>
        <v>#VALUE!</v>
      </c>
      <c r="T12" s="64" t="e">
        <f t="shared" si="11"/>
        <v>#VALUE!</v>
      </c>
      <c r="U12" s="67" t="e">
        <f t="shared" si="0"/>
        <v>#VALUE!</v>
      </c>
      <c r="V12" s="34"/>
      <c r="X12"/>
    </row>
    <row r="13" spans="1:24">
      <c r="A13" s="41" t="s">
        <v>5</v>
      </c>
      <c r="B13" s="57">
        <v>85</v>
      </c>
      <c r="C13" s="58">
        <f t="shared" si="1"/>
        <v>42.5</v>
      </c>
      <c r="D13" s="58">
        <f t="shared" si="2"/>
        <v>7.2250000000000005</v>
      </c>
      <c r="E13" s="59">
        <f t="shared" si="3"/>
        <v>0.18062500000000004</v>
      </c>
      <c r="F13" s="59">
        <f t="shared" si="4"/>
        <v>9.0312500000000018E-2</v>
      </c>
      <c r="G13" s="60">
        <f t="shared" si="5"/>
        <v>1.227425</v>
      </c>
      <c r="H13" s="60">
        <f t="shared" si="6"/>
        <v>2.3236500000000002</v>
      </c>
      <c r="I13" s="60">
        <f t="shared" si="7"/>
        <v>1.9274249999999999</v>
      </c>
      <c r="J13" s="60">
        <f t="shared" si="8"/>
        <v>3.8236500000000002</v>
      </c>
      <c r="K13" s="60">
        <f t="shared" si="9"/>
        <v>0.90312500000000007</v>
      </c>
      <c r="L13" s="66"/>
      <c r="M13" s="63"/>
      <c r="N13" s="63"/>
      <c r="O13" s="63"/>
      <c r="P13" s="63"/>
      <c r="Q13" s="63"/>
      <c r="R13" s="63"/>
      <c r="S13" s="64" t="e">
        <f t="shared" si="10"/>
        <v>#DIV/0!</v>
      </c>
      <c r="T13" s="64" t="e">
        <f t="shared" si="11"/>
        <v>#DIV/0!</v>
      </c>
      <c r="U13" s="67">
        <f t="shared" si="0"/>
        <v>0</v>
      </c>
      <c r="V13" s="34"/>
      <c r="X13"/>
    </row>
    <row r="14" spans="1:24" ht="45">
      <c r="A14" s="41" t="s">
        <v>6</v>
      </c>
      <c r="B14" s="57">
        <v>68</v>
      </c>
      <c r="C14" s="58">
        <f t="shared" si="1"/>
        <v>34</v>
      </c>
      <c r="D14" s="58">
        <f t="shared" si="2"/>
        <v>5.78</v>
      </c>
      <c r="E14" s="59">
        <f t="shared" si="3"/>
        <v>0.14450000000000002</v>
      </c>
      <c r="F14" s="59">
        <f t="shared" si="4"/>
        <v>7.2250000000000009E-2</v>
      </c>
      <c r="G14" s="60">
        <f t="shared" si="5"/>
        <v>1.1219399999999999</v>
      </c>
      <c r="H14" s="60">
        <f t="shared" si="6"/>
        <v>2.1589200000000002</v>
      </c>
      <c r="I14" s="60">
        <f t="shared" si="7"/>
        <v>1.8219399999999999</v>
      </c>
      <c r="J14" s="60">
        <f t="shared" si="8"/>
        <v>3.6589200000000002</v>
      </c>
      <c r="K14" s="60">
        <f t="shared" si="9"/>
        <v>0.72250000000000003</v>
      </c>
      <c r="L14" s="66" t="s">
        <v>49</v>
      </c>
      <c r="M14" s="63"/>
      <c r="N14" s="63"/>
      <c r="O14" s="63" t="s">
        <v>49</v>
      </c>
      <c r="P14" s="63"/>
      <c r="Q14" s="63" t="s">
        <v>33</v>
      </c>
      <c r="R14" s="63" t="s">
        <v>71</v>
      </c>
      <c r="S14" s="64" t="e">
        <f t="shared" si="10"/>
        <v>#VALUE!</v>
      </c>
      <c r="T14" s="64" t="e">
        <f t="shared" si="11"/>
        <v>#VALUE!</v>
      </c>
      <c r="U14" s="67" t="e">
        <f t="shared" si="0"/>
        <v>#VALUE!</v>
      </c>
      <c r="V14" s="34" t="s">
        <v>78</v>
      </c>
      <c r="X14"/>
    </row>
    <row r="15" spans="1:24" ht="45">
      <c r="A15" s="41" t="s">
        <v>7</v>
      </c>
      <c r="B15" s="57">
        <v>37</v>
      </c>
      <c r="C15" s="58">
        <f t="shared" si="1"/>
        <v>18.5</v>
      </c>
      <c r="D15" s="58">
        <f t="shared" si="2"/>
        <v>3.145</v>
      </c>
      <c r="E15" s="59">
        <f t="shared" si="3"/>
        <v>7.8625E-2</v>
      </c>
      <c r="F15" s="59">
        <f t="shared" si="4"/>
        <v>3.93125E-2</v>
      </c>
      <c r="G15" s="60">
        <f t="shared" si="5"/>
        <v>0.92958499999999988</v>
      </c>
      <c r="H15" s="60">
        <f t="shared" si="6"/>
        <v>1.85853</v>
      </c>
      <c r="I15" s="60">
        <f t="shared" si="7"/>
        <v>1.6295849999999998</v>
      </c>
      <c r="J15" s="60">
        <f t="shared" si="8"/>
        <v>3.35853</v>
      </c>
      <c r="K15" s="60">
        <f t="shared" si="9"/>
        <v>0.393125</v>
      </c>
      <c r="L15" s="66" t="s">
        <v>48</v>
      </c>
      <c r="M15" s="63"/>
      <c r="N15" s="63"/>
      <c r="O15" s="63" t="s">
        <v>48</v>
      </c>
      <c r="P15" s="63"/>
      <c r="Q15" s="63" t="s">
        <v>34</v>
      </c>
      <c r="R15" s="63" t="s">
        <v>72</v>
      </c>
      <c r="S15" s="64" t="e">
        <f t="shared" si="10"/>
        <v>#VALUE!</v>
      </c>
      <c r="T15" s="64" t="e">
        <f t="shared" si="11"/>
        <v>#VALUE!</v>
      </c>
      <c r="U15" s="67" t="e">
        <f t="shared" si="0"/>
        <v>#VALUE!</v>
      </c>
      <c r="V15" s="34" t="s">
        <v>80</v>
      </c>
      <c r="X15"/>
    </row>
    <row r="16" spans="1:24" ht="45">
      <c r="A16" s="41" t="s">
        <v>8</v>
      </c>
      <c r="B16" s="57">
        <v>20</v>
      </c>
      <c r="C16" s="58">
        <f t="shared" si="1"/>
        <v>10</v>
      </c>
      <c r="D16" s="58">
        <f t="shared" si="2"/>
        <v>1.7000000000000002</v>
      </c>
      <c r="E16" s="59">
        <f t="shared" si="3"/>
        <v>4.250000000000001E-2</v>
      </c>
      <c r="F16" s="59">
        <f t="shared" si="4"/>
        <v>2.1250000000000005E-2</v>
      </c>
      <c r="G16" s="60">
        <f t="shared" si="5"/>
        <v>0.82409999999999994</v>
      </c>
      <c r="H16" s="60">
        <f t="shared" si="6"/>
        <v>1.6938</v>
      </c>
      <c r="I16" s="60">
        <f t="shared" si="7"/>
        <v>1.5241</v>
      </c>
      <c r="J16" s="60">
        <f t="shared" si="8"/>
        <v>3.1938</v>
      </c>
      <c r="K16" s="60">
        <f t="shared" si="9"/>
        <v>0.21250000000000002</v>
      </c>
      <c r="L16" s="66" t="s">
        <v>47</v>
      </c>
      <c r="M16" s="63"/>
      <c r="N16" s="63"/>
      <c r="O16" s="63" t="s">
        <v>47</v>
      </c>
      <c r="P16" s="63"/>
      <c r="Q16" s="63" t="s">
        <v>35</v>
      </c>
      <c r="R16" s="63" t="s">
        <v>73</v>
      </c>
      <c r="S16" s="64" t="e">
        <f t="shared" si="10"/>
        <v>#VALUE!</v>
      </c>
      <c r="T16" s="64" t="e">
        <f t="shared" si="11"/>
        <v>#VALUE!</v>
      </c>
      <c r="U16" s="67" t="e">
        <f t="shared" si="0"/>
        <v>#VALUE!</v>
      </c>
      <c r="V16" s="34" t="s">
        <v>80</v>
      </c>
      <c r="X16"/>
    </row>
    <row r="17" spans="1:24" ht="45">
      <c r="A17" s="41" t="s">
        <v>9</v>
      </c>
      <c r="B17" s="57">
        <v>26</v>
      </c>
      <c r="C17" s="58">
        <f t="shared" si="1"/>
        <v>13</v>
      </c>
      <c r="D17" s="58">
        <f t="shared" si="2"/>
        <v>2.21</v>
      </c>
      <c r="E17" s="59">
        <f t="shared" si="3"/>
        <v>5.525E-2</v>
      </c>
      <c r="F17" s="59">
        <f t="shared" si="4"/>
        <v>2.7625E-2</v>
      </c>
      <c r="G17" s="60">
        <f t="shared" si="5"/>
        <v>0.86132999999999993</v>
      </c>
      <c r="H17" s="60">
        <f t="shared" si="6"/>
        <v>1.7519400000000001</v>
      </c>
      <c r="I17" s="60">
        <f t="shared" si="7"/>
        <v>1.5613299999999999</v>
      </c>
      <c r="J17" s="60">
        <f t="shared" si="8"/>
        <v>3.2519399999999998</v>
      </c>
      <c r="K17" s="60">
        <f t="shared" si="9"/>
        <v>0.27625</v>
      </c>
      <c r="L17" s="66" t="s">
        <v>46</v>
      </c>
      <c r="M17" s="63"/>
      <c r="N17" s="63"/>
      <c r="O17" s="63" t="s">
        <v>46</v>
      </c>
      <c r="P17" s="63"/>
      <c r="Q17" s="63" t="s">
        <v>36</v>
      </c>
      <c r="R17" s="63" t="s">
        <v>73</v>
      </c>
      <c r="S17" s="64" t="e">
        <f t="shared" si="10"/>
        <v>#VALUE!</v>
      </c>
      <c r="T17" s="64" t="e">
        <f t="shared" si="11"/>
        <v>#VALUE!</v>
      </c>
      <c r="U17" s="67" t="e">
        <f t="shared" si="0"/>
        <v>#VALUE!</v>
      </c>
      <c r="V17" s="34" t="s">
        <v>80</v>
      </c>
      <c r="X17"/>
    </row>
    <row r="18" spans="1:24" ht="45">
      <c r="A18" s="41" t="s">
        <v>10</v>
      </c>
      <c r="B18" s="57">
        <v>114</v>
      </c>
      <c r="C18" s="58">
        <f t="shared" si="1"/>
        <v>57</v>
      </c>
      <c r="D18" s="58">
        <f t="shared" si="2"/>
        <v>9.6900000000000013</v>
      </c>
      <c r="E18" s="59">
        <f t="shared" si="3"/>
        <v>0.24225000000000005</v>
      </c>
      <c r="F18" s="59">
        <f t="shared" si="4"/>
        <v>0.12112500000000002</v>
      </c>
      <c r="G18" s="60">
        <f t="shared" si="5"/>
        <v>1.40737</v>
      </c>
      <c r="H18" s="60">
        <f t="shared" si="6"/>
        <v>2.60466</v>
      </c>
      <c r="I18" s="60">
        <f t="shared" si="7"/>
        <v>2.10737</v>
      </c>
      <c r="J18" s="60">
        <f t="shared" si="8"/>
        <v>4.10466</v>
      </c>
      <c r="K18" s="60">
        <f t="shared" si="9"/>
        <v>1.2112500000000002</v>
      </c>
      <c r="L18" s="66" t="s">
        <v>45</v>
      </c>
      <c r="M18" s="63"/>
      <c r="N18" s="63"/>
      <c r="O18" s="63" t="s">
        <v>45</v>
      </c>
      <c r="P18" s="63"/>
      <c r="Q18" s="63" t="s">
        <v>37</v>
      </c>
      <c r="R18" s="63" t="s">
        <v>74</v>
      </c>
      <c r="S18" s="64" t="e">
        <f t="shared" si="10"/>
        <v>#VALUE!</v>
      </c>
      <c r="T18" s="64" t="e">
        <f t="shared" si="11"/>
        <v>#VALUE!</v>
      </c>
      <c r="U18" s="67" t="e">
        <f t="shared" si="0"/>
        <v>#VALUE!</v>
      </c>
      <c r="V18" s="34" t="s">
        <v>78</v>
      </c>
      <c r="X18"/>
    </row>
    <row r="19" spans="1:24" ht="30">
      <c r="A19" s="41" t="s">
        <v>11</v>
      </c>
      <c r="B19" s="57">
        <v>599</v>
      </c>
      <c r="C19" s="58">
        <f t="shared" si="1"/>
        <v>299.5</v>
      </c>
      <c r="D19" s="58">
        <f t="shared" si="2"/>
        <v>50.915000000000006</v>
      </c>
      <c r="E19" s="59">
        <f t="shared" si="3"/>
        <v>1.2728750000000002</v>
      </c>
      <c r="F19" s="59">
        <f t="shared" si="4"/>
        <v>0.6364375000000001</v>
      </c>
      <c r="G19" s="60">
        <f t="shared" si="5"/>
        <v>4.4167950000000005</v>
      </c>
      <c r="H19" s="60">
        <f t="shared" si="6"/>
        <v>7.304310000000001</v>
      </c>
      <c r="I19" s="60">
        <f t="shared" si="7"/>
        <v>5.1167949999999998</v>
      </c>
      <c r="J19" s="60">
        <f t="shared" si="8"/>
        <v>8.804310000000001</v>
      </c>
      <c r="K19" s="60">
        <f t="shared" si="9"/>
        <v>6.3643750000000008</v>
      </c>
      <c r="L19" s="66"/>
      <c r="M19" s="63"/>
      <c r="N19" s="63"/>
      <c r="O19" s="63"/>
      <c r="P19" s="63"/>
      <c r="Q19" s="63" t="s">
        <v>38</v>
      </c>
      <c r="R19" s="63" t="s">
        <v>81</v>
      </c>
      <c r="S19" s="64" t="e">
        <f t="shared" si="10"/>
        <v>#VALUE!</v>
      </c>
      <c r="T19" s="64" t="e">
        <f t="shared" si="11"/>
        <v>#VALUE!</v>
      </c>
      <c r="U19" s="67" t="e">
        <f t="shared" si="0"/>
        <v>#VALUE!</v>
      </c>
      <c r="V19" s="34"/>
      <c r="X19"/>
    </row>
    <row r="20" spans="1:24" ht="30">
      <c r="A20" s="41" t="s">
        <v>12</v>
      </c>
      <c r="B20" s="57">
        <v>463</v>
      </c>
      <c r="C20" s="58">
        <f t="shared" si="1"/>
        <v>231.5</v>
      </c>
      <c r="D20" s="58">
        <f t="shared" si="2"/>
        <v>39.355000000000004</v>
      </c>
      <c r="E20" s="59">
        <f t="shared" si="3"/>
        <v>0.98387500000000017</v>
      </c>
      <c r="F20" s="59">
        <f t="shared" si="4"/>
        <v>0.49193750000000008</v>
      </c>
      <c r="G20" s="60">
        <f t="shared" si="5"/>
        <v>3.5729150000000001</v>
      </c>
      <c r="H20" s="60">
        <f t="shared" si="6"/>
        <v>5.9864700000000006</v>
      </c>
      <c r="I20" s="60">
        <f t="shared" si="7"/>
        <v>4.2729150000000002</v>
      </c>
      <c r="J20" s="60">
        <f t="shared" si="8"/>
        <v>7.4864700000000006</v>
      </c>
      <c r="K20" s="60">
        <f t="shared" si="9"/>
        <v>4.9193750000000005</v>
      </c>
      <c r="L20" s="66"/>
      <c r="M20" s="63"/>
      <c r="N20" s="63"/>
      <c r="O20" s="63"/>
      <c r="P20" s="63"/>
      <c r="Q20" s="63" t="s">
        <v>38</v>
      </c>
      <c r="R20" s="63"/>
      <c r="S20" s="64" t="e">
        <f t="shared" si="10"/>
        <v>#DIV/0!</v>
      </c>
      <c r="T20" s="64" t="e">
        <f t="shared" si="11"/>
        <v>#DIV/0!</v>
      </c>
      <c r="U20" s="67" t="e">
        <f t="shared" si="0"/>
        <v>#VALUE!</v>
      </c>
      <c r="V20" s="34"/>
      <c r="X20"/>
    </row>
    <row r="21" spans="1:24" ht="30">
      <c r="A21" s="41" t="s">
        <v>13</v>
      </c>
      <c r="B21" s="57">
        <v>453</v>
      </c>
      <c r="C21" s="58">
        <f t="shared" si="1"/>
        <v>226.5</v>
      </c>
      <c r="D21" s="58">
        <f t="shared" si="2"/>
        <v>38.505000000000003</v>
      </c>
      <c r="E21" s="59">
        <f t="shared" si="3"/>
        <v>0.96262500000000006</v>
      </c>
      <c r="F21" s="59">
        <f t="shared" si="4"/>
        <v>0.48131250000000003</v>
      </c>
      <c r="G21" s="60">
        <f t="shared" si="5"/>
        <v>3.5108649999999999</v>
      </c>
      <c r="H21" s="60">
        <f t="shared" si="6"/>
        <v>5.8895700000000009</v>
      </c>
      <c r="I21" s="60">
        <f t="shared" si="7"/>
        <v>4.2108650000000001</v>
      </c>
      <c r="J21" s="60">
        <f t="shared" si="8"/>
        <v>7.3895700000000009</v>
      </c>
      <c r="K21" s="60">
        <f t="shared" si="9"/>
        <v>4.8131250000000003</v>
      </c>
      <c r="L21" s="66"/>
      <c r="M21" s="63"/>
      <c r="N21" s="63"/>
      <c r="O21" s="63"/>
      <c r="P21" s="63"/>
      <c r="Q21" s="63" t="s">
        <v>38</v>
      </c>
      <c r="R21" s="63"/>
      <c r="S21" s="64" t="e">
        <f t="shared" si="10"/>
        <v>#DIV/0!</v>
      </c>
      <c r="T21" s="64" t="e">
        <f t="shared" si="11"/>
        <v>#DIV/0!</v>
      </c>
      <c r="U21" s="67" t="e">
        <f t="shared" si="0"/>
        <v>#VALUE!</v>
      </c>
      <c r="V21" s="34"/>
      <c r="X21"/>
    </row>
    <row r="22" spans="1:24" ht="30">
      <c r="A22" s="41" t="s">
        <v>14</v>
      </c>
      <c r="B22" s="57">
        <v>205</v>
      </c>
      <c r="C22" s="58">
        <f t="shared" si="1"/>
        <v>102.5</v>
      </c>
      <c r="D22" s="58">
        <f t="shared" si="2"/>
        <v>17.425000000000001</v>
      </c>
      <c r="E22" s="59">
        <f t="shared" si="3"/>
        <v>0.43562500000000004</v>
      </c>
      <c r="F22" s="59">
        <f t="shared" si="4"/>
        <v>0.21781250000000002</v>
      </c>
      <c r="G22" s="60">
        <f t="shared" si="5"/>
        <v>1.9720249999999999</v>
      </c>
      <c r="H22" s="60">
        <f t="shared" si="6"/>
        <v>3.48645</v>
      </c>
      <c r="I22" s="60">
        <f t="shared" si="7"/>
        <v>2.6720249999999997</v>
      </c>
      <c r="J22" s="60">
        <f t="shared" si="8"/>
        <v>4.9864499999999996</v>
      </c>
      <c r="K22" s="60">
        <f t="shared" si="9"/>
        <v>2.1781250000000001</v>
      </c>
      <c r="L22" s="66"/>
      <c r="M22" s="63"/>
      <c r="N22" s="63"/>
      <c r="O22" s="63"/>
      <c r="P22" s="63"/>
      <c r="Q22" s="63" t="s">
        <v>38</v>
      </c>
      <c r="R22" s="63"/>
      <c r="S22" s="64" t="e">
        <f t="shared" si="10"/>
        <v>#DIV/0!</v>
      </c>
      <c r="T22" s="64" t="e">
        <f t="shared" si="11"/>
        <v>#DIV/0!</v>
      </c>
      <c r="U22" s="67" t="e">
        <f t="shared" si="0"/>
        <v>#VALUE!</v>
      </c>
      <c r="V22" s="34"/>
      <c r="X22"/>
    </row>
    <row r="23" spans="1:24" ht="60">
      <c r="A23" s="41" t="s">
        <v>15</v>
      </c>
      <c r="B23" s="57">
        <v>389</v>
      </c>
      <c r="C23" s="58">
        <f t="shared" si="1"/>
        <v>194.5</v>
      </c>
      <c r="D23" s="58">
        <f t="shared" si="2"/>
        <v>33.065000000000005</v>
      </c>
      <c r="E23" s="59">
        <f t="shared" si="3"/>
        <v>0.82662500000000017</v>
      </c>
      <c r="F23" s="59">
        <f t="shared" si="4"/>
        <v>0.41331250000000008</v>
      </c>
      <c r="G23" s="60">
        <f t="shared" si="5"/>
        <v>3.1137449999999998</v>
      </c>
      <c r="H23" s="60">
        <f t="shared" si="6"/>
        <v>5.2694100000000006</v>
      </c>
      <c r="I23" s="60">
        <f t="shared" si="7"/>
        <v>3.8137449999999999</v>
      </c>
      <c r="J23" s="60">
        <f t="shared" si="8"/>
        <v>6.7694100000000006</v>
      </c>
      <c r="K23" s="60">
        <f t="shared" si="9"/>
        <v>4.1331250000000006</v>
      </c>
      <c r="L23" s="66" t="s">
        <v>82</v>
      </c>
      <c r="M23" s="63"/>
      <c r="N23" s="63"/>
      <c r="O23" s="63" t="s">
        <v>39</v>
      </c>
      <c r="P23" s="63"/>
      <c r="Q23" s="63" t="s">
        <v>39</v>
      </c>
      <c r="R23" s="63" t="s">
        <v>39</v>
      </c>
      <c r="S23" s="64" t="e">
        <f t="shared" si="10"/>
        <v>#VALUE!</v>
      </c>
      <c r="T23" s="64" t="e">
        <f t="shared" si="11"/>
        <v>#VALUE!</v>
      </c>
      <c r="U23" s="67" t="e">
        <f t="shared" si="0"/>
        <v>#VALUE!</v>
      </c>
      <c r="V23" s="34"/>
      <c r="X23"/>
    </row>
    <row r="24" spans="1:24" ht="60">
      <c r="A24" s="41" t="s">
        <v>16</v>
      </c>
      <c r="B24" s="57">
        <v>145</v>
      </c>
      <c r="C24" s="58">
        <f t="shared" si="1"/>
        <v>72.5</v>
      </c>
      <c r="D24" s="58">
        <f t="shared" si="2"/>
        <v>12.325000000000001</v>
      </c>
      <c r="E24" s="59">
        <f t="shared" si="3"/>
        <v>0.30812500000000004</v>
      </c>
      <c r="F24" s="59">
        <f t="shared" si="4"/>
        <v>0.15406250000000002</v>
      </c>
      <c r="G24" s="60">
        <f t="shared" si="5"/>
        <v>1.5997249999999998</v>
      </c>
      <c r="H24" s="60">
        <f t="shared" si="6"/>
        <v>2.9050500000000001</v>
      </c>
      <c r="I24" s="60">
        <f t="shared" si="7"/>
        <v>2.299725</v>
      </c>
      <c r="J24" s="60">
        <f t="shared" si="8"/>
        <v>4.4050500000000001</v>
      </c>
      <c r="K24" s="60">
        <f t="shared" si="9"/>
        <v>1.5406250000000001</v>
      </c>
      <c r="L24" s="66" t="s">
        <v>82</v>
      </c>
      <c r="M24" s="63"/>
      <c r="N24" s="63"/>
      <c r="O24" s="63" t="s">
        <v>39</v>
      </c>
      <c r="P24" s="63"/>
      <c r="Q24" s="63" t="s">
        <v>39</v>
      </c>
      <c r="R24" s="63" t="s">
        <v>39</v>
      </c>
      <c r="S24" s="64" t="e">
        <f t="shared" si="10"/>
        <v>#VALUE!</v>
      </c>
      <c r="T24" s="64" t="e">
        <f t="shared" si="11"/>
        <v>#VALUE!</v>
      </c>
      <c r="U24" s="67" t="e">
        <f t="shared" si="0"/>
        <v>#VALUE!</v>
      </c>
      <c r="V24" s="34"/>
      <c r="X24"/>
    </row>
    <row r="25" spans="1:24" ht="60">
      <c r="A25" s="41" t="s">
        <v>17</v>
      </c>
      <c r="B25" s="57">
        <v>166</v>
      </c>
      <c r="C25" s="58">
        <f t="shared" si="1"/>
        <v>83</v>
      </c>
      <c r="D25" s="58">
        <f t="shared" si="2"/>
        <v>14.110000000000001</v>
      </c>
      <c r="E25" s="59">
        <f t="shared" si="3"/>
        <v>0.35275000000000006</v>
      </c>
      <c r="F25" s="59">
        <f t="shared" si="4"/>
        <v>0.17637500000000003</v>
      </c>
      <c r="G25" s="60">
        <f t="shared" si="5"/>
        <v>1.73003</v>
      </c>
      <c r="H25" s="60">
        <f t="shared" si="6"/>
        <v>3.1085400000000005</v>
      </c>
      <c r="I25" s="60">
        <f t="shared" si="7"/>
        <v>2.4300299999999999</v>
      </c>
      <c r="J25" s="60">
        <f t="shared" si="8"/>
        <v>4.6085400000000005</v>
      </c>
      <c r="K25" s="60">
        <f t="shared" si="9"/>
        <v>1.7637500000000002</v>
      </c>
      <c r="L25" s="66" t="s">
        <v>82</v>
      </c>
      <c r="M25" s="63"/>
      <c r="N25" s="63"/>
      <c r="O25" s="63" t="s">
        <v>39</v>
      </c>
      <c r="P25" s="63"/>
      <c r="Q25" s="63" t="s">
        <v>39</v>
      </c>
      <c r="R25" s="63" t="s">
        <v>39</v>
      </c>
      <c r="S25" s="64" t="e">
        <f t="shared" si="10"/>
        <v>#VALUE!</v>
      </c>
      <c r="T25" s="64" t="e">
        <f t="shared" si="11"/>
        <v>#VALUE!</v>
      </c>
      <c r="U25" s="67" t="e">
        <f t="shared" si="0"/>
        <v>#VALUE!</v>
      </c>
      <c r="V25" s="34"/>
      <c r="X25"/>
    </row>
    <row r="26" spans="1:24" ht="60">
      <c r="A26" s="41" t="s">
        <v>18</v>
      </c>
      <c r="B26" s="57">
        <v>174</v>
      </c>
      <c r="C26" s="58">
        <f t="shared" si="1"/>
        <v>87</v>
      </c>
      <c r="D26" s="58">
        <f t="shared" si="2"/>
        <v>14.790000000000001</v>
      </c>
      <c r="E26" s="59">
        <f t="shared" si="3"/>
        <v>0.36975000000000002</v>
      </c>
      <c r="F26" s="59">
        <f t="shared" si="4"/>
        <v>0.18487500000000001</v>
      </c>
      <c r="G26" s="60">
        <f t="shared" si="5"/>
        <v>1.7796699999999999</v>
      </c>
      <c r="H26" s="60">
        <f t="shared" si="6"/>
        <v>3.1860600000000003</v>
      </c>
      <c r="I26" s="60">
        <f t="shared" si="7"/>
        <v>2.4796699999999996</v>
      </c>
      <c r="J26" s="60">
        <f t="shared" si="8"/>
        <v>4.6860600000000003</v>
      </c>
      <c r="K26" s="60">
        <f t="shared" si="9"/>
        <v>1.8487500000000001</v>
      </c>
      <c r="L26" s="66" t="s">
        <v>82</v>
      </c>
      <c r="M26" s="63"/>
      <c r="N26" s="63"/>
      <c r="O26" s="63" t="s">
        <v>39</v>
      </c>
      <c r="P26" s="63"/>
      <c r="Q26" s="63" t="s">
        <v>39</v>
      </c>
      <c r="R26" s="63" t="s">
        <v>39</v>
      </c>
      <c r="S26" s="64" t="e">
        <f t="shared" si="10"/>
        <v>#VALUE!</v>
      </c>
      <c r="T26" s="64" t="e">
        <f t="shared" si="11"/>
        <v>#VALUE!</v>
      </c>
      <c r="U26" s="67" t="e">
        <f t="shared" si="0"/>
        <v>#VALUE!</v>
      </c>
      <c r="V26" s="34"/>
      <c r="X26"/>
    </row>
    <row r="27" spans="1:24" ht="60">
      <c r="A27" s="41" t="s">
        <v>19</v>
      </c>
      <c r="B27" s="57">
        <v>54</v>
      </c>
      <c r="C27" s="58">
        <f t="shared" si="1"/>
        <v>27</v>
      </c>
      <c r="D27" s="58">
        <f t="shared" si="2"/>
        <v>4.5900000000000007</v>
      </c>
      <c r="E27" s="59">
        <f t="shared" si="3"/>
        <v>0.11475000000000002</v>
      </c>
      <c r="F27" s="59">
        <f t="shared" si="4"/>
        <v>5.7375000000000009E-2</v>
      </c>
      <c r="G27" s="60">
        <f t="shared" si="5"/>
        <v>1.0350699999999999</v>
      </c>
      <c r="H27" s="60">
        <f t="shared" si="6"/>
        <v>2.0232600000000001</v>
      </c>
      <c r="I27" s="60">
        <f t="shared" si="7"/>
        <v>1.7350699999999999</v>
      </c>
      <c r="J27" s="60">
        <f t="shared" si="8"/>
        <v>3.5232600000000001</v>
      </c>
      <c r="K27" s="60">
        <f t="shared" si="9"/>
        <v>0.57375000000000009</v>
      </c>
      <c r="L27" s="66" t="s">
        <v>82</v>
      </c>
      <c r="M27" s="63"/>
      <c r="N27" s="63"/>
      <c r="O27" s="63" t="s">
        <v>39</v>
      </c>
      <c r="P27" s="63"/>
      <c r="Q27" s="63" t="s">
        <v>39</v>
      </c>
      <c r="R27" s="63" t="s">
        <v>39</v>
      </c>
      <c r="S27" s="64" t="e">
        <f t="shared" si="10"/>
        <v>#VALUE!</v>
      </c>
      <c r="T27" s="64" t="e">
        <f t="shared" si="11"/>
        <v>#VALUE!</v>
      </c>
      <c r="U27" s="67" t="e">
        <f t="shared" si="0"/>
        <v>#VALUE!</v>
      </c>
      <c r="V27" s="34"/>
      <c r="X27"/>
    </row>
    <row r="28" spans="1:24" ht="60">
      <c r="A28" s="41" t="s">
        <v>20</v>
      </c>
      <c r="B28" s="57">
        <v>33</v>
      </c>
      <c r="C28" s="58">
        <f t="shared" si="1"/>
        <v>16.5</v>
      </c>
      <c r="D28" s="58">
        <f t="shared" si="2"/>
        <v>2.8050000000000002</v>
      </c>
      <c r="E28" s="59">
        <f t="shared" si="3"/>
        <v>7.0125000000000007E-2</v>
      </c>
      <c r="F28" s="59">
        <f t="shared" si="4"/>
        <v>3.5062500000000003E-2</v>
      </c>
      <c r="G28" s="60">
        <f t="shared" si="5"/>
        <v>0.90476499999999993</v>
      </c>
      <c r="H28" s="60">
        <f t="shared" si="6"/>
        <v>1.8197700000000001</v>
      </c>
      <c r="I28" s="60">
        <f t="shared" si="7"/>
        <v>1.604765</v>
      </c>
      <c r="J28" s="60">
        <f t="shared" si="8"/>
        <v>3.3197700000000001</v>
      </c>
      <c r="K28" s="60">
        <f t="shared" si="9"/>
        <v>0.35062500000000002</v>
      </c>
      <c r="L28" s="66" t="s">
        <v>82</v>
      </c>
      <c r="M28" s="63"/>
      <c r="N28" s="63"/>
      <c r="O28" s="63" t="s">
        <v>39</v>
      </c>
      <c r="P28" s="63"/>
      <c r="Q28" s="63" t="s">
        <v>39</v>
      </c>
      <c r="R28" s="63" t="s">
        <v>39</v>
      </c>
      <c r="S28" s="64" t="e">
        <f t="shared" si="10"/>
        <v>#VALUE!</v>
      </c>
      <c r="T28" s="64" t="e">
        <f t="shared" si="11"/>
        <v>#VALUE!</v>
      </c>
      <c r="U28" s="67" t="e">
        <f t="shared" si="0"/>
        <v>#VALUE!</v>
      </c>
      <c r="V28" s="34"/>
      <c r="X28"/>
    </row>
    <row r="29" spans="1:24" ht="60">
      <c r="A29" s="41" t="s">
        <v>21</v>
      </c>
      <c r="B29" s="57">
        <v>70</v>
      </c>
      <c r="C29" s="58">
        <f t="shared" si="1"/>
        <v>35</v>
      </c>
      <c r="D29" s="58">
        <f t="shared" si="2"/>
        <v>5.95</v>
      </c>
      <c r="E29" s="59">
        <f t="shared" si="3"/>
        <v>0.14875000000000002</v>
      </c>
      <c r="F29" s="59">
        <f t="shared" si="4"/>
        <v>7.4375000000000011E-2</v>
      </c>
      <c r="G29" s="60">
        <f t="shared" si="5"/>
        <v>1.13435</v>
      </c>
      <c r="H29" s="60">
        <f t="shared" si="6"/>
        <v>2.1783000000000001</v>
      </c>
      <c r="I29" s="60">
        <f t="shared" si="7"/>
        <v>1.8343499999999999</v>
      </c>
      <c r="J29" s="60">
        <f t="shared" si="8"/>
        <v>3.6783000000000001</v>
      </c>
      <c r="K29" s="60">
        <f t="shared" si="9"/>
        <v>0.74375000000000002</v>
      </c>
      <c r="L29" s="66" t="s">
        <v>82</v>
      </c>
      <c r="M29" s="63"/>
      <c r="N29" s="63"/>
      <c r="O29" s="63" t="s">
        <v>39</v>
      </c>
      <c r="P29" s="63"/>
      <c r="Q29" s="63" t="s">
        <v>39</v>
      </c>
      <c r="R29" s="63" t="s">
        <v>39</v>
      </c>
      <c r="S29" s="64" t="e">
        <f t="shared" si="10"/>
        <v>#VALUE!</v>
      </c>
      <c r="T29" s="64" t="e">
        <f t="shared" si="11"/>
        <v>#VALUE!</v>
      </c>
      <c r="U29" s="67" t="e">
        <f t="shared" si="0"/>
        <v>#VALUE!</v>
      </c>
      <c r="V29" s="34"/>
      <c r="X29"/>
    </row>
    <row r="30" spans="1:24" ht="60">
      <c r="A30" s="41" t="s">
        <v>22</v>
      </c>
      <c r="B30" s="57">
        <v>65</v>
      </c>
      <c r="C30" s="58">
        <f t="shared" si="1"/>
        <v>32.5</v>
      </c>
      <c r="D30" s="58">
        <f t="shared" si="2"/>
        <v>5.5250000000000004</v>
      </c>
      <c r="E30" s="59">
        <f t="shared" si="3"/>
        <v>0.13812500000000003</v>
      </c>
      <c r="F30" s="59">
        <f t="shared" si="4"/>
        <v>6.9062500000000013E-2</v>
      </c>
      <c r="G30" s="60">
        <f t="shared" si="5"/>
        <v>1.1033249999999999</v>
      </c>
      <c r="H30" s="52">
        <f t="shared" si="6"/>
        <v>2.1298500000000002</v>
      </c>
      <c r="I30" s="60">
        <f t="shared" si="7"/>
        <v>1.8033249999999998</v>
      </c>
      <c r="J30" s="52">
        <f t="shared" si="8"/>
        <v>3.6298500000000002</v>
      </c>
      <c r="K30" s="60">
        <f t="shared" si="9"/>
        <v>0.69062500000000004</v>
      </c>
      <c r="L30" s="66" t="s">
        <v>82</v>
      </c>
      <c r="M30" s="71"/>
      <c r="N30" s="71"/>
      <c r="O30" s="71" t="s">
        <v>39</v>
      </c>
      <c r="P30" s="71"/>
      <c r="Q30" s="71" t="s">
        <v>39</v>
      </c>
      <c r="R30" s="71" t="s">
        <v>39</v>
      </c>
      <c r="S30" s="64" t="e">
        <f t="shared" si="10"/>
        <v>#VALUE!</v>
      </c>
      <c r="T30" s="64" t="e">
        <f t="shared" si="11"/>
        <v>#VALUE!</v>
      </c>
      <c r="U30" s="67" t="e">
        <f t="shared" si="0"/>
        <v>#VALUE!</v>
      </c>
      <c r="V30" s="34"/>
      <c r="X30"/>
    </row>
    <row r="31" spans="1:24">
      <c r="A31" s="49" t="s">
        <v>104</v>
      </c>
      <c r="B31" s="72">
        <f t="shared" ref="B31:U31" si="12">SUM(B7:B30)</f>
        <v>3819</v>
      </c>
      <c r="C31" s="72">
        <f t="shared" si="12"/>
        <v>1909.5</v>
      </c>
      <c r="D31" s="72">
        <f t="shared" si="12"/>
        <v>324.61500000000001</v>
      </c>
      <c r="E31" s="73">
        <f t="shared" si="12"/>
        <v>8.1153750000000002</v>
      </c>
      <c r="F31" s="73">
        <f t="shared" si="12"/>
        <v>4.0576875000000001</v>
      </c>
      <c r="G31" s="73">
        <f t="shared" si="12"/>
        <v>40.496894999999995</v>
      </c>
      <c r="H31" s="73">
        <f t="shared" si="12"/>
        <v>73.006110000000007</v>
      </c>
      <c r="I31" s="73">
        <f t="shared" si="12"/>
        <v>57.296894999999992</v>
      </c>
      <c r="J31" s="73">
        <f t="shared" si="12"/>
        <v>109.00611000000004</v>
      </c>
      <c r="K31" s="73">
        <f t="shared" si="12"/>
        <v>40.576875000000001</v>
      </c>
      <c r="L31" s="72">
        <f t="shared" si="12"/>
        <v>0</v>
      </c>
      <c r="M31" s="72">
        <f t="shared" si="12"/>
        <v>64972</v>
      </c>
      <c r="N31" s="72">
        <f t="shared" si="12"/>
        <v>125645</v>
      </c>
      <c r="O31" s="72">
        <f t="shared" si="12"/>
        <v>64972</v>
      </c>
      <c r="P31" s="72">
        <f t="shared" si="12"/>
        <v>125645</v>
      </c>
      <c r="Q31" s="72">
        <f t="shared" si="12"/>
        <v>117261</v>
      </c>
      <c r="R31" s="72">
        <f t="shared" si="12"/>
        <v>0</v>
      </c>
      <c r="S31" s="72" t="e">
        <f t="shared" si="12"/>
        <v>#VALUE!</v>
      </c>
      <c r="T31" s="72" t="e">
        <f t="shared" si="12"/>
        <v>#VALUE!</v>
      </c>
      <c r="U31" s="72" t="e">
        <f t="shared" si="12"/>
        <v>#VALUE!</v>
      </c>
      <c r="V31" s="36"/>
      <c r="W31" s="29"/>
      <c r="X31"/>
    </row>
    <row r="32" spans="1:24">
      <c r="C32" s="24"/>
      <c r="E32" s="25"/>
      <c r="L32" s="4"/>
      <c r="O32" s="1"/>
      <c r="R32" s="1"/>
      <c r="U32" s="6"/>
      <c r="X32"/>
    </row>
    <row r="33" spans="1:24">
      <c r="A33" s="30" t="s">
        <v>105</v>
      </c>
      <c r="C33" s="24"/>
      <c r="E33" s="25"/>
      <c r="L33" s="4"/>
      <c r="O33" s="1"/>
      <c r="R33" s="1"/>
      <c r="U33" s="6"/>
      <c r="X33"/>
    </row>
    <row r="34" spans="1:24">
      <c r="A34" s="31"/>
      <c r="C34" s="24"/>
      <c r="E34" s="25"/>
      <c r="L34" s="4"/>
      <c r="O34" s="1"/>
      <c r="R34" s="1"/>
      <c r="U34" s="6"/>
      <c r="X34"/>
    </row>
    <row r="35" spans="1:24">
      <c r="A35" s="75" t="s">
        <v>122</v>
      </c>
      <c r="C35" s="24"/>
      <c r="E35" s="25"/>
      <c r="H35" s="25">
        <f>SUM(E31:F31)</f>
        <v>12.1730625</v>
      </c>
      <c r="L35" s="4"/>
      <c r="O35" s="1"/>
      <c r="R35" s="1"/>
      <c r="U35" s="6"/>
      <c r="X35"/>
    </row>
    <row r="36" spans="1:24">
      <c r="A36" s="75" t="s">
        <v>123</v>
      </c>
      <c r="C36" s="24"/>
      <c r="E36" s="25"/>
      <c r="H36" s="25">
        <f>SUM(J31:K31)</f>
        <v>149.58298500000004</v>
      </c>
      <c r="L36" s="4"/>
      <c r="O36" s="1"/>
      <c r="R36" s="1"/>
      <c r="U36" s="6"/>
      <c r="X36"/>
    </row>
    <row r="37" spans="1:24">
      <c r="A37" s="75" t="s">
        <v>124</v>
      </c>
      <c r="C37" s="24"/>
      <c r="E37" s="25"/>
      <c r="H37" s="25">
        <f>R31</f>
        <v>0</v>
      </c>
      <c r="L37" s="4"/>
      <c r="O37" s="1"/>
      <c r="R37" s="1"/>
      <c r="U37" s="6"/>
      <c r="X37"/>
    </row>
    <row r="38" spans="1:24">
      <c r="A38" s="75" t="s">
        <v>125</v>
      </c>
      <c r="C38" s="24"/>
      <c r="E38" s="25"/>
      <c r="H38" s="25" t="e">
        <f>S31</f>
        <v>#VALUE!</v>
      </c>
      <c r="L38" s="4"/>
      <c r="O38" s="1"/>
      <c r="R38" s="1"/>
      <c r="U38" s="6"/>
      <c r="X38"/>
    </row>
    <row r="39" spans="1:24">
      <c r="A39" s="75" t="s">
        <v>127</v>
      </c>
      <c r="C39" s="24"/>
      <c r="E39" s="25"/>
      <c r="H39" s="25" t="e">
        <f>T31</f>
        <v>#VALUE!</v>
      </c>
      <c r="L39" s="4"/>
      <c r="O39" s="1"/>
      <c r="R39" s="1"/>
      <c r="U39" s="6"/>
      <c r="X39"/>
    </row>
    <row r="40" spans="1:24">
      <c r="A40" s="75" t="s">
        <v>126</v>
      </c>
      <c r="C40" s="24"/>
      <c r="E40" s="25"/>
      <c r="H40" s="25" t="e">
        <f>U31</f>
        <v>#VALUE!</v>
      </c>
      <c r="L40" s="4"/>
      <c r="O40" s="1"/>
      <c r="R40" s="1"/>
      <c r="U40" s="6"/>
      <c r="X40"/>
    </row>
    <row r="41" spans="1:24">
      <c r="C41" s="24"/>
      <c r="E41" s="25"/>
      <c r="L41" s="4"/>
      <c r="O41" s="1"/>
      <c r="R41" s="1"/>
      <c r="U41" s="6"/>
      <c r="X41"/>
    </row>
    <row r="42" spans="1:24">
      <c r="A42" s="74" t="s">
        <v>106</v>
      </c>
      <c r="C42" s="24"/>
      <c r="E42" s="25"/>
      <c r="L42" s="4"/>
      <c r="O42" s="1"/>
      <c r="R42" s="1"/>
      <c r="U42" s="6"/>
      <c r="X42"/>
    </row>
    <row r="43" spans="1:24">
      <c r="A43" s="74" t="s">
        <v>118</v>
      </c>
      <c r="C43" s="24"/>
      <c r="E43" s="25"/>
      <c r="L43" s="4"/>
      <c r="O43" s="1"/>
      <c r="R43" s="1"/>
      <c r="U43" s="6"/>
      <c r="X43"/>
    </row>
    <row r="44" spans="1:24">
      <c r="A44" s="74" t="s">
        <v>86</v>
      </c>
      <c r="C44" s="24"/>
      <c r="E44" s="25"/>
      <c r="L44" s="4"/>
      <c r="O44" s="1"/>
      <c r="R44" s="1"/>
      <c r="U44" s="6"/>
      <c r="X44"/>
    </row>
    <row r="45" spans="1:24">
      <c r="A45" s="74" t="s">
        <v>100</v>
      </c>
      <c r="C45" s="24"/>
      <c r="E45" s="25"/>
      <c r="L45" s="4"/>
      <c r="O45" s="1"/>
      <c r="R45" s="1"/>
      <c r="U45" s="6"/>
      <c r="X45"/>
    </row>
    <row r="46" spans="1:24">
      <c r="A46" s="74" t="s">
        <v>128</v>
      </c>
      <c r="C46" s="24"/>
      <c r="E46" s="25"/>
      <c r="L46" s="4"/>
      <c r="O46" s="1"/>
      <c r="R46" s="1"/>
      <c r="U46" s="6"/>
      <c r="X46"/>
    </row>
    <row r="47" spans="1:24">
      <c r="A47" s="74" t="s">
        <v>88</v>
      </c>
      <c r="C47" s="24"/>
      <c r="E47" s="25"/>
      <c r="L47" s="4"/>
      <c r="O47" s="1"/>
      <c r="R47" s="1"/>
      <c r="U47" s="6"/>
      <c r="X47"/>
    </row>
    <row r="48" spans="1:24">
      <c r="A48" s="74" t="s">
        <v>119</v>
      </c>
      <c r="C48" s="24"/>
      <c r="E48" s="25"/>
      <c r="L48" s="4"/>
      <c r="O48" s="1"/>
      <c r="R48" s="1"/>
      <c r="U48" s="6"/>
      <c r="X48"/>
    </row>
    <row r="49" spans="1:24">
      <c r="A49" s="74" t="s">
        <v>87</v>
      </c>
      <c r="C49" s="24"/>
      <c r="E49" s="25"/>
      <c r="L49" s="4"/>
      <c r="O49" s="1"/>
      <c r="R49" s="1"/>
      <c r="U49" s="6"/>
      <c r="X49"/>
    </row>
    <row r="50" spans="1:24">
      <c r="A50" s="74" t="s">
        <v>101</v>
      </c>
      <c r="C50" s="24"/>
      <c r="E50" s="25"/>
      <c r="L50" s="4"/>
      <c r="O50" s="1"/>
      <c r="R50" s="1"/>
      <c r="U50" s="6"/>
      <c r="X50"/>
    </row>
    <row r="51" spans="1:24">
      <c r="A51" s="74" t="s">
        <v>120</v>
      </c>
    </row>
    <row r="52" spans="1:24">
      <c r="A52" s="74" t="s">
        <v>121</v>
      </c>
    </row>
  </sheetData>
  <pageMargins left="0.7" right="0.7" top="0.75" bottom="0.75" header="0.3" footer="0.3"/>
  <pageSetup paperSize="9" orientation="portrait" r:id="rId1"/>
  <ignoredErrors>
    <ignoredError sqref="B3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F29" sqref="F29"/>
    </sheetView>
  </sheetViews>
  <sheetFormatPr defaultRowHeight="15"/>
  <cols>
    <col min="1" max="1" width="21.85546875" style="20" bestFit="1" customWidth="1"/>
    <col min="2" max="2" width="10.5703125" style="10" bestFit="1" customWidth="1"/>
    <col min="3" max="3" width="16.42578125" style="10" bestFit="1" customWidth="1"/>
    <col min="4" max="4" width="10.140625" style="10" customWidth="1"/>
    <col min="5" max="5" width="23.28515625" style="10" bestFit="1" customWidth="1"/>
    <col min="6" max="6" width="14.85546875" style="10" bestFit="1" customWidth="1"/>
    <col min="7" max="7" width="9.140625" style="10"/>
    <col min="8" max="8" width="17.42578125" style="10" customWidth="1"/>
    <col min="9" max="16384" width="9.140625" style="10"/>
  </cols>
  <sheetData>
    <row r="1" spans="1:8" ht="15.75" thickBot="1">
      <c r="A1" s="7"/>
      <c r="B1" s="8"/>
      <c r="C1" s="8" t="s">
        <v>25</v>
      </c>
      <c r="D1" s="8" t="s">
        <v>51</v>
      </c>
      <c r="E1" s="8" t="s">
        <v>52</v>
      </c>
      <c r="F1" s="9" t="s">
        <v>53</v>
      </c>
    </row>
    <row r="2" spans="1:8">
      <c r="A2" s="76" t="s">
        <v>54</v>
      </c>
      <c r="B2" s="11" t="s">
        <v>55</v>
      </c>
      <c r="C2" s="12">
        <v>101</v>
      </c>
      <c r="D2" s="12">
        <v>101</v>
      </c>
      <c r="E2" s="12">
        <v>0</v>
      </c>
      <c r="F2" s="13">
        <v>0</v>
      </c>
    </row>
    <row r="3" spans="1:8">
      <c r="A3" s="77"/>
      <c r="B3" s="14" t="s">
        <v>56</v>
      </c>
      <c r="C3" s="15">
        <v>12532</v>
      </c>
      <c r="D3" s="15">
        <v>21970</v>
      </c>
      <c r="E3" s="15">
        <v>5564</v>
      </c>
      <c r="F3" s="16">
        <v>9482</v>
      </c>
    </row>
    <row r="4" spans="1:8">
      <c r="A4" s="77"/>
      <c r="B4" s="14" t="s">
        <v>57</v>
      </c>
      <c r="C4" s="15">
        <v>1107</v>
      </c>
      <c r="D4" s="15">
        <v>1718</v>
      </c>
      <c r="E4" s="15">
        <v>1012</v>
      </c>
      <c r="F4" s="16">
        <v>1495</v>
      </c>
    </row>
    <row r="5" spans="1:8" ht="15.75" thickBot="1">
      <c r="A5" s="78"/>
      <c r="B5" s="17" t="s">
        <v>58</v>
      </c>
      <c r="C5" s="18">
        <f>SUM(C2:C4)</f>
        <v>13740</v>
      </c>
      <c r="D5" s="18">
        <f>SUM(D2:D4)</f>
        <v>23789</v>
      </c>
      <c r="E5" s="18">
        <f>SUM(E2:E4)</f>
        <v>6576</v>
      </c>
      <c r="F5" s="19">
        <f>SUM(F2:F4)</f>
        <v>10977</v>
      </c>
      <c r="H5" s="20"/>
    </row>
    <row r="6" spans="1:8">
      <c r="A6" s="76" t="s">
        <v>59</v>
      </c>
      <c r="B6" s="11" t="s">
        <v>55</v>
      </c>
      <c r="C6" s="12">
        <v>259727</v>
      </c>
      <c r="D6" s="12">
        <v>962272</v>
      </c>
      <c r="E6" s="12">
        <v>36183</v>
      </c>
      <c r="F6" s="13">
        <v>108195</v>
      </c>
    </row>
    <row r="7" spans="1:8">
      <c r="A7" s="77"/>
      <c r="B7" s="14" t="s">
        <v>56</v>
      </c>
      <c r="C7" s="15">
        <v>87716</v>
      </c>
      <c r="D7" s="15">
        <v>223713</v>
      </c>
      <c r="E7" s="15">
        <v>17257</v>
      </c>
      <c r="F7" s="16">
        <v>33959</v>
      </c>
    </row>
    <row r="8" spans="1:8">
      <c r="A8" s="77"/>
      <c r="B8" s="14" t="s">
        <v>57</v>
      </c>
      <c r="C8" s="15">
        <v>10585</v>
      </c>
      <c r="D8" s="15">
        <v>28673</v>
      </c>
      <c r="E8" s="15">
        <v>2437</v>
      </c>
      <c r="F8" s="16">
        <v>5151</v>
      </c>
    </row>
    <row r="9" spans="1:8" ht="15.75" thickBot="1">
      <c r="A9" s="78"/>
      <c r="B9" s="17" t="s">
        <v>58</v>
      </c>
      <c r="C9" s="18">
        <f>SUM(C6:C8)</f>
        <v>358028</v>
      </c>
      <c r="D9" s="18">
        <f>SUM(D6:D8)</f>
        <v>1214658</v>
      </c>
      <c r="E9" s="18">
        <f>SUM(E6:E8)</f>
        <v>55877</v>
      </c>
      <c r="F9" s="19">
        <f>SUM(F6:F8)</f>
        <v>147305</v>
      </c>
    </row>
    <row r="10" spans="1:8">
      <c r="A10" s="76" t="s">
        <v>60</v>
      </c>
      <c r="B10" s="11" t="s">
        <v>55</v>
      </c>
      <c r="C10" s="12">
        <v>12954</v>
      </c>
      <c r="D10" s="12">
        <v>28572</v>
      </c>
      <c r="E10" s="12">
        <v>1717</v>
      </c>
      <c r="F10" s="13">
        <v>3797</v>
      </c>
    </row>
    <row r="11" spans="1:8">
      <c r="A11" s="77"/>
      <c r="B11" s="14" t="s">
        <v>56</v>
      </c>
      <c r="C11" s="15">
        <v>3532</v>
      </c>
      <c r="D11" s="15">
        <v>5419</v>
      </c>
      <c r="E11" s="15">
        <v>788</v>
      </c>
      <c r="F11" s="16">
        <v>1331</v>
      </c>
    </row>
    <row r="12" spans="1:8">
      <c r="A12" s="77"/>
      <c r="B12" s="14" t="s">
        <v>57</v>
      </c>
      <c r="C12" s="15">
        <v>490</v>
      </c>
      <c r="D12" s="15">
        <v>715</v>
      </c>
      <c r="E12" s="15">
        <v>269</v>
      </c>
      <c r="F12" s="16">
        <v>530</v>
      </c>
    </row>
    <row r="13" spans="1:8" ht="15.75" thickBot="1">
      <c r="A13" s="78"/>
      <c r="B13" s="17" t="s">
        <v>58</v>
      </c>
      <c r="C13" s="18">
        <f>SUM(C10:C12)</f>
        <v>16976</v>
      </c>
      <c r="D13" s="18">
        <f>SUM(D10:D12)</f>
        <v>34706</v>
      </c>
      <c r="E13" s="18">
        <f>SUM(E10:E12)</f>
        <v>2774</v>
      </c>
      <c r="F13" s="19">
        <f>SUM(F10:F12)</f>
        <v>5658</v>
      </c>
    </row>
    <row r="14" spans="1:8">
      <c r="A14" s="76" t="s">
        <v>61</v>
      </c>
      <c r="B14" s="11" t="s">
        <v>55</v>
      </c>
      <c r="C14" s="12">
        <v>26121</v>
      </c>
      <c r="D14" s="12">
        <v>57602</v>
      </c>
      <c r="E14" s="12">
        <v>2623</v>
      </c>
      <c r="F14" s="13">
        <v>5831</v>
      </c>
    </row>
    <row r="15" spans="1:8">
      <c r="A15" s="77"/>
      <c r="B15" s="14" t="s">
        <v>56</v>
      </c>
      <c r="C15" s="15">
        <v>6644</v>
      </c>
      <c r="D15" s="15">
        <v>12216</v>
      </c>
      <c r="E15" s="15">
        <v>1006</v>
      </c>
      <c r="F15" s="16">
        <v>1999</v>
      </c>
    </row>
    <row r="16" spans="1:8">
      <c r="A16" s="77"/>
      <c r="B16" s="14" t="s">
        <v>57</v>
      </c>
      <c r="C16" s="15">
        <v>756</v>
      </c>
      <c r="D16" s="15">
        <v>1340</v>
      </c>
      <c r="E16" s="15">
        <v>139</v>
      </c>
      <c r="F16" s="16">
        <v>297</v>
      </c>
    </row>
    <row r="17" spans="1:6" ht="15.75" thickBot="1">
      <c r="A17" s="78"/>
      <c r="B17" s="17" t="s">
        <v>58</v>
      </c>
      <c r="C17" s="18">
        <f>SUM(C14:C16)</f>
        <v>33521</v>
      </c>
      <c r="D17" s="18">
        <f>SUM(D14:D16)</f>
        <v>71158</v>
      </c>
      <c r="E17" s="18">
        <f>SUM(E14:E16)</f>
        <v>3768</v>
      </c>
      <c r="F17" s="19">
        <f>SUM(F14:F16)</f>
        <v>8127</v>
      </c>
    </row>
    <row r="18" spans="1:6">
      <c r="A18" s="76" t="s">
        <v>62</v>
      </c>
      <c r="B18" s="11" t="s">
        <v>55</v>
      </c>
      <c r="C18" s="12">
        <v>65997</v>
      </c>
      <c r="D18" s="12">
        <v>265870</v>
      </c>
      <c r="E18" s="12">
        <v>12467</v>
      </c>
      <c r="F18" s="13">
        <v>56105</v>
      </c>
    </row>
    <row r="19" spans="1:6">
      <c r="A19" s="77"/>
      <c r="B19" s="14" t="s">
        <v>56</v>
      </c>
      <c r="C19" s="15">
        <v>24356</v>
      </c>
      <c r="D19" s="15">
        <v>89715</v>
      </c>
      <c r="E19" s="15">
        <v>5412</v>
      </c>
      <c r="F19" s="16">
        <v>20729</v>
      </c>
    </row>
    <row r="20" spans="1:6">
      <c r="A20" s="77"/>
      <c r="B20" s="14" t="s">
        <v>57</v>
      </c>
      <c r="C20" s="15">
        <v>3185</v>
      </c>
      <c r="D20" s="15">
        <v>10525</v>
      </c>
      <c r="E20" s="15">
        <v>886</v>
      </c>
      <c r="F20" s="16">
        <v>3268</v>
      </c>
    </row>
    <row r="21" spans="1:6" ht="15.75" thickBot="1">
      <c r="A21" s="78"/>
      <c r="B21" s="17" t="s">
        <v>58</v>
      </c>
      <c r="C21" s="18">
        <f>SUM(C18:C20)</f>
        <v>93538</v>
      </c>
      <c r="D21" s="18">
        <f>SUM(D18:D20)</f>
        <v>366110</v>
      </c>
      <c r="E21" s="18">
        <f>SUM(E18:E20)</f>
        <v>18765</v>
      </c>
      <c r="F21" s="19">
        <f>SUM(F18:F20)</f>
        <v>80102</v>
      </c>
    </row>
    <row r="22" spans="1:6">
      <c r="A22" s="76" t="s">
        <v>63</v>
      </c>
      <c r="B22" s="11" t="s">
        <v>55</v>
      </c>
      <c r="C22" s="12">
        <v>86643</v>
      </c>
      <c r="D22" s="12">
        <v>200493</v>
      </c>
      <c r="E22" s="12">
        <v>10992</v>
      </c>
      <c r="F22" s="13">
        <v>24415</v>
      </c>
    </row>
    <row r="23" spans="1:6">
      <c r="A23" s="77"/>
      <c r="B23" s="14" t="s">
        <v>56</v>
      </c>
      <c r="C23" s="15">
        <v>27268</v>
      </c>
      <c r="D23" s="15">
        <v>46200</v>
      </c>
      <c r="E23" s="15">
        <v>3695</v>
      </c>
      <c r="F23" s="16">
        <v>5678</v>
      </c>
    </row>
    <row r="24" spans="1:6">
      <c r="A24" s="77"/>
      <c r="B24" s="14" t="s">
        <v>57</v>
      </c>
      <c r="C24" s="15">
        <v>3393</v>
      </c>
      <c r="D24" s="15">
        <v>5176</v>
      </c>
      <c r="E24" s="15">
        <v>496</v>
      </c>
      <c r="F24" s="16">
        <v>686</v>
      </c>
    </row>
    <row r="25" spans="1:6" ht="15.75" thickBot="1">
      <c r="A25" s="78"/>
      <c r="B25" s="17" t="s">
        <v>58</v>
      </c>
      <c r="C25" s="18">
        <f>SUM(C22:C24)</f>
        <v>117304</v>
      </c>
      <c r="D25" s="18">
        <f>SUM(D22:D24)</f>
        <v>251869</v>
      </c>
      <c r="E25" s="18">
        <f>SUM(E22:E24)</f>
        <v>15183</v>
      </c>
      <c r="F25" s="19">
        <f>SUM(F22:F24)</f>
        <v>30779</v>
      </c>
    </row>
    <row r="26" spans="1:6">
      <c r="A26" s="76" t="s">
        <v>64</v>
      </c>
      <c r="B26" s="11" t="s">
        <v>55</v>
      </c>
      <c r="C26" s="12">
        <v>76255</v>
      </c>
      <c r="D26" s="12">
        <v>226045</v>
      </c>
      <c r="E26" s="12">
        <v>26824</v>
      </c>
      <c r="F26" s="13">
        <v>65063</v>
      </c>
    </row>
    <row r="27" spans="1:6">
      <c r="A27" s="77"/>
      <c r="B27" s="14" t="s">
        <v>56</v>
      </c>
      <c r="C27" s="15">
        <v>31883</v>
      </c>
      <c r="D27" s="15">
        <v>74379</v>
      </c>
      <c r="E27" s="15">
        <v>11588</v>
      </c>
      <c r="F27" s="16">
        <v>25395</v>
      </c>
    </row>
    <row r="28" spans="1:6">
      <c r="A28" s="77"/>
      <c r="B28" s="14" t="s">
        <v>57</v>
      </c>
      <c r="C28" s="15">
        <v>4002</v>
      </c>
      <c r="D28" s="15">
        <v>9959</v>
      </c>
      <c r="E28" s="15">
        <v>1936</v>
      </c>
      <c r="F28" s="16">
        <v>4334</v>
      </c>
    </row>
    <row r="29" spans="1:6" ht="15.75" thickBot="1">
      <c r="A29" s="78"/>
      <c r="B29" s="17" t="s">
        <v>58</v>
      </c>
      <c r="C29" s="18">
        <f>SUM(C26:C28)</f>
        <v>112140</v>
      </c>
      <c r="D29" s="18">
        <f>SUM(D26:D28)</f>
        <v>310383</v>
      </c>
      <c r="E29" s="18">
        <f>SUM(E26:E28)</f>
        <v>40348</v>
      </c>
      <c r="F29" s="19">
        <f>SUM(F26:F28)</f>
        <v>94792</v>
      </c>
    </row>
    <row r="30" spans="1:6">
      <c r="A30" s="76" t="s">
        <v>65</v>
      </c>
      <c r="B30" s="11" t="s">
        <v>55</v>
      </c>
      <c r="C30" s="12">
        <v>14356</v>
      </c>
      <c r="D30" s="12">
        <v>31529</v>
      </c>
      <c r="E30" s="12">
        <v>2456</v>
      </c>
      <c r="F30" s="13">
        <v>5266</v>
      </c>
    </row>
    <row r="31" spans="1:6">
      <c r="A31" s="77"/>
      <c r="B31" s="14" t="s">
        <v>56</v>
      </c>
      <c r="C31" s="15">
        <v>5700</v>
      </c>
      <c r="D31" s="15">
        <v>8875</v>
      </c>
      <c r="E31" s="15">
        <v>773</v>
      </c>
      <c r="F31" s="16">
        <v>1386</v>
      </c>
    </row>
    <row r="32" spans="1:6">
      <c r="A32" s="77"/>
      <c r="B32" s="14" t="s">
        <v>57</v>
      </c>
      <c r="C32" s="15">
        <v>815</v>
      </c>
      <c r="D32" s="15">
        <v>1061</v>
      </c>
      <c r="E32" s="15">
        <v>161</v>
      </c>
      <c r="F32" s="16">
        <v>193</v>
      </c>
    </row>
    <row r="33" spans="1:6" ht="15.75" thickBot="1">
      <c r="A33" s="78"/>
      <c r="B33" s="17" t="s">
        <v>58</v>
      </c>
      <c r="C33" s="18">
        <f>SUM(C30:C32)</f>
        <v>20871</v>
      </c>
      <c r="D33" s="18">
        <f>SUM(D30:D32)</f>
        <v>41465</v>
      </c>
      <c r="E33" s="18">
        <f>SUM(E30:E32)</f>
        <v>3390</v>
      </c>
      <c r="F33" s="19">
        <f>SUM(F30:F32)</f>
        <v>6845</v>
      </c>
    </row>
    <row r="34" spans="1:6">
      <c r="A34" s="76" t="s">
        <v>66</v>
      </c>
      <c r="B34" s="11" t="s">
        <v>55</v>
      </c>
      <c r="C34" s="12">
        <v>31082</v>
      </c>
      <c r="D34" s="12">
        <v>103650</v>
      </c>
      <c r="E34" s="12">
        <v>4516</v>
      </c>
      <c r="F34" s="13">
        <v>15103</v>
      </c>
    </row>
    <row r="35" spans="1:6">
      <c r="A35" s="77"/>
      <c r="B35" s="14" t="s">
        <v>56</v>
      </c>
      <c r="C35" s="15">
        <v>25231</v>
      </c>
      <c r="D35" s="15">
        <v>70245</v>
      </c>
      <c r="E35" s="15">
        <v>6153</v>
      </c>
      <c r="F35" s="16">
        <v>16662</v>
      </c>
    </row>
    <row r="36" spans="1:6">
      <c r="A36" s="77"/>
      <c r="B36" s="14" t="s">
        <v>57</v>
      </c>
      <c r="C36" s="15">
        <v>8659</v>
      </c>
      <c r="D36" s="15">
        <v>16722</v>
      </c>
      <c r="E36" s="15">
        <v>1412</v>
      </c>
      <c r="F36" s="16">
        <v>3222</v>
      </c>
    </row>
    <row r="37" spans="1:6" ht="15.75" thickBot="1">
      <c r="A37" s="78"/>
      <c r="B37" s="17" t="s">
        <v>58</v>
      </c>
      <c r="C37" s="18">
        <f>SUM(C34:C36)</f>
        <v>64972</v>
      </c>
      <c r="D37" s="18">
        <f>SUM(D34:D36)</f>
        <v>190617</v>
      </c>
      <c r="E37" s="18">
        <f>SUM(E34:E36)</f>
        <v>12081</v>
      </c>
      <c r="F37" s="19">
        <f>SUM(F34:F36)</f>
        <v>34987</v>
      </c>
    </row>
    <row r="38" spans="1:6">
      <c r="A38" s="79" t="s">
        <v>58</v>
      </c>
      <c r="B38" s="21" t="s">
        <v>55</v>
      </c>
      <c r="C38" s="12">
        <f t="shared" ref="C38:F40" si="0">SUM(C2,C6,C10,C14,C18,C22,C26,C30,C34)</f>
        <v>573236</v>
      </c>
      <c r="D38" s="12">
        <f t="shared" si="0"/>
        <v>1876134</v>
      </c>
      <c r="E38" s="12">
        <f t="shared" si="0"/>
        <v>97778</v>
      </c>
      <c r="F38" s="13">
        <f t="shared" si="0"/>
        <v>283775</v>
      </c>
    </row>
    <row r="39" spans="1:6">
      <c r="A39" s="80"/>
      <c r="B39" s="22" t="s">
        <v>56</v>
      </c>
      <c r="C39" s="15">
        <f t="shared" si="0"/>
        <v>224862</v>
      </c>
      <c r="D39" s="15">
        <f t="shared" si="0"/>
        <v>552732</v>
      </c>
      <c r="E39" s="15">
        <f t="shared" si="0"/>
        <v>52236</v>
      </c>
      <c r="F39" s="16">
        <f t="shared" si="0"/>
        <v>116621</v>
      </c>
    </row>
    <row r="40" spans="1:6">
      <c r="A40" s="80"/>
      <c r="B40" s="22" t="s">
        <v>57</v>
      </c>
      <c r="C40" s="15">
        <f t="shared" si="0"/>
        <v>32992</v>
      </c>
      <c r="D40" s="15">
        <f t="shared" si="0"/>
        <v>75889</v>
      </c>
      <c r="E40" s="15">
        <f t="shared" si="0"/>
        <v>8748</v>
      </c>
      <c r="F40" s="16">
        <f t="shared" si="0"/>
        <v>19176</v>
      </c>
    </row>
    <row r="41" spans="1:6" ht="15.75" thickBot="1">
      <c r="A41" s="81"/>
      <c r="B41" s="23" t="s">
        <v>58</v>
      </c>
      <c r="C41" s="18">
        <f>SUM(C38:C40)</f>
        <v>831090</v>
      </c>
      <c r="D41" s="18">
        <f>SUM(D38:D40)</f>
        <v>2504755</v>
      </c>
      <c r="E41" s="18">
        <f>SUM(E38:E40)</f>
        <v>158762</v>
      </c>
      <c r="F41" s="19">
        <f>SUM(F38:F40)</f>
        <v>419572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C165DC72E2854ABD04BAD462B3E86B" ma:contentTypeVersion="0" ma:contentTypeDescription="Create a new document." ma:contentTypeScope="" ma:versionID="2e38f098fb5622c9b3418c7b4875d6b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D2F2A89-3D65-4532-BD62-6121A6A01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83AE353-918C-4313-B133-2AFD75F39B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69E239-5A67-430D-B669-3335EF4DE9F2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Leht1</vt:lpstr>
      <vt:lpstr>Leht2</vt:lpstr>
      <vt:lpstr>Leht3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2012-08-15T14:17:21Z</dcterms:created>
  <dcterms:modified xsi:type="dcterms:W3CDTF">2012-08-16T13:32:22Z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0x010100EBC165DC72E2854ABD04BAD462B3E86B</vt:lpwstr>
  </property>
</Properties>
</file>