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2.xml" ContentType="application/vnd.ms-excel.controlproperties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175E84E-E56E-4D13-BF1A-CDC9E20261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ver Page" sheetId="16" r:id="rId1"/>
    <sheet name="Dashboard" sheetId="14" r:id="rId2"/>
    <sheet name="Detailed Report" sheetId="12" r:id="rId3"/>
    <sheet name="Analysis" sheetId="15" r:id="rId4"/>
  </sheets>
  <definedNames>
    <definedName name="_xlchart.v1.0" hidden="1">Analysis!$G$40:$H$40</definedName>
    <definedName name="_xlchart.v1.1" hidden="1">Analysis!$G$41:$H$41</definedName>
    <definedName name="_xlchart.v1.2" hidden="1">Analysis!$I$27:$I$32</definedName>
    <definedName name="_xlchart.v1.3" hidden="1">Analysis!$J$27:$J$32</definedName>
    <definedName name="_xlchart.v1.4" hidden="1">Analysis!$I$27:$I$32</definedName>
    <definedName name="_xlchart.v1.5" hidden="1">Analysis!$J$27:$J$32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5" l="1"/>
  <c r="I31" i="15"/>
  <c r="I30" i="15"/>
  <c r="H40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26" i="15"/>
  <c r="C27" i="15" a="1"/>
  <c r="C27" i="15" s="1"/>
  <c r="C28" i="15" a="1"/>
  <c r="C28" i="15" s="1"/>
  <c r="C29" i="15" a="1"/>
  <c r="C29" i="15" s="1"/>
  <c r="J29" i="15" s="1"/>
  <c r="C30" i="15" a="1"/>
  <c r="C30" i="15" s="1"/>
  <c r="H41" i="15" s="1"/>
  <c r="C31" i="15" a="1"/>
  <c r="C31" i="15" s="1"/>
  <c r="C32" i="15" a="1"/>
  <c r="C32" i="15" s="1"/>
  <c r="J30" i="15" s="1"/>
  <c r="C33" i="15" a="1"/>
  <c r="C33" i="15" s="1"/>
  <c r="J31" i="15" s="1"/>
  <c r="C34" i="15" a="1"/>
  <c r="C34" i="15" s="1"/>
  <c r="C35" i="15" a="1"/>
  <c r="C35" i="15" s="1"/>
  <c r="C36" i="15" a="1"/>
  <c r="C36" i="15" s="1"/>
  <c r="C37" i="15" a="1"/>
  <c r="C37" i="15" s="1"/>
  <c r="C38" i="15" a="1"/>
  <c r="C38" i="15" s="1"/>
  <c r="C39" i="15" a="1"/>
  <c r="C39" i="15" s="1"/>
  <c r="C40" i="15" a="1"/>
  <c r="C40" i="15" s="1"/>
  <c r="C41" i="15" a="1"/>
  <c r="C41" i="15" s="1"/>
  <c r="C42" i="15" a="1"/>
  <c r="C42" i="15" s="1"/>
  <c r="C43" i="15" a="1"/>
  <c r="C43" i="15" s="1"/>
  <c r="C26" i="15" a="1"/>
  <c r="C26" i="15" s="1"/>
  <c r="G41" i="15" s="1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26" i="15"/>
  <c r="G22" i="15"/>
  <c r="F22" i="15"/>
  <c r="E22" i="15"/>
  <c r="C22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N9" i="15"/>
  <c r="N22" i="15" s="1"/>
  <c r="M9" i="15"/>
  <c r="M22" i="15" s="1"/>
  <c r="L9" i="15"/>
  <c r="L22" i="15" s="1"/>
  <c r="K9" i="15"/>
  <c r="K22" i="15" s="1"/>
  <c r="J9" i="15"/>
  <c r="J22" i="15" s="1"/>
  <c r="I9" i="15"/>
  <c r="I22" i="15" s="1"/>
  <c r="H9" i="15"/>
  <c r="H22" i="15" s="1"/>
  <c r="G9" i="15"/>
  <c r="F9" i="15"/>
  <c r="E9" i="15"/>
  <c r="D9" i="15"/>
  <c r="D22" i="15" s="1"/>
  <c r="C9" i="15"/>
  <c r="N7" i="15"/>
  <c r="N10" i="15" s="1"/>
  <c r="M7" i="15"/>
  <c r="M10" i="15" s="1"/>
  <c r="L7" i="15"/>
  <c r="L10" i="15" s="1"/>
  <c r="K7" i="15"/>
  <c r="K10" i="15" s="1"/>
  <c r="J7" i="15"/>
  <c r="J10" i="15" s="1"/>
  <c r="I7" i="15"/>
  <c r="I10" i="15" s="1"/>
  <c r="H7" i="15"/>
  <c r="H10" i="15" s="1"/>
  <c r="G7" i="15"/>
  <c r="G10" i="15" s="1"/>
  <c r="F7" i="15"/>
  <c r="F10" i="15" s="1"/>
  <c r="E7" i="15"/>
  <c r="E10" i="15" s="1"/>
  <c r="D7" i="15"/>
  <c r="D10" i="15" s="1"/>
  <c r="C7" i="15"/>
  <c r="C10" i="15" s="1"/>
  <c r="O21" i="12"/>
  <c r="N21" i="12"/>
  <c r="M21" i="12"/>
  <c r="L21" i="12"/>
  <c r="K21" i="12"/>
  <c r="J21" i="12"/>
  <c r="I21" i="12"/>
  <c r="H21" i="12"/>
  <c r="G21" i="12"/>
  <c r="F21" i="12"/>
  <c r="E21" i="12"/>
  <c r="D21" i="12"/>
  <c r="O10" i="12"/>
  <c r="O23" i="12" s="1"/>
  <c r="N10" i="12"/>
  <c r="N23" i="12" s="1"/>
  <c r="M10" i="12"/>
  <c r="M23" i="12" s="1"/>
  <c r="L10" i="12"/>
  <c r="L23" i="12" s="1"/>
  <c r="K10" i="12"/>
  <c r="K23" i="12" s="1"/>
  <c r="J10" i="12"/>
  <c r="J23" i="12" s="1"/>
  <c r="I10" i="12"/>
  <c r="I23" i="12" s="1"/>
  <c r="H10" i="12"/>
  <c r="H23" i="12" s="1"/>
  <c r="G10" i="12"/>
  <c r="G23" i="12" s="1"/>
  <c r="F10" i="12"/>
  <c r="F23" i="12" s="1"/>
  <c r="E10" i="12"/>
  <c r="E23" i="12" s="1"/>
  <c r="D10" i="12"/>
  <c r="D23" i="12" s="1"/>
  <c r="O8" i="12"/>
  <c r="O11" i="12" s="1"/>
  <c r="N8" i="12"/>
  <c r="N11" i="12" s="1"/>
  <c r="M8" i="12"/>
  <c r="M11" i="12" s="1"/>
  <c r="L8" i="12"/>
  <c r="L11" i="12" s="1"/>
  <c r="K8" i="12"/>
  <c r="K11" i="12" s="1"/>
  <c r="J8" i="12"/>
  <c r="J11" i="12" s="1"/>
  <c r="I8" i="12"/>
  <c r="I11" i="12" s="1"/>
  <c r="H8" i="12"/>
  <c r="H11" i="12" s="1"/>
  <c r="G8" i="12"/>
  <c r="G11" i="12" s="1"/>
  <c r="F8" i="12"/>
  <c r="F11" i="12" s="1"/>
  <c r="E8" i="12"/>
  <c r="E11" i="12" s="1"/>
  <c r="D8" i="12"/>
  <c r="D11" i="12" s="1"/>
  <c r="J27" i="15" l="1" a="1"/>
  <c r="J27" i="15" s="1"/>
  <c r="J32" i="15" s="1"/>
  <c r="G11" i="15"/>
  <c r="G12" i="15"/>
  <c r="G14" i="15" s="1"/>
  <c r="J11" i="15"/>
  <c r="J12" i="15" s="1"/>
  <c r="J14" i="15" s="1"/>
  <c r="H12" i="15"/>
  <c r="H14" i="15" s="1"/>
  <c r="H11" i="15"/>
  <c r="I11" i="15"/>
  <c r="I12" i="15" s="1"/>
  <c r="I14" i="15" s="1"/>
  <c r="K11" i="15"/>
  <c r="K12" i="15" s="1"/>
  <c r="K14" i="15" s="1"/>
  <c r="L11" i="15"/>
  <c r="L12" i="15" s="1"/>
  <c r="L14" i="15" s="1"/>
  <c r="M11" i="15"/>
  <c r="M12" i="15" s="1"/>
  <c r="M14" i="15" s="1"/>
  <c r="N12" i="15"/>
  <c r="N14" i="15" s="1"/>
  <c r="N11" i="15"/>
  <c r="C12" i="15"/>
  <c r="C14" i="15" s="1"/>
  <c r="C11" i="15"/>
  <c r="D11" i="15"/>
  <c r="D12" i="15" s="1"/>
  <c r="D14" i="15" s="1"/>
  <c r="E11" i="15"/>
  <c r="E12" i="15" s="1"/>
  <c r="E14" i="15" s="1"/>
  <c r="F11" i="15"/>
  <c r="F12" i="15" s="1"/>
  <c r="F14" i="15" s="1"/>
  <c r="H12" i="12"/>
  <c r="H13" i="12" s="1"/>
  <c r="H15" i="12" s="1"/>
  <c r="I12" i="12"/>
  <c r="I13" i="12" s="1"/>
  <c r="I15" i="12" s="1"/>
  <c r="J12" i="12"/>
  <c r="J13" i="12" s="1"/>
  <c r="J15" i="12" s="1"/>
  <c r="K12" i="12"/>
  <c r="K13" i="12" s="1"/>
  <c r="K15" i="12" s="1"/>
  <c r="D12" i="12"/>
  <c r="D13" i="12" s="1"/>
  <c r="D15" i="12" s="1"/>
  <c r="L12" i="12"/>
  <c r="L13" i="12" s="1"/>
  <c r="L15" i="12" s="1"/>
  <c r="E12" i="12"/>
  <c r="E13" i="12"/>
  <c r="E15" i="12" s="1"/>
  <c r="M12" i="12"/>
  <c r="M13" i="12" s="1"/>
  <c r="M15" i="12" s="1"/>
  <c r="F12" i="12"/>
  <c r="F13" i="12"/>
  <c r="F15" i="12" s="1"/>
  <c r="N12" i="12"/>
  <c r="N13" i="12" s="1"/>
  <c r="N15" i="12" s="1"/>
  <c r="G12" i="12"/>
  <c r="G13" i="12" s="1"/>
  <c r="G15" i="12" s="1"/>
  <c r="O12" i="12"/>
  <c r="O13" i="12" s="1"/>
  <c r="O15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<sst xmlns="http://schemas.openxmlformats.org/spreadsheetml/2006/main" count="67" uniqueCount="39">
  <si>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Income Statement</t>
  </si>
  <si>
    <t>ABC Group</t>
  </si>
  <si>
    <t>For the Period  of January 2020 - December 2020</t>
  </si>
  <si>
    <t>Type</t>
  </si>
  <si>
    <t>Title</t>
  </si>
  <si>
    <t>Income</t>
  </si>
  <si>
    <t>Cost of Goods Sold</t>
  </si>
  <si>
    <t xml:space="preserve">Gross Profit </t>
  </si>
  <si>
    <t xml:space="preserve">Total Operating Expenses  </t>
  </si>
  <si>
    <t>Total Expenses</t>
  </si>
  <si>
    <t>EBIT</t>
  </si>
  <si>
    <t>Tax</t>
  </si>
  <si>
    <t xml:space="preserve">Net Profit   </t>
  </si>
  <si>
    <t xml:space="preserve">Ratio &amp; Target Analysis </t>
  </si>
  <si>
    <t>ROI</t>
  </si>
  <si>
    <t>Net Profit Margin Ratio(NPM)</t>
  </si>
  <si>
    <t>ROA</t>
  </si>
  <si>
    <t>Quick Ratio</t>
  </si>
  <si>
    <t>Current Ratio</t>
  </si>
  <si>
    <t>EPS</t>
  </si>
  <si>
    <t>Target Income</t>
  </si>
  <si>
    <t>Target Income Achieved</t>
  </si>
  <si>
    <t>Target Expenses</t>
  </si>
  <si>
    <t>Expenses Reached</t>
  </si>
  <si>
    <t>January</t>
  </si>
  <si>
    <t>February</t>
  </si>
  <si>
    <t>March</t>
  </si>
  <si>
    <t>COGS</t>
  </si>
  <si>
    <t>April</t>
  </si>
  <si>
    <t>Total OE</t>
  </si>
  <si>
    <t>May</t>
  </si>
  <si>
    <t>June</t>
  </si>
  <si>
    <t>July</t>
  </si>
  <si>
    <t xml:space="preserve">Total 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</si>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</sst>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mm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4"/>
      <name val="Arial Black"/>
      <family val="2"/>
    </font>
    <font>
      <i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 vertical="center"/>
    </xf>
    <xf numFmtId="164" fontId="3" fillId="0" borderId="0" xfId="1" applyFont="1" applyFill="1" applyBorder="1" applyAlignment="1" applyProtection="1">
      <alignment horizontal="left" vertical="center"/>
      <protection hidden="1"/>
    </xf>
    <xf numFmtId="9" fontId="3" fillId="0" borderId="0" xfId="2" applyFont="1" applyFill="1" applyBorder="1" applyAlignment="1" applyProtection="1">
      <alignment horizontal="left" vertical="center"/>
      <protection hidden="1"/>
    </xf>
    <xf numFmtId="164" fontId="3" fillId="0" borderId="13" xfId="1" applyFont="1" applyFill="1" applyBorder="1" applyAlignment="1" applyProtection="1">
      <alignment horizontal="left" vertical="center"/>
      <protection hidden="1"/>
    </xf>
    <xf numFmtId="9" fontId="3" fillId="0" borderId="13" xfId="2" applyFont="1" applyFill="1" applyBorder="1" applyAlignment="1" applyProtection="1">
      <alignment horizontal="left" vertical="center"/>
      <protection hidden="1"/>
    </xf>
    <xf numFmtId="9" fontId="3" fillId="0" borderId="1" xfId="2" applyFont="1" applyFill="1" applyBorder="1" applyAlignment="1" applyProtection="1">
      <alignment horizontal="left" vertical="center"/>
      <protection hidden="1"/>
    </xf>
    <xf numFmtId="9" fontId="3" fillId="0" borderId="10" xfId="2" applyFont="1" applyFill="1" applyBorder="1" applyAlignment="1" applyProtection="1">
      <alignment horizontal="left" vertical="center"/>
      <protection hidden="1"/>
    </xf>
    <xf numFmtId="164" fontId="3" fillId="0" borderId="12" xfId="1" applyFont="1" applyFill="1" applyBorder="1" applyAlignment="1" applyProtection="1">
      <alignment horizontal="left" vertical="center"/>
      <protection hidden="1"/>
    </xf>
    <xf numFmtId="9" fontId="3" fillId="0" borderId="12" xfId="2" applyFont="1" applyFill="1" applyBorder="1" applyAlignment="1" applyProtection="1">
      <alignment horizontal="left" vertical="center"/>
      <protection hidden="1"/>
    </xf>
    <xf numFmtId="9" fontId="3" fillId="0" borderId="9" xfId="2" applyFont="1" applyFill="1" applyBorder="1" applyAlignment="1" applyProtection="1">
      <alignment horizontal="left" vertical="center"/>
      <protection hidden="1"/>
    </xf>
    <xf numFmtId="10" fontId="3" fillId="0" borderId="6" xfId="2" applyNumberFormat="1" applyFont="1" applyFill="1" applyBorder="1" applyAlignment="1" applyProtection="1">
      <alignment vertical="center"/>
      <protection hidden="1"/>
    </xf>
    <xf numFmtId="10" fontId="3" fillId="0" borderId="7" xfId="2" applyNumberFormat="1" applyFont="1" applyFill="1" applyBorder="1" applyAlignment="1" applyProtection="1">
      <alignment vertical="center"/>
      <protection hidden="1"/>
    </xf>
    <xf numFmtId="10" fontId="3" fillId="0" borderId="8" xfId="2" applyNumberFormat="1" applyFont="1" applyFill="1" applyBorder="1" applyAlignment="1" applyProtection="1">
      <alignment vertical="center"/>
      <protection hidden="1"/>
    </xf>
    <xf numFmtId="2" fontId="3" fillId="0" borderId="12" xfId="3" applyNumberFormat="1" applyFont="1" applyFill="1" applyBorder="1" applyAlignment="1" applyProtection="1">
      <alignment vertical="center"/>
      <protection hidden="1"/>
    </xf>
    <xf numFmtId="2" fontId="3" fillId="0" borderId="0" xfId="3" applyNumberFormat="1" applyFont="1" applyFill="1" applyBorder="1" applyAlignment="1" applyProtection="1">
      <alignment vertical="center"/>
      <protection hidden="1"/>
    </xf>
    <xf numFmtId="2" fontId="3" fillId="0" borderId="13" xfId="3" applyNumberFormat="1" applyFont="1" applyFill="1" applyBorder="1" applyAlignment="1" applyProtection="1">
      <alignment vertical="center"/>
      <protection hidden="1"/>
    </xf>
    <xf numFmtId="164" fontId="3" fillId="0" borderId="12" xfId="1" applyFont="1" applyFill="1" applyBorder="1" applyAlignment="1" applyProtection="1">
      <alignment vertical="center"/>
      <protection hidden="1"/>
    </xf>
    <xf numFmtId="164" fontId="3" fillId="0" borderId="0" xfId="1" applyFont="1" applyFill="1" applyBorder="1" applyAlignment="1" applyProtection="1">
      <alignment vertical="center"/>
      <protection hidden="1"/>
    </xf>
    <xf numFmtId="164" fontId="3" fillId="0" borderId="13" xfId="1" applyFont="1" applyFill="1" applyBorder="1" applyAlignment="1" applyProtection="1">
      <alignment vertical="center"/>
      <protection hidden="1"/>
    </xf>
    <xf numFmtId="10" fontId="3" fillId="0" borderId="12" xfId="2" applyNumberFormat="1" applyFont="1" applyFill="1" applyBorder="1" applyAlignment="1" applyProtection="1">
      <alignment vertical="center"/>
      <protection hidden="1"/>
    </xf>
    <xf numFmtId="10" fontId="3" fillId="0" borderId="0" xfId="2" applyNumberFormat="1" applyFont="1" applyFill="1" applyBorder="1" applyAlignment="1" applyProtection="1">
      <alignment vertical="center"/>
      <protection hidden="1"/>
    </xf>
    <xf numFmtId="10" fontId="3" fillId="0" borderId="13" xfId="2" applyNumberFormat="1" applyFont="1" applyFill="1" applyBorder="1" applyAlignment="1" applyProtection="1">
      <alignment vertical="center"/>
      <protection hidden="1"/>
    </xf>
    <xf numFmtId="10" fontId="3" fillId="0" borderId="9" xfId="2" applyNumberFormat="1" applyFont="1" applyFill="1" applyBorder="1" applyAlignment="1" applyProtection="1">
      <alignment vertical="center"/>
      <protection hidden="1"/>
    </xf>
    <xf numFmtId="10" fontId="3" fillId="0" borderId="1" xfId="2" applyNumberFormat="1" applyFont="1" applyFill="1" applyBorder="1" applyAlignment="1" applyProtection="1">
      <alignment vertical="center"/>
      <protection hidden="1"/>
    </xf>
    <xf numFmtId="10" fontId="3" fillId="0" borderId="10" xfId="2" applyNumberFormat="1" applyFont="1" applyFill="1" applyBorder="1" applyAlignment="1" applyProtection="1">
      <alignment vertical="center"/>
      <protection hidden="1"/>
    </xf>
    <xf numFmtId="164" fontId="3" fillId="0" borderId="0" xfId="0" applyNumberFormat="1" applyFont="1" applyAlignment="1">
      <alignment horizontal="left" vertical="center"/>
    </xf>
    <xf numFmtId="164" fontId="7" fillId="0" borderId="13" xfId="1" applyFont="1" applyFill="1" applyBorder="1" applyAlignment="1" applyProtection="1">
      <alignment horizontal="left" vertical="center"/>
      <protection hidden="1"/>
    </xf>
    <xf numFmtId="0" fontId="9" fillId="2" borderId="14" xfId="0" applyFont="1" applyFill="1" applyBorder="1" applyAlignment="1">
      <alignment horizontal="center" vertical="center" textRotation="90"/>
    </xf>
    <xf numFmtId="0" fontId="4" fillId="2" borderId="12" xfId="3" applyFont="1" applyFill="1" applyBorder="1" applyAlignment="1">
      <alignment horizontal="center" vertical="center"/>
    </xf>
    <xf numFmtId="165" fontId="4" fillId="2" borderId="2" xfId="3" applyNumberFormat="1" applyFont="1" applyFill="1" applyBorder="1" applyAlignment="1">
      <alignment horizontal="center" vertical="center"/>
    </xf>
    <xf numFmtId="165" fontId="4" fillId="2" borderId="3" xfId="3" applyNumberFormat="1" applyFont="1" applyFill="1" applyBorder="1" applyAlignment="1">
      <alignment horizontal="center" vertical="center"/>
    </xf>
    <xf numFmtId="165" fontId="4" fillId="2" borderId="4" xfId="3" applyNumberFormat="1" applyFont="1" applyFill="1" applyBorder="1" applyAlignment="1">
      <alignment horizontal="center" vertical="center"/>
    </xf>
    <xf numFmtId="0" fontId="3" fillId="2" borderId="14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horizontal="left" vertical="center"/>
      <protection hidden="1"/>
    </xf>
    <xf numFmtId="0" fontId="3" fillId="2" borderId="5" xfId="3" applyFont="1" applyFill="1" applyBorder="1" applyAlignment="1" applyProtection="1">
      <alignment horizontal="left" vertical="center"/>
      <protection hidden="1"/>
    </xf>
    <xf numFmtId="0" fontId="3" fillId="2" borderId="6" xfId="3" applyFont="1" applyFill="1" applyBorder="1" applyAlignment="1" applyProtection="1">
      <alignment horizontal="left" vertical="center"/>
      <protection hidden="1"/>
    </xf>
    <xf numFmtId="0" fontId="3" fillId="2" borderId="12" xfId="3" applyFont="1" applyFill="1" applyBorder="1" applyAlignment="1" applyProtection="1">
      <alignment horizontal="left" vertical="center"/>
      <protection hidden="1"/>
    </xf>
    <xf numFmtId="0" fontId="3" fillId="2" borderId="9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vertical="center"/>
      <protection hidden="1"/>
    </xf>
    <xf numFmtId="0" fontId="0" fillId="3" borderId="0" xfId="0" applyFill="1"/>
    <xf numFmtId="0" fontId="0" fillId="0" borderId="15" xfId="0" applyBorder="1"/>
    <xf numFmtId="0" fontId="4" fillId="4" borderId="15" xfId="3" applyFont="1" applyFill="1" applyBorder="1" applyAlignment="1" applyProtection="1">
      <alignment horizontal="left" vertical="center"/>
      <protection hidden="1"/>
    </xf>
    <xf numFmtId="0" fontId="10" fillId="4" borderId="15" xfId="0" applyFont="1" applyFill="1" applyBorder="1"/>
    <xf numFmtId="9" fontId="0" fillId="0" borderId="15" xfId="2" applyFont="1" applyBorder="1"/>
    <xf numFmtId="43" fontId="0" fillId="0" borderId="15" xfId="0" applyNumberFormat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11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 textRotation="90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29"/>
      <color rgb="FFEEB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59280294881167"/>
          <c:y val="4.8632897265794527E-3"/>
          <c:w val="0.48620800524934371"/>
          <c:h val="0.81034667541557293"/>
        </c:manualLayout>
      </c:layout>
      <c:doughnutChart>
        <c:varyColors val="1"/>
        <c:ser>
          <c:idx val="1"/>
          <c:order val="0"/>
          <c:tx>
            <c:strRef>
              <c:f>Analysis!$B$34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D5-417D-B4BF-1B263880830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D5-417D-B4BF-1B2638808304}"/>
              </c:ext>
            </c:extLst>
          </c:dPt>
          <c:val>
            <c:numRef>
              <c:f>Analysis!$C$34:$D$34</c:f>
              <c:numCache>
                <c:formatCode>0%</c:formatCode>
                <c:ptCount val="2"/>
                <c:pt idx="0">
                  <c:v>4.5999999999999999E-2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D5-417D-B4BF-1B2638808304}"/>
            </c:ext>
          </c:extLst>
        </c:ser>
        <c:ser>
          <c:idx val="0"/>
          <c:order val="1"/>
          <c:tx>
            <c:strRef>
              <c:f>Analysis!$B$34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FD5-417D-B4BF-1B263880830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FD5-417D-B4BF-1B2638808304}"/>
              </c:ext>
            </c:extLst>
          </c:dPt>
          <c:val>
            <c:numRef>
              <c:f>Analysis!$C$34:$D$34</c:f>
              <c:numCache>
                <c:formatCode>0%</c:formatCode>
                <c:ptCount val="2"/>
                <c:pt idx="0">
                  <c:v>4.5999999999999999E-2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D5-417D-B4BF-1B2638808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9336785921894"/>
          <c:y val="0.14738442348171826"/>
          <c:w val="0.70596797671033484"/>
          <c:h val="0.84642233856893545"/>
        </c:manualLayout>
      </c:layout>
      <c:doughnutChart>
        <c:varyColors val="1"/>
        <c:ser>
          <c:idx val="1"/>
          <c:order val="0"/>
          <c:tx>
            <c:strRef>
              <c:f>Analysis!$B$35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40-448D-B546-5BA0787A3FED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40-448D-B546-5BA0787A3FED}"/>
              </c:ext>
            </c:extLst>
          </c:dPt>
          <c:val>
            <c:numRef>
              <c:f>Analysis!$C$35:$D$35</c:f>
              <c:numCache>
                <c:formatCode>0%</c:formatCode>
                <c:ptCount val="2"/>
                <c:pt idx="0">
                  <c:v>0.45279584462511291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40-448D-B546-5BA0787A3FED}"/>
            </c:ext>
          </c:extLst>
        </c:ser>
        <c:ser>
          <c:idx val="0"/>
          <c:order val="1"/>
          <c:tx>
            <c:strRef>
              <c:f>Analysis!$B$35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040-448D-B546-5BA0787A3FED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040-448D-B546-5BA0787A3FED}"/>
              </c:ext>
            </c:extLst>
          </c:dPt>
          <c:val>
            <c:numRef>
              <c:f>Analysis!$C$35:$D$35</c:f>
              <c:numCache>
                <c:formatCode>0%</c:formatCode>
                <c:ptCount val="2"/>
                <c:pt idx="0">
                  <c:v>0.45279584462511291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40-448D-B546-5BA0787A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568451203873487"/>
          <c:y val="0"/>
          <c:w val="0.5051218952240899"/>
          <c:h val="0.87928664194793515"/>
        </c:manualLayout>
      </c:layout>
      <c:doughnutChart>
        <c:varyColors val="1"/>
        <c:ser>
          <c:idx val="1"/>
          <c:order val="0"/>
          <c:tx>
            <c:strRef>
              <c:f>Analysis!$B$36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40-4838-937D-8EFC335F724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40-4838-937D-8EFC335F7244}"/>
              </c:ext>
            </c:extLst>
          </c:dPt>
          <c:val>
            <c:numRef>
              <c:f>Analysis!$C$36:$D$36</c:f>
              <c:numCache>
                <c:formatCode>0%</c:formatCode>
                <c:ptCount val="2"/>
                <c:pt idx="0">
                  <c:v>1.5333333333333332E-2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40-4838-937D-8EFC335F7244}"/>
            </c:ext>
          </c:extLst>
        </c:ser>
        <c:ser>
          <c:idx val="0"/>
          <c:order val="1"/>
          <c:tx>
            <c:strRef>
              <c:f>Analysis!$B$36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40-4838-937D-8EFC335F724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940-4838-937D-8EFC335F7244}"/>
              </c:ext>
            </c:extLst>
          </c:dPt>
          <c:val>
            <c:numRef>
              <c:f>Analysis!$C$36:$D$36</c:f>
              <c:numCache>
                <c:formatCode>0%</c:formatCode>
                <c:ptCount val="2"/>
                <c:pt idx="0">
                  <c:v>1.5333333333333332E-2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40-4838-937D-8EFC335F7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9990599564425517"/>
          <c:y val="1.9247582824390402E-4"/>
          <c:w val="0.44930888897543714"/>
          <c:h val="0.84415591498521081"/>
        </c:manualLayout>
      </c:layout>
      <c:doughnutChart>
        <c:varyColors val="1"/>
        <c:ser>
          <c:idx val="1"/>
          <c:order val="0"/>
          <c:tx>
            <c:strRef>
              <c:f>Analysis!$B$37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8E-4BD5-A53A-AC0ED19B4F8C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8E-4BD5-A53A-AC0ED19B4F8C}"/>
              </c:ext>
            </c:extLst>
          </c:dPt>
          <c:val>
            <c:numRef>
              <c:f>Analysis!$C$37:$D$37</c:f>
              <c:numCache>
                <c:formatCode>_(* #,##0.00_);_(* \(#,##0.00\);_(* "-"??_);_(@_)</c:formatCode>
                <c:ptCount val="2"/>
                <c:pt idx="0" formatCode="General">
                  <c:v>2.1339999999999999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8E-4BD5-A53A-AC0ED19B4F8C}"/>
            </c:ext>
          </c:extLst>
        </c:ser>
        <c:ser>
          <c:idx val="0"/>
          <c:order val="1"/>
          <c:tx>
            <c:strRef>
              <c:f>Analysis!$B$37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18E-4BD5-A53A-AC0ED19B4F8C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18E-4BD5-A53A-AC0ED19B4F8C}"/>
              </c:ext>
            </c:extLst>
          </c:dPt>
          <c:val>
            <c:numRef>
              <c:f>Analysis!$C$37:$D$37</c:f>
              <c:numCache>
                <c:formatCode>_(* #,##0.00_);_(* \(#,##0.00\);_(* "-"??_);_(@_)</c:formatCode>
                <c:ptCount val="2"/>
                <c:pt idx="0" formatCode="General">
                  <c:v>2.1339999999999999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8E-4BD5-A53A-AC0ED19B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Analysis!$I$27:$I$31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Analysis!$J$27:$J$31</c:f>
              <c:numCache>
                <c:formatCode>General</c:formatCode>
                <c:ptCount val="5"/>
                <c:pt idx="0">
                  <c:v>8856000</c:v>
                </c:pt>
                <c:pt idx="1">
                  <c:v>1173600</c:v>
                </c:pt>
                <c:pt idx="2">
                  <c:v>2964800</c:v>
                </c:pt>
                <c:pt idx="3">
                  <c:v>707640</c:v>
                </c:pt>
                <c:pt idx="4">
                  <c:v>4009960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2-46C4-A832-9EBF00E99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87392"/>
        <c:axId val="424689472"/>
      </c:radarChart>
      <c:catAx>
        <c:axId val="4246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89472"/>
        <c:crosses val="autoZero"/>
        <c:auto val="1"/>
        <c:lblAlgn val="ctr"/>
        <c:lblOffset val="100"/>
        <c:noMultiLvlLbl val="0"/>
      </c:catAx>
      <c:valAx>
        <c:axId val="424689472"/>
        <c:scaling>
          <c:orientation val="minMax"/>
        </c:scaling>
        <c:delete val="1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crossAx val="4246873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cat>
            <c:strRef>
              <c:f>Analysis!$I$27:$I$31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Analysis!$J$27:$J$31</c:f>
              <c:numCache>
                <c:formatCode>General</c:formatCode>
                <c:ptCount val="5"/>
                <c:pt idx="0">
                  <c:v>8856000</c:v>
                </c:pt>
                <c:pt idx="1">
                  <c:v>1173600</c:v>
                </c:pt>
                <c:pt idx="2">
                  <c:v>2964800</c:v>
                </c:pt>
                <c:pt idx="3">
                  <c:v>707640</c:v>
                </c:pt>
                <c:pt idx="4">
                  <c:v>4009960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B-4F31-BBA4-80F779E1D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87392"/>
        <c:axId val="424689472"/>
      </c:radarChart>
      <c:catAx>
        <c:axId val="4246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89472"/>
        <c:crosses val="autoZero"/>
        <c:auto val="1"/>
        <c:lblAlgn val="ctr"/>
        <c:lblOffset val="100"/>
        <c:noMultiLvlLbl val="0"/>
      </c:catAx>
      <c:valAx>
        <c:axId val="4246894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468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plotArea>
      <cx:plotAreaRegion>
        <cx:series layoutId="treemap" uniqueId="{5EE7BD5C-0B9F-4EAE-8D09-06CB3F125852}">
          <cx:dataLabels pos="inEnd">
            <cx:numFmt formatCode="0.00,,&quot;Million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numFmt formatCode="0.00,,&quot;Million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>
                      <a:solidFill>
                        <a:schemeClr val="tx1"/>
                      </a:solidFill>
                    </a:defRPr>
                  </a:pPr>
                  <a:r>
                    <a:rPr lang="en-US" sz="14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Income
8.86Million</a:t>
                  </a:r>
                </a:p>
              </cx:txPr>
              <cx:visibility seriesName="0" categoryName="1" value="1"/>
              <cx:separator>
</cx:separator>
            </cx:dataLabel>
            <cx:dataLabel idx="1">
              <cx:numFmt formatCode="0.00,,&quot;Million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>
                      <a:solidFill>
                        <a:schemeClr val="bg1"/>
                      </a:solidFill>
                    </a:defRPr>
                  </a:pPr>
                  <a:r>
                    <a:rPr lang="en-US" sz="16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Total Expenses
4.14Million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/>
              <a:t>Financial Waterfall: Income to Net Profit</a:t>
            </a:r>
            <a:endPara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5B69F3D4-9FA4-456C-9BF9-1B749A01980C}">
          <cx:dataLabels pos="outEnd">
            <cx:numFmt formatCode="0.00,,&quot;M&quot;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0.2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 hidden="1">
        <cx:valScaling/>
        <cx:majorGridlines/>
        <cx:tickLabels/>
      </cx:axis>
    </cx:plotArea>
    <cx:legend pos="t" align="ctr" overlay="0"/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waterfall" uniqueId="{5B69F3D4-9FA4-456C-9BF9-1B749A01980C}">
          <cx:dataLabels pos="outEnd">
            <cx:numFmt formatCode="0.00,,&quot;M&quot;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nalysis!$C$25" fmlaRange="Analysis!$G$27:$G$38" sel="5" val="4"/>
</file>

<file path=xl/ctrlProps/ctrlProp2.xml><?xml version="1.0" encoding="utf-8"?>
<formControlPr xmlns="http://schemas.microsoft.com/office/spreadsheetml/2009/9/main" objectType="Drop" dropStyle="combo" dx="22" fmlaLink="$C$25" fmlaRange="$G$27:$G$38" sel="5" val="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etailed Report'!A1"/><Relationship Id="rId13" Type="http://schemas.openxmlformats.org/officeDocument/2006/relationships/image" Target="../media/image9.svg"/><Relationship Id="rId3" Type="http://schemas.openxmlformats.org/officeDocument/2006/relationships/image" Target="../media/image3.svg"/><Relationship Id="rId7" Type="http://schemas.openxmlformats.org/officeDocument/2006/relationships/image" Target="../media/image5.svg"/><Relationship Id="rId12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4.png"/><Relationship Id="rId11" Type="http://schemas.openxmlformats.org/officeDocument/2006/relationships/hyperlink" Target="#Analysis!A1"/><Relationship Id="rId5" Type="http://schemas.openxmlformats.org/officeDocument/2006/relationships/hyperlink" Target="#'Cover Page'!A1"/><Relationship Id="rId10" Type="http://schemas.openxmlformats.org/officeDocument/2006/relationships/image" Target="../media/image7.svg"/><Relationship Id="rId4" Type="http://schemas.openxmlformats.org/officeDocument/2006/relationships/hyperlink" Target="#DASHBOARD!A1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svg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12" Type="http://schemas.openxmlformats.org/officeDocument/2006/relationships/image" Target="../media/image10.png"/><Relationship Id="rId2" Type="http://schemas.openxmlformats.org/officeDocument/2006/relationships/chart" Target="../charts/chart2.xml"/><Relationship Id="rId16" Type="http://schemas.openxmlformats.org/officeDocument/2006/relationships/image" Target="../media/image3.svg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11" Type="http://schemas.openxmlformats.org/officeDocument/2006/relationships/hyperlink" Target="#'Detailed Report'!A1"/><Relationship Id="rId5" Type="http://schemas.microsoft.com/office/2014/relationships/chartEx" Target="../charts/chartEx1.xml"/><Relationship Id="rId15" Type="http://schemas.openxmlformats.org/officeDocument/2006/relationships/image" Target="../media/image2.png"/><Relationship Id="rId10" Type="http://schemas.openxmlformats.org/officeDocument/2006/relationships/hyperlink" Target="#'Cover Page'!A1"/><Relationship Id="rId4" Type="http://schemas.openxmlformats.org/officeDocument/2006/relationships/chart" Target="../charts/chart4.xml"/><Relationship Id="rId9" Type="http://schemas.openxmlformats.org/officeDocument/2006/relationships/image" Target="../media/image7.svg"/><Relationship Id="rId14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svg"/><Relationship Id="rId7" Type="http://schemas.openxmlformats.org/officeDocument/2006/relationships/hyperlink" Target="#Analysis!A1"/><Relationship Id="rId12" Type="http://schemas.openxmlformats.org/officeDocument/2006/relationships/image" Target="../media/image15.svg"/><Relationship Id="rId2" Type="http://schemas.openxmlformats.org/officeDocument/2006/relationships/image" Target="../media/image2.png"/><Relationship Id="rId1" Type="http://schemas.openxmlformats.org/officeDocument/2006/relationships/hyperlink" Target="#DASHBOARD!A1"/><Relationship Id="rId6" Type="http://schemas.openxmlformats.org/officeDocument/2006/relationships/image" Target="../media/image7.svg"/><Relationship Id="rId11" Type="http://schemas.openxmlformats.org/officeDocument/2006/relationships/image" Target="../media/image14.png"/><Relationship Id="rId5" Type="http://schemas.openxmlformats.org/officeDocument/2006/relationships/image" Target="../media/image6.png"/><Relationship Id="rId10" Type="http://schemas.openxmlformats.org/officeDocument/2006/relationships/hyperlink" Target="#'Cover Page'!A1"/><Relationship Id="rId4" Type="http://schemas.openxmlformats.org/officeDocument/2006/relationships/hyperlink" Target="#'Detailed Report'!A1"/><Relationship Id="rId9" Type="http://schemas.openxmlformats.org/officeDocument/2006/relationships/image" Target="../media/image13.sv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156307</xdr:colOff>
      <xdr:row>53</xdr:row>
      <xdr:rowOff>9769</xdr:rowOff>
    </xdr:to>
    <xdr:pic>
      <xdr:nvPicPr>
        <xdr:cNvPr id="2" name="Picture 1" descr="Businessperson on a computer">
          <a:extLst>
            <a:ext uri="{FF2B5EF4-FFF2-40B4-BE49-F238E27FC236}">
              <a16:creationId xmlns:a16="http://schemas.microsoft.com/office/drawing/2014/main" id="{10434BED-AE1A-4F52-BF37-4E58ACD0F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27076" cy="98473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304800</xdr:colOff>
      <xdr:row>5</xdr:row>
      <xdr:rowOff>152400</xdr:rowOff>
    </xdr:to>
    <xdr:pic>
      <xdr:nvPicPr>
        <xdr:cNvPr id="4" name="Graphic 3" descr="Bar graph with upward trend with solid fil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28800" y="19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304800</xdr:colOff>
      <xdr:row>5</xdr:row>
      <xdr:rowOff>152400</xdr:rowOff>
    </xdr:to>
    <xdr:pic>
      <xdr:nvPicPr>
        <xdr:cNvPr id="12" name="Graphic 11" descr="Bar graph with upward tr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28800" y="19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0</xdr:row>
      <xdr:rowOff>180975</xdr:rowOff>
    </xdr:from>
    <xdr:to>
      <xdr:col>7</xdr:col>
      <xdr:colOff>288149</xdr:colOff>
      <xdr:row>5</xdr:row>
      <xdr:rowOff>142875</xdr:rowOff>
    </xdr:to>
    <xdr:pic>
      <xdr:nvPicPr>
        <xdr:cNvPr id="14" name="Graphic 13" descr="Checklist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14700" y="180975"/>
          <a:ext cx="1240649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102375</xdr:colOff>
      <xdr:row>1</xdr:row>
      <xdr:rowOff>35700</xdr:rowOff>
    </xdr:from>
    <xdr:to>
      <xdr:col>10</xdr:col>
      <xdr:colOff>123824</xdr:colOff>
      <xdr:row>5</xdr:row>
      <xdr:rowOff>178575</xdr:rowOff>
    </xdr:to>
    <xdr:pic>
      <xdr:nvPicPr>
        <xdr:cNvPr id="16" name="Graphic 15" descr="Document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979175" y="226200"/>
          <a:ext cx="1240649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1</xdr:row>
      <xdr:rowOff>38100</xdr:rowOff>
    </xdr:from>
    <xdr:to>
      <xdr:col>12</xdr:col>
      <xdr:colOff>133350</xdr:colOff>
      <xdr:row>6</xdr:row>
      <xdr:rowOff>0</xdr:rowOff>
    </xdr:to>
    <xdr:pic>
      <xdr:nvPicPr>
        <xdr:cNvPr id="18" name="Graphic 17" descr="Arrow circle with solid fill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534150" y="2286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133350</xdr:rowOff>
    </xdr:from>
    <xdr:to>
      <xdr:col>26</xdr:col>
      <xdr:colOff>590550</xdr:colOff>
      <xdr:row>33</xdr:row>
      <xdr:rowOff>161926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09750" y="133350"/>
          <a:ext cx="14630400" cy="6315076"/>
        </a:xfrm>
        <a:prstGeom prst="roundRect">
          <a:avLst>
            <a:gd name="adj" fmla="val 2222"/>
          </a:avLst>
        </a:prstGeom>
        <a:solidFill>
          <a:schemeClr val="bg1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21</xdr:col>
      <xdr:colOff>381000</xdr:colOff>
      <xdr:row>0</xdr:row>
      <xdr:rowOff>142876</xdr:rowOff>
    </xdr:from>
    <xdr:to>
      <xdr:col>27</xdr:col>
      <xdr:colOff>9526</xdr:colOff>
      <xdr:row>34</xdr:row>
      <xdr:rowOff>9525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182600" y="142876"/>
          <a:ext cx="3286126" cy="6343649"/>
        </a:xfrm>
        <a:prstGeom prst="roundRect">
          <a:avLst>
            <a:gd name="adj" fmla="val 2222"/>
          </a:avLst>
        </a:prstGeom>
        <a:solidFill>
          <a:schemeClr val="bg2"/>
        </a:solidFill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152400</xdr:colOff>
      <xdr:row>2</xdr:row>
      <xdr:rowOff>38100</xdr:rowOff>
    </xdr:from>
    <xdr:to>
      <xdr:col>8</xdr:col>
      <xdr:colOff>76200</xdr:colOff>
      <xdr:row>13</xdr:row>
      <xdr:rowOff>38100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2718858" y="408517"/>
          <a:ext cx="2490259" cy="1561041"/>
          <a:chOff x="1600200" y="514350"/>
          <a:chExt cx="1676400" cy="2095500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9</xdr:col>
      <xdr:colOff>0</xdr:colOff>
      <xdr:row>2</xdr:row>
      <xdr:rowOff>19050</xdr:rowOff>
    </xdr:from>
    <xdr:to>
      <xdr:col>12</xdr:col>
      <xdr:colOff>400050</xdr:colOff>
      <xdr:row>13</xdr:row>
      <xdr:rowOff>19050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5774531" y="389467"/>
          <a:ext cx="2324894" cy="1561041"/>
          <a:chOff x="1600200" y="514350"/>
          <a:chExt cx="1676400" cy="2095500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13</xdr:col>
      <xdr:colOff>285750</xdr:colOff>
      <xdr:row>2</xdr:row>
      <xdr:rowOff>28575</xdr:rowOff>
    </xdr:from>
    <xdr:to>
      <xdr:col>17</xdr:col>
      <xdr:colOff>95250</xdr:colOff>
      <xdr:row>13</xdr:row>
      <xdr:rowOff>28575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8626740" y="398992"/>
          <a:ext cx="2375958" cy="1561041"/>
          <a:chOff x="1600200" y="514350"/>
          <a:chExt cx="1676400" cy="2095500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17</xdr:col>
      <xdr:colOff>561974</xdr:colOff>
      <xdr:row>2</xdr:row>
      <xdr:rowOff>9525</xdr:rowOff>
    </xdr:from>
    <xdr:to>
      <xdr:col>21</xdr:col>
      <xdr:colOff>266699</xdr:colOff>
      <xdr:row>13</xdr:row>
      <xdr:rowOff>9525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11469422" y="379942"/>
          <a:ext cx="2271183" cy="1561041"/>
          <a:chOff x="1600200" y="514350"/>
          <a:chExt cx="1676400" cy="2095500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12</xdr:col>
      <xdr:colOff>57150</xdr:colOff>
      <xdr:row>15</xdr:row>
      <xdr:rowOff>152400</xdr:rowOff>
    </xdr:from>
    <xdr:to>
      <xdr:col>21</xdr:col>
      <xdr:colOff>219075</xdr:colOff>
      <xdr:row>30</xdr:row>
      <xdr:rowOff>133350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7756525" y="2454275"/>
          <a:ext cx="5936456" cy="2759075"/>
          <a:chOff x="1600200" y="514350"/>
          <a:chExt cx="1676400" cy="2095500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3</xdr:col>
      <xdr:colOff>485775</xdr:colOff>
      <xdr:row>2</xdr:row>
      <xdr:rowOff>66675</xdr:rowOff>
    </xdr:from>
    <xdr:to>
      <xdr:col>9</xdr:col>
      <xdr:colOff>123825</xdr:colOff>
      <xdr:row>13</xdr:row>
      <xdr:rowOff>123825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57151</xdr:colOff>
      <xdr:row>7</xdr:row>
      <xdr:rowOff>9525</xdr:rowOff>
    </xdr:from>
    <xdr:to>
      <xdr:col>7</xdr:col>
      <xdr:colOff>161925</xdr:colOff>
      <xdr:row>8</xdr:row>
      <xdr:rowOff>123825</xdr:rowOff>
    </xdr:to>
    <xdr:sp macro="" textlink="Analysis!B34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714751" y="857250"/>
          <a:ext cx="7143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5146DE0-616A-4C0C-B286-0AF0E134B7C1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ROI</a:t>
          </a:fld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47625</xdr:colOff>
      <xdr:row>7</xdr:row>
      <xdr:rowOff>142874</xdr:rowOff>
    </xdr:from>
    <xdr:to>
      <xdr:col>6</xdr:col>
      <xdr:colOff>561975</xdr:colOff>
      <xdr:row>10</xdr:row>
      <xdr:rowOff>19049</xdr:rowOff>
    </xdr:to>
    <xdr:sp macro="" textlink="Analysis!C34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705225" y="990599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A4B20B8-6135-43C1-81D2-3723F81E153A}" type="TxLink">
            <a:rPr lang="en-US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5%</a:t>
          </a:fld>
          <a:endParaRPr lang="en-US" sz="2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171450</xdr:colOff>
      <xdr:row>0</xdr:row>
      <xdr:rowOff>95250</xdr:rowOff>
    </xdr:from>
    <xdr:to>
      <xdr:col>12</xdr:col>
      <xdr:colOff>571500</xdr:colOff>
      <xdr:row>13</xdr:row>
      <xdr:rowOff>28575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6</xdr:row>
      <xdr:rowOff>114300</xdr:rowOff>
    </xdr:from>
    <xdr:to>
      <xdr:col>11</xdr:col>
      <xdr:colOff>561975</xdr:colOff>
      <xdr:row>11</xdr:row>
      <xdr:rowOff>19050</xdr:rowOff>
    </xdr:to>
    <xdr:sp macro="" textlink="Analysis!B35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6200775" y="771525"/>
          <a:ext cx="1066800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90694E-6EA4-444F-8959-4C5A16BEB96D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Net Profit Margin Ratio(NPM)</a:t>
          </a:fld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14</xdr:col>
      <xdr:colOff>552450</xdr:colOff>
      <xdr:row>7</xdr:row>
      <xdr:rowOff>19050</xdr:rowOff>
    </xdr:from>
    <xdr:to>
      <xdr:col>16</xdr:col>
      <xdr:colOff>342900</xdr:colOff>
      <xdr:row>9</xdr:row>
      <xdr:rowOff>0</xdr:rowOff>
    </xdr:to>
    <xdr:sp macro="" textlink="Analysis!B36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9086850" y="866775"/>
          <a:ext cx="10096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2BEF38-9AB1-4B0E-9207-648BBC362294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ROA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15</xdr:col>
      <xdr:colOff>85725</xdr:colOff>
      <xdr:row>8</xdr:row>
      <xdr:rowOff>28574</xdr:rowOff>
    </xdr:from>
    <xdr:to>
      <xdr:col>15</xdr:col>
      <xdr:colOff>542925</xdr:colOff>
      <xdr:row>10</xdr:row>
      <xdr:rowOff>19049</xdr:rowOff>
    </xdr:to>
    <xdr:sp macro="" textlink="Analysis!C36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9229725" y="1066799"/>
          <a:ext cx="4572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2894532-4FE4-4A0A-BC41-F2D6BB2C4835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2%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387350</xdr:colOff>
      <xdr:row>1</xdr:row>
      <xdr:rowOff>177800</xdr:rowOff>
    </xdr:from>
    <xdr:to>
      <xdr:col>17</xdr:col>
      <xdr:colOff>69850</xdr:colOff>
      <xdr:row>14</xdr:row>
      <xdr:rowOff>3175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400049</xdr:colOff>
      <xdr:row>5</xdr:row>
      <xdr:rowOff>12700</xdr:rowOff>
    </xdr:from>
    <xdr:to>
      <xdr:col>21</xdr:col>
      <xdr:colOff>266700</xdr:colOff>
      <xdr:row>14</xdr:row>
      <xdr:rowOff>12701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66673</xdr:colOff>
      <xdr:row>6</xdr:row>
      <xdr:rowOff>152398</xdr:rowOff>
    </xdr:from>
    <xdr:to>
      <xdr:col>20</xdr:col>
      <xdr:colOff>314324</xdr:colOff>
      <xdr:row>10</xdr:row>
      <xdr:rowOff>19049</xdr:rowOff>
    </xdr:to>
    <xdr:sp macro="" textlink="Analysis!B37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1649073" y="809623"/>
          <a:ext cx="857251" cy="628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0FF388B-EC5C-464E-8082-0AAA7A138D0C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Quick Ratio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19</xdr:col>
      <xdr:colOff>247649</xdr:colOff>
      <xdr:row>9</xdr:row>
      <xdr:rowOff>47625</xdr:rowOff>
    </xdr:from>
    <xdr:to>
      <xdr:col>20</xdr:col>
      <xdr:colOff>95249</xdr:colOff>
      <xdr:row>10</xdr:row>
      <xdr:rowOff>104775</xdr:rowOff>
    </xdr:to>
    <xdr:sp macro="" textlink="Analysis!C37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1830049" y="1276350"/>
          <a:ext cx="457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4AC543A-2E6A-407A-AE72-499C690CC2C2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2.134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600074</xdr:colOff>
      <xdr:row>14</xdr:row>
      <xdr:rowOff>142875</xdr:rowOff>
    </xdr:from>
    <xdr:to>
      <xdr:col>11</xdr:col>
      <xdr:colOff>295274</xdr:colOff>
      <xdr:row>33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8" name="Chart 37">
              <a:extLst>
                <a:ext uri="{FF2B5EF4-FFF2-40B4-BE49-F238E27FC236}">
                  <a16:creationId xmlns:a16="http://schemas.microsoft.com/office/drawing/2014/main" id="{00000000-0008-0000-0200-00002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4124" y="2251075"/>
              <a:ext cx="4826000" cy="3441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46303</xdr:colOff>
      <xdr:row>15</xdr:row>
      <xdr:rowOff>131380</xdr:rowOff>
    </xdr:from>
    <xdr:to>
      <xdr:col>21</xdr:col>
      <xdr:colOff>197069</xdr:colOff>
      <xdr:row>30</xdr:row>
      <xdr:rowOff>175172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200-00002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7293" y="2433255"/>
              <a:ext cx="5283682" cy="28219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390525</xdr:colOff>
      <xdr:row>6</xdr:row>
      <xdr:rowOff>0</xdr:rowOff>
    </xdr:from>
    <xdr:to>
      <xdr:col>28</xdr:col>
      <xdr:colOff>85725</xdr:colOff>
      <xdr:row>20</xdr:row>
      <xdr:rowOff>76200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114300</xdr:colOff>
      <xdr:row>22</xdr:row>
      <xdr:rowOff>180975</xdr:rowOff>
    </xdr:from>
    <xdr:to>
      <xdr:col>24</xdr:col>
      <xdr:colOff>38100</xdr:colOff>
      <xdr:row>29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3525500" y="4371975"/>
          <a:ext cx="1143000" cy="1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Income</a:t>
          </a:r>
          <a:r>
            <a:rPr lang="en-IN" sz="1800" b="1" baseline="0"/>
            <a:t> Achieved VS Target</a:t>
          </a:r>
          <a:endParaRPr lang="en-IN" sz="1800" b="1"/>
        </a:p>
      </xdr:txBody>
    </xdr:sp>
    <xdr:clientData/>
  </xdr:twoCellAnchor>
  <xdr:twoCellAnchor>
    <xdr:from>
      <xdr:col>24</xdr:col>
      <xdr:colOff>409576</xdr:colOff>
      <xdr:row>23</xdr:row>
      <xdr:rowOff>57150</xdr:rowOff>
    </xdr:from>
    <xdr:to>
      <xdr:col>26</xdr:col>
      <xdr:colOff>314326</xdr:colOff>
      <xdr:row>29</xdr:row>
      <xdr:rowOff>133350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15039976" y="4438650"/>
          <a:ext cx="1123950" cy="1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Expense</a:t>
          </a:r>
          <a:r>
            <a:rPr lang="en-IN" sz="1800" b="1" baseline="0"/>
            <a:t> Reached VS Budget</a:t>
          </a:r>
          <a:endParaRPr lang="en-IN" sz="1800" b="1"/>
        </a:p>
      </xdr:txBody>
    </xdr:sp>
    <xdr:clientData/>
  </xdr:twoCellAnchor>
  <xdr:twoCellAnchor>
    <xdr:from>
      <xdr:col>24</xdr:col>
      <xdr:colOff>152400</xdr:colOff>
      <xdr:row>23</xdr:row>
      <xdr:rowOff>85725</xdr:rowOff>
    </xdr:from>
    <xdr:to>
      <xdr:col>24</xdr:col>
      <xdr:colOff>185738</xdr:colOff>
      <xdr:row>34</xdr:row>
      <xdr:rowOff>19050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>
          <a:off x="14782800" y="4467225"/>
          <a:ext cx="33338" cy="2028825"/>
        </a:xfrm>
        <a:prstGeom prst="line">
          <a:avLst/>
        </a:prstGeom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232870</xdr:colOff>
      <xdr:row>8</xdr:row>
      <xdr:rowOff>82879</xdr:rowOff>
    </xdr:from>
    <xdr:to>
      <xdr:col>3</xdr:col>
      <xdr:colOff>480520</xdr:colOff>
      <xdr:row>31</xdr:row>
      <xdr:rowOff>82879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524767" y="1101069"/>
          <a:ext cx="893598" cy="428077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590550</xdr:colOff>
      <xdr:row>27</xdr:row>
      <xdr:rowOff>180975</xdr:rowOff>
    </xdr:from>
    <xdr:to>
      <xdr:col>24</xdr:col>
      <xdr:colOff>66675</xdr:colOff>
      <xdr:row>31</xdr:row>
      <xdr:rowOff>9525</xdr:rowOff>
    </xdr:to>
    <xdr:sp macro="" textlink="Analysis!C41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3392150" y="4838700"/>
          <a:ext cx="130492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3A72DD6-945F-4340-959E-A40A4AEAFDB4}" type="TxLink">
            <a:rPr lang="en-US" sz="2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94%</a:t>
          </a:fld>
          <a:endParaRPr lang="en-IN" sz="24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24</xdr:col>
      <xdr:colOff>380999</xdr:colOff>
      <xdr:row>29</xdr:row>
      <xdr:rowOff>123825</xdr:rowOff>
    </xdr:from>
    <xdr:to>
      <xdr:col>26</xdr:col>
      <xdr:colOff>142874</xdr:colOff>
      <xdr:row>32</xdr:row>
      <xdr:rowOff>47625</xdr:rowOff>
    </xdr:to>
    <xdr:sp macro="" textlink="Analysis!C43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5011399" y="5162550"/>
          <a:ext cx="981075" cy="4953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4357AE1-8729-494E-A391-92D077DCE1B8}" type="TxLink">
            <a:rPr lang="en-US" sz="2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68%</a:t>
          </a:fld>
          <a:endParaRPr lang="en-IN" sz="2400">
            <a:latin typeface="Arial Black" panose="020B0A040201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1</xdr:row>
          <xdr:rowOff>95250</xdr:rowOff>
        </xdr:from>
        <xdr:to>
          <xdr:col>24</xdr:col>
          <xdr:colOff>247650</xdr:colOff>
          <xdr:row>5</xdr:row>
          <xdr:rowOff>88900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600075</xdr:colOff>
      <xdr:row>1</xdr:row>
      <xdr:rowOff>114300</xdr:rowOff>
    </xdr:from>
    <xdr:to>
      <xdr:col>9</xdr:col>
      <xdr:colOff>238125</xdr:colOff>
      <xdr:row>13</xdr:row>
      <xdr:rowOff>114300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476875" y="304800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561975</xdr:colOff>
      <xdr:row>1</xdr:row>
      <xdr:rowOff>114300</xdr:rowOff>
    </xdr:from>
    <xdr:to>
      <xdr:col>18</xdr:col>
      <xdr:colOff>200025</xdr:colOff>
      <xdr:row>13</xdr:row>
      <xdr:rowOff>114300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10925175" y="304800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266700</xdr:colOff>
      <xdr:row>1</xdr:row>
      <xdr:rowOff>123825</xdr:rowOff>
    </xdr:from>
    <xdr:to>
      <xdr:col>13</xdr:col>
      <xdr:colOff>514350</xdr:colOff>
      <xdr:row>13</xdr:row>
      <xdr:rowOff>123825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8191500" y="314325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152400</xdr:colOff>
      <xdr:row>1</xdr:row>
      <xdr:rowOff>133350</xdr:rowOff>
    </xdr:from>
    <xdr:to>
      <xdr:col>4</xdr:col>
      <xdr:colOff>400050</xdr:colOff>
      <xdr:row>13</xdr:row>
      <xdr:rowOff>133350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590800" y="323850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</xdr:colOff>
      <xdr:row>15</xdr:row>
      <xdr:rowOff>152400</xdr:rowOff>
    </xdr:from>
    <xdr:to>
      <xdr:col>13</xdr:col>
      <xdr:colOff>28575</xdr:colOff>
      <xdr:row>30</xdr:row>
      <xdr:rowOff>171450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7353300" y="2524125"/>
          <a:ext cx="600075" cy="28765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200025</xdr:colOff>
      <xdr:row>8</xdr:row>
      <xdr:rowOff>104775</xdr:rowOff>
    </xdr:from>
    <xdr:to>
      <xdr:col>3</xdr:col>
      <xdr:colOff>504825</xdr:colOff>
      <xdr:row>16</xdr:row>
      <xdr:rowOff>28575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GrpSpPr/>
      </xdr:nvGrpSpPr>
      <xdr:grpSpPr>
        <a:xfrm>
          <a:off x="1483254" y="1110192"/>
          <a:ext cx="946415" cy="1405466"/>
          <a:chOff x="1466850" y="1085850"/>
          <a:chExt cx="914400" cy="1447800"/>
        </a:xfrm>
      </xdr:grpSpPr>
      <xdr:pic>
        <xdr:nvPicPr>
          <xdr:cNvPr id="51" name="Graphic 50" descr="Document with solid fill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466850" y="1085850"/>
            <a:ext cx="914400" cy="914400"/>
          </a:xfrm>
          <a:prstGeom prst="rect">
            <a:avLst/>
          </a:prstGeom>
        </xdr:spPr>
      </xdr:pic>
      <xdr:sp macro="" textlink="">
        <xdr:nvSpPr>
          <xdr:cNvPr id="56" name="TextBox 55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 txBox="1"/>
        </xdr:nvSpPr>
        <xdr:spPr>
          <a:xfrm>
            <a:off x="1485066" y="2066925"/>
            <a:ext cx="831848" cy="46672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/>
              <a:t>Cover Page</a:t>
            </a:r>
          </a:p>
        </xdr:txBody>
      </xdr:sp>
    </xdr:grpSp>
    <xdr:clientData/>
  </xdr:twoCellAnchor>
  <xdr:twoCellAnchor>
    <xdr:from>
      <xdr:col>2</xdr:col>
      <xdr:colOff>218965</xdr:colOff>
      <xdr:row>16</xdr:row>
      <xdr:rowOff>28575</xdr:rowOff>
    </xdr:from>
    <xdr:to>
      <xdr:col>3</xdr:col>
      <xdr:colOff>622823</xdr:colOff>
      <xdr:row>23</xdr:row>
      <xdr:rowOff>131378</xdr:rowOff>
    </xdr:to>
    <xdr:grpSp>
      <xdr:nvGrpSpPr>
        <xdr:cNvPr id="62" name="Group 6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502194" y="2515658"/>
          <a:ext cx="1045473" cy="1399262"/>
          <a:chOff x="1315615" y="2619375"/>
          <a:chExt cx="979910" cy="1437782"/>
        </a:xfrm>
      </xdr:grpSpPr>
      <xdr:pic>
        <xdr:nvPicPr>
          <xdr:cNvPr id="53" name="Graphic 52" descr="Clipboard with solid fill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1381125" y="2619375"/>
            <a:ext cx="914400" cy="914400"/>
          </a:xfrm>
          <a:prstGeom prst="rect">
            <a:avLst/>
          </a:prstGeom>
        </xdr:spPr>
      </xdr:pic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 txBox="1"/>
        </xdr:nvSpPr>
        <xdr:spPr>
          <a:xfrm>
            <a:off x="1315615" y="3514724"/>
            <a:ext cx="807328" cy="542433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/>
              <a:t>Detailed</a:t>
            </a:r>
            <a:r>
              <a:rPr lang="en-IN" sz="1100" baseline="0"/>
              <a:t> Report</a:t>
            </a:r>
            <a:endParaRPr lang="en-IN" sz="1100"/>
          </a:p>
        </xdr:txBody>
      </xdr:sp>
    </xdr:grpSp>
    <xdr:clientData/>
  </xdr:twoCellAnchor>
  <xdr:twoCellAnchor>
    <xdr:from>
      <xdr:col>2</xdr:col>
      <xdr:colOff>123825</xdr:colOff>
      <xdr:row>24</xdr:row>
      <xdr:rowOff>57150</xdr:rowOff>
    </xdr:from>
    <xdr:to>
      <xdr:col>3</xdr:col>
      <xdr:colOff>426983</xdr:colOff>
      <xdr:row>31</xdr:row>
      <xdr:rowOff>19050</xdr:rowOff>
    </xdr:to>
    <xdr:grpSp>
      <xdr:nvGrpSpPr>
        <xdr:cNvPr id="68" name="Group 6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407054" y="4025900"/>
          <a:ext cx="944773" cy="1258358"/>
          <a:chOff x="1409700" y="4286250"/>
          <a:chExt cx="917561" cy="1295400"/>
        </a:xfrm>
      </xdr:grpSpPr>
      <xdr:pic>
        <xdr:nvPicPr>
          <xdr:cNvPr id="49" name="Graphic 48" descr="Bar graph with upward trend with solid fill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409700" y="4286250"/>
            <a:ext cx="914400" cy="914400"/>
          </a:xfrm>
          <a:prstGeom prst="rect">
            <a:avLst/>
          </a:prstGeom>
        </xdr:spPr>
      </xdr:pic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 txBox="1"/>
        </xdr:nvSpPr>
        <xdr:spPr>
          <a:xfrm>
            <a:off x="1522847" y="5105400"/>
            <a:ext cx="804414" cy="476250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/>
              <a:t>Dashboard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0.43814</cdr:x>
      <cdr:y>0.6562</cdr:y>
    </cdr:from>
    <cdr:to>
      <cdr:x>0.67686</cdr:x>
      <cdr:y>0.79581</cdr:y>
    </cdr:to>
    <cdr:sp macro="" textlink="Analysis!$C$35">
      <cdr:nvSpPr>
        <cdr:cNvPr id="5" name="TextBox 26">
          <a:extLst xmlns:a="http://schemas.openxmlformats.org/drawingml/2006/main">
            <a:ext uri="{FF2B5EF4-FFF2-40B4-BE49-F238E27FC236}">
              <a16:creationId xmlns:a16="http://schemas.microsoft.com/office/drawing/2014/main" id="{D280D2C0-2F11-4170-AEE5-2A7CF6E58921}"/>
            </a:ext>
          </a:extLst>
        </cdr:cNvPr>
        <cdr:cNvSpPr txBox="1"/>
      </cdr:nvSpPr>
      <cdr:spPr>
        <a:xfrm xmlns:a="http://schemas.openxmlformats.org/drawingml/2006/main">
          <a:off x="955674" y="1193800"/>
          <a:ext cx="520701" cy="254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A9ACB35-D2C9-4B3B-A5B7-A95246762085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45%</a:t>
          </a:fld>
          <a:endParaRPr lang="en-US" sz="1100">
            <a:latin typeface="Arial Black" panose="020B0A04020102020204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42332</xdr:colOff>
      <xdr:row>23</xdr:row>
      <xdr:rowOff>116417</xdr:rowOff>
    </xdr:from>
    <xdr:to>
      <xdr:col>8</xdr:col>
      <xdr:colOff>613832</xdr:colOff>
      <xdr:row>32</xdr:row>
      <xdr:rowOff>59267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0499" y="5926667"/>
          <a:ext cx="7471833" cy="1657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5</xdr:col>
      <xdr:colOff>941916</xdr:colOff>
      <xdr:row>25</xdr:row>
      <xdr:rowOff>127000</xdr:rowOff>
    </xdr:from>
    <xdr:to>
      <xdr:col>6</xdr:col>
      <xdr:colOff>882649</xdr:colOff>
      <xdr:row>30</xdr:row>
      <xdr:rowOff>88900</xdr:rowOff>
    </xdr:to>
    <xdr:pic>
      <xdr:nvPicPr>
        <xdr:cNvPr id="4" name="Graphic 3" descr="Bar graph with upward trend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69416" y="63182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308750</xdr:colOff>
      <xdr:row>25</xdr:row>
      <xdr:rowOff>107666</xdr:rowOff>
    </xdr:from>
    <xdr:to>
      <xdr:col>5</xdr:col>
      <xdr:colOff>249483</xdr:colOff>
      <xdr:row>30</xdr:row>
      <xdr:rowOff>69566</xdr:rowOff>
    </xdr:to>
    <xdr:pic>
      <xdr:nvPicPr>
        <xdr:cNvPr id="6" name="Graphic 5" descr="Documen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62583" y="629891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1411251</xdr:colOff>
      <xdr:row>25</xdr:row>
      <xdr:rowOff>98917</xdr:rowOff>
    </xdr:from>
    <xdr:to>
      <xdr:col>3</xdr:col>
      <xdr:colOff>568817</xdr:colOff>
      <xdr:row>30</xdr:row>
      <xdr:rowOff>60817</xdr:rowOff>
    </xdr:to>
    <xdr:pic>
      <xdr:nvPicPr>
        <xdr:cNvPr id="8" name="Graphic 7" descr="Line arrow: Rotate righ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834584" y="629016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90166</xdr:colOff>
      <xdr:row>25</xdr:row>
      <xdr:rowOff>37250</xdr:rowOff>
    </xdr:from>
    <xdr:to>
      <xdr:col>2</xdr:col>
      <xdr:colOff>729400</xdr:colOff>
      <xdr:row>29</xdr:row>
      <xdr:rowOff>180125</xdr:rowOff>
    </xdr:to>
    <xdr:pic>
      <xdr:nvPicPr>
        <xdr:cNvPr id="10" name="Graphic 9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38333" y="6228500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933450</xdr:colOff>
          <xdr:row>24</xdr:row>
          <xdr:rowOff>19050</xdr:rowOff>
        </xdr:from>
        <xdr:to>
          <xdr:col>7</xdr:col>
          <xdr:colOff>222250</xdr:colOff>
          <xdr:row>25</xdr:row>
          <xdr:rowOff>95250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280986</xdr:colOff>
      <xdr:row>41</xdr:row>
      <xdr:rowOff>166290</xdr:rowOff>
    </xdr:from>
    <xdr:to>
      <xdr:col>8</xdr:col>
      <xdr:colOff>702468</xdr:colOff>
      <xdr:row>56</xdr:row>
      <xdr:rowOff>51991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0436" y="8122840"/>
              <a:ext cx="4802982" cy="26479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1043782</xdr:colOff>
      <xdr:row>41</xdr:row>
      <xdr:rowOff>173435</xdr:rowOff>
    </xdr:from>
    <xdr:to>
      <xdr:col>11</xdr:col>
      <xdr:colOff>904478</xdr:colOff>
      <xdr:row>56</xdr:row>
      <xdr:rowOff>61119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60B-8085-4820-83B6-BEFEBBD2EE08}">
  <dimension ref="A1"/>
  <sheetViews>
    <sheetView zoomScale="65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4F92-1162-4F4D-9CD1-4533A0695AEF}">
  <dimension ref="C3:C25"/>
  <sheetViews>
    <sheetView tabSelected="1" topLeftCell="D9" zoomScale="96" zoomScaleNormal="58" workbookViewId="0">
      <selection activeCell="A18" sqref="A18"/>
    </sheetView>
  </sheetViews>
  <sheetFormatPr defaultColWidth="9.1796875" defaultRowHeight="14.5" x14ac:dyDescent="0.35"/>
  <cols>
    <col min="1" max="16384" width="9.1796875" style="40"/>
  </cols>
  <sheetData>
    <row r="3" ht="6.75" customHeight="1" x14ac:dyDescent="0.35"/>
    <row r="4" hidden="1" x14ac:dyDescent="0.35"/>
    <row r="5" hidden="1" x14ac:dyDescent="0.35"/>
    <row r="25" spans="3:3" x14ac:dyDescent="0.35">
      <c r="C25" s="40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Drop Down 2">
              <controlPr defaultSize="0" autoLine="0" autoPict="0">
                <anchor moveWithCells="1">
                  <from>
                    <xdr:col>22</xdr:col>
                    <xdr:colOff>133350</xdr:colOff>
                    <xdr:row>1</xdr:row>
                    <xdr:rowOff>95250</xdr:rowOff>
                  </from>
                  <to>
                    <xdr:col>24</xdr:col>
                    <xdr:colOff>247650</xdr:colOff>
                    <xdr:row>5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320C-ADAC-44F0-8EC5-5B9AF5B64B56}">
  <dimension ref="B1:O23"/>
  <sheetViews>
    <sheetView showGridLines="0" showRowColHeaders="0" topLeftCell="C1" zoomScale="101" zoomScaleNormal="90" workbookViewId="0"/>
  </sheetViews>
  <sheetFormatPr defaultColWidth="11.453125" defaultRowHeight="14.5" x14ac:dyDescent="0.35"/>
  <cols>
    <col min="1" max="1" width="2.26953125" customWidth="1"/>
    <col min="2" max="2" width="4.1796875" customWidth="1"/>
    <col min="3" max="3" width="26.26953125" style="1" customWidth="1"/>
    <col min="4" max="15" width="14.54296875" style="1" customWidth="1"/>
  </cols>
  <sheetData>
    <row r="1" spans="2:15" ht="15" thickBot="1" x14ac:dyDescent="0.4"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5" ht="26.25" customHeigh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2:15" ht="18" customHeight="1" x14ac:dyDescent="0.35">
      <c r="B3" s="49" t="s">
        <v>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2:15" ht="18" customHeight="1" thickBot="1" x14ac:dyDescent="0.4">
      <c r="B4" s="52" t="s">
        <v>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2:15" ht="33" customHeight="1" thickBot="1" x14ac:dyDescent="0.4">
      <c r="B5" s="28" t="s">
        <v>3</v>
      </c>
      <c r="C5" s="29" t="s">
        <v>4</v>
      </c>
      <c r="D5" s="30">
        <v>43831</v>
      </c>
      <c r="E5" s="31">
        <v>43862</v>
      </c>
      <c r="F5" s="31">
        <v>43891</v>
      </c>
      <c r="G5" s="32">
        <v>43922</v>
      </c>
      <c r="H5" s="30">
        <v>43952</v>
      </c>
      <c r="I5" s="31">
        <v>43983</v>
      </c>
      <c r="J5" s="31">
        <v>44013</v>
      </c>
      <c r="K5" s="32">
        <v>44044</v>
      </c>
      <c r="L5" s="30">
        <v>44075</v>
      </c>
      <c r="M5" s="31">
        <v>44105</v>
      </c>
      <c r="N5" s="31">
        <v>44136</v>
      </c>
      <c r="O5" s="32">
        <v>44166</v>
      </c>
    </row>
    <row r="6" spans="2:15" ht="18.75" customHeight="1" x14ac:dyDescent="0.35">
      <c r="B6" s="55" t="s">
        <v>0</v>
      </c>
      <c r="C6" s="33" t="s">
        <v>5</v>
      </c>
      <c r="D6" s="8">
        <v>8304345</v>
      </c>
      <c r="E6" s="2">
        <v>7856000</v>
      </c>
      <c r="F6" s="2">
        <v>7933500</v>
      </c>
      <c r="G6" s="4">
        <v>9409500</v>
      </c>
      <c r="H6" s="8">
        <v>8856000</v>
      </c>
      <c r="I6" s="2">
        <v>9594000</v>
      </c>
      <c r="J6" s="2">
        <v>6409500</v>
      </c>
      <c r="K6" s="4">
        <v>7564500</v>
      </c>
      <c r="L6" s="2">
        <v>9594000</v>
      </c>
      <c r="M6" s="2">
        <v>7564480</v>
      </c>
      <c r="N6" s="2">
        <v>8856000</v>
      </c>
      <c r="O6" s="27">
        <v>10533125</v>
      </c>
    </row>
    <row r="7" spans="2:15" ht="18.75" customHeight="1" x14ac:dyDescent="0.35">
      <c r="B7" s="56"/>
      <c r="C7" s="34" t="s">
        <v>6</v>
      </c>
      <c r="D7" s="8">
        <v>2200000</v>
      </c>
      <c r="E7" s="2">
        <v>2015840</v>
      </c>
      <c r="F7" s="2">
        <v>2008800</v>
      </c>
      <c r="G7" s="4">
        <v>2003520</v>
      </c>
      <c r="H7" s="8">
        <v>1173600</v>
      </c>
      <c r="I7" s="2">
        <v>2185920</v>
      </c>
      <c r="J7" s="2">
        <v>3157760</v>
      </c>
      <c r="K7" s="4">
        <v>2177120</v>
      </c>
      <c r="L7" s="2">
        <v>2221120</v>
      </c>
      <c r="M7" s="2">
        <v>3113760</v>
      </c>
      <c r="N7" s="2">
        <v>2175360</v>
      </c>
      <c r="O7" s="4">
        <v>2154240</v>
      </c>
    </row>
    <row r="8" spans="2:15" ht="18.75" customHeight="1" x14ac:dyDescent="0.35">
      <c r="B8" s="56"/>
      <c r="C8" s="34" t="s">
        <v>7</v>
      </c>
      <c r="D8" s="8">
        <f t="shared" ref="D8:O8" si="0">D6-D7</f>
        <v>6104345</v>
      </c>
      <c r="E8" s="2">
        <f t="shared" si="0"/>
        <v>5840160</v>
      </c>
      <c r="F8" s="2">
        <f t="shared" si="0"/>
        <v>5924700</v>
      </c>
      <c r="G8" s="4">
        <f t="shared" si="0"/>
        <v>7405980</v>
      </c>
      <c r="H8" s="8">
        <f t="shared" si="0"/>
        <v>7682400</v>
      </c>
      <c r="I8" s="2">
        <f t="shared" si="0"/>
        <v>7408080</v>
      </c>
      <c r="J8" s="2">
        <f t="shared" si="0"/>
        <v>3251740</v>
      </c>
      <c r="K8" s="4">
        <f t="shared" si="0"/>
        <v>5387380</v>
      </c>
      <c r="L8" s="2">
        <f t="shared" si="0"/>
        <v>7372880</v>
      </c>
      <c r="M8" s="2">
        <f t="shared" si="0"/>
        <v>4450720</v>
      </c>
      <c r="N8" s="2">
        <f t="shared" si="0"/>
        <v>6680640</v>
      </c>
      <c r="O8" s="4">
        <f t="shared" si="0"/>
        <v>8378885</v>
      </c>
    </row>
    <row r="9" spans="2:15" ht="18.75" customHeight="1" x14ac:dyDescent="0.35">
      <c r="B9" s="56"/>
      <c r="C9" s="34" t="s">
        <v>8</v>
      </c>
      <c r="D9" s="8">
        <v>2976700</v>
      </c>
      <c r="E9" s="2">
        <v>3060000</v>
      </c>
      <c r="F9" s="2">
        <v>3034500</v>
      </c>
      <c r="G9" s="4">
        <v>2927400</v>
      </c>
      <c r="H9" s="8">
        <v>2964800</v>
      </c>
      <c r="I9" s="2">
        <v>2976700</v>
      </c>
      <c r="J9" s="2">
        <v>3049800</v>
      </c>
      <c r="K9" s="4">
        <v>3145000</v>
      </c>
      <c r="L9" s="2">
        <v>3403400</v>
      </c>
      <c r="M9" s="2">
        <v>2954600</v>
      </c>
      <c r="N9" s="2">
        <v>2648600</v>
      </c>
      <c r="O9" s="4">
        <v>2454800</v>
      </c>
    </row>
    <row r="10" spans="2:15" ht="18.75" customHeight="1" x14ac:dyDescent="0.35">
      <c r="B10" s="56"/>
      <c r="C10" s="34" t="s">
        <v>9</v>
      </c>
      <c r="D10" s="8">
        <f t="shared" ref="D10:O10" si="1">D7+D9</f>
        <v>5176700</v>
      </c>
      <c r="E10" s="2">
        <f t="shared" si="1"/>
        <v>5075840</v>
      </c>
      <c r="F10" s="2">
        <f t="shared" si="1"/>
        <v>5043300</v>
      </c>
      <c r="G10" s="4">
        <f t="shared" si="1"/>
        <v>4930920</v>
      </c>
      <c r="H10" s="8">
        <f t="shared" si="1"/>
        <v>4138400</v>
      </c>
      <c r="I10" s="2">
        <f t="shared" si="1"/>
        <v>5162620</v>
      </c>
      <c r="J10" s="2">
        <f t="shared" si="1"/>
        <v>6207560</v>
      </c>
      <c r="K10" s="4">
        <f t="shared" si="1"/>
        <v>5322120</v>
      </c>
      <c r="L10" s="2">
        <f t="shared" si="1"/>
        <v>5624520</v>
      </c>
      <c r="M10" s="2">
        <f t="shared" si="1"/>
        <v>6068360</v>
      </c>
      <c r="N10" s="2">
        <f t="shared" si="1"/>
        <v>4823960</v>
      </c>
      <c r="O10" s="4">
        <f t="shared" si="1"/>
        <v>4609040</v>
      </c>
    </row>
    <row r="11" spans="2:15" ht="18.75" customHeight="1" x14ac:dyDescent="0.35">
      <c r="B11" s="56"/>
      <c r="C11" s="34" t="s">
        <v>10</v>
      </c>
      <c r="D11" s="8">
        <f>D8-D9</f>
        <v>3127645</v>
      </c>
      <c r="E11" s="2">
        <f t="shared" ref="E11:O11" si="2">E8-E9</f>
        <v>2780160</v>
      </c>
      <c r="F11" s="2">
        <f t="shared" si="2"/>
        <v>2890200</v>
      </c>
      <c r="G11" s="4">
        <f t="shared" si="2"/>
        <v>4478580</v>
      </c>
      <c r="H11" s="8">
        <f t="shared" si="2"/>
        <v>4717600</v>
      </c>
      <c r="I11" s="2">
        <f t="shared" si="2"/>
        <v>4431380</v>
      </c>
      <c r="J11" s="2">
        <f t="shared" si="2"/>
        <v>201940</v>
      </c>
      <c r="K11" s="4">
        <f t="shared" si="2"/>
        <v>2242380</v>
      </c>
      <c r="L11" s="2">
        <f t="shared" si="2"/>
        <v>3969480</v>
      </c>
      <c r="M11" s="2">
        <f t="shared" si="2"/>
        <v>1496120</v>
      </c>
      <c r="N11" s="2">
        <f t="shared" si="2"/>
        <v>4032040</v>
      </c>
      <c r="O11" s="4">
        <f t="shared" si="2"/>
        <v>5924085</v>
      </c>
    </row>
    <row r="12" spans="2:15" ht="18.75" customHeight="1" x14ac:dyDescent="0.35">
      <c r="B12" s="56"/>
      <c r="C12" s="34" t="s">
        <v>11</v>
      </c>
      <c r="D12" s="8">
        <f>D11*15%</f>
        <v>469146.75</v>
      </c>
      <c r="E12" s="2">
        <f t="shared" ref="E12:O12" si="3">E11*15%</f>
        <v>417024</v>
      </c>
      <c r="F12" s="2">
        <f t="shared" si="3"/>
        <v>433530</v>
      </c>
      <c r="G12" s="4">
        <f t="shared" si="3"/>
        <v>671787</v>
      </c>
      <c r="H12" s="8">
        <f t="shared" si="3"/>
        <v>707640</v>
      </c>
      <c r="I12" s="2">
        <f t="shared" si="3"/>
        <v>664707</v>
      </c>
      <c r="J12" s="2">
        <f t="shared" si="3"/>
        <v>30291</v>
      </c>
      <c r="K12" s="4">
        <f t="shared" si="3"/>
        <v>336357</v>
      </c>
      <c r="L12" s="2">
        <f t="shared" si="3"/>
        <v>595422</v>
      </c>
      <c r="M12" s="2">
        <f t="shared" si="3"/>
        <v>224418</v>
      </c>
      <c r="N12" s="2">
        <f t="shared" si="3"/>
        <v>604806</v>
      </c>
      <c r="O12" s="4">
        <f t="shared" si="3"/>
        <v>888612.75</v>
      </c>
    </row>
    <row r="13" spans="2:15" ht="18.75" customHeight="1" thickBot="1" x14ac:dyDescent="0.4">
      <c r="B13" s="57"/>
      <c r="C13" s="35" t="s">
        <v>12</v>
      </c>
      <c r="D13" s="8">
        <f>D11-D12</f>
        <v>2658498.25</v>
      </c>
      <c r="E13" s="2">
        <f t="shared" ref="E13:O13" si="4">E11-E12</f>
        <v>2363136</v>
      </c>
      <c r="F13" s="2">
        <f t="shared" si="4"/>
        <v>2456670</v>
      </c>
      <c r="G13" s="4">
        <f t="shared" si="4"/>
        <v>3806793</v>
      </c>
      <c r="H13" s="8">
        <f t="shared" si="4"/>
        <v>4009960</v>
      </c>
      <c r="I13" s="2">
        <f t="shared" si="4"/>
        <v>3766673</v>
      </c>
      <c r="J13" s="2">
        <f t="shared" si="4"/>
        <v>171649</v>
      </c>
      <c r="K13" s="4">
        <f t="shared" si="4"/>
        <v>1906023</v>
      </c>
      <c r="L13" s="2">
        <f t="shared" si="4"/>
        <v>3374058</v>
      </c>
      <c r="M13" s="2">
        <f t="shared" si="4"/>
        <v>1271702</v>
      </c>
      <c r="N13" s="2">
        <f t="shared" si="4"/>
        <v>3427234</v>
      </c>
      <c r="O13" s="4">
        <f t="shared" si="4"/>
        <v>5035472.25</v>
      </c>
    </row>
    <row r="14" spans="2:15" ht="18.75" customHeight="1" x14ac:dyDescent="0.35">
      <c r="B14" s="56" t="s">
        <v>13</v>
      </c>
      <c r="C14" s="36" t="s">
        <v>14</v>
      </c>
      <c r="D14" s="11">
        <v>3.2000000000000001E-2</v>
      </c>
      <c r="E14" s="12">
        <v>4.1000000000000002E-2</v>
      </c>
      <c r="F14" s="12">
        <v>2.9000000000000001E-2</v>
      </c>
      <c r="G14" s="13">
        <v>5.1999999999999998E-2</v>
      </c>
      <c r="H14" s="11">
        <v>4.5999999999999999E-2</v>
      </c>
      <c r="I14" s="12">
        <v>6.3E-2</v>
      </c>
      <c r="J14" s="12">
        <v>3.2000000000000001E-2</v>
      </c>
      <c r="K14" s="13">
        <v>4.4999999999999998E-2</v>
      </c>
      <c r="L14" s="11">
        <v>7.5999999999999998E-2</v>
      </c>
      <c r="M14" s="12">
        <v>6.7000000000000004E-2</v>
      </c>
      <c r="N14" s="12">
        <v>3.5000000000000003E-2</v>
      </c>
      <c r="O14" s="13">
        <v>5.2999999999999999E-2</v>
      </c>
    </row>
    <row r="15" spans="2:15" ht="18.75" customHeight="1" x14ac:dyDescent="0.35">
      <c r="B15" s="56"/>
      <c r="C15" s="37" t="s">
        <v>15</v>
      </c>
      <c r="D15" s="20">
        <f t="shared" ref="D15:O15" si="5">D13/D6</f>
        <v>0.32013340606634239</v>
      </c>
      <c r="E15" s="21">
        <f t="shared" si="5"/>
        <v>0.30080651731160896</v>
      </c>
      <c r="F15" s="21">
        <f t="shared" si="5"/>
        <v>0.3096577802987332</v>
      </c>
      <c r="G15" s="22">
        <f t="shared" si="5"/>
        <v>0.40456910569105692</v>
      </c>
      <c r="H15" s="20">
        <f t="shared" si="5"/>
        <v>0.45279584462511291</v>
      </c>
      <c r="I15" s="21">
        <f t="shared" si="5"/>
        <v>0.39260715030227228</v>
      </c>
      <c r="J15" s="21">
        <f t="shared" si="5"/>
        <v>2.6780404087682348E-2</v>
      </c>
      <c r="K15" s="22">
        <f t="shared" si="5"/>
        <v>0.25196946262145548</v>
      </c>
      <c r="L15" s="20">
        <f t="shared" si="5"/>
        <v>0.3516841776110069</v>
      </c>
      <c r="M15" s="21">
        <f t="shared" si="5"/>
        <v>0.1681149266043403</v>
      </c>
      <c r="N15" s="21">
        <f t="shared" si="5"/>
        <v>0.38699570912375791</v>
      </c>
      <c r="O15" s="22">
        <f t="shared" si="5"/>
        <v>0.47806061828754526</v>
      </c>
    </row>
    <row r="16" spans="2:15" ht="18.75" customHeight="1" thickBot="1" x14ac:dyDescent="0.4">
      <c r="B16" s="56"/>
      <c r="C16" s="38" t="s">
        <v>16</v>
      </c>
      <c r="D16" s="23">
        <v>1.0666666666666666E-2</v>
      </c>
      <c r="E16" s="24">
        <v>1.3666666666666667E-2</v>
      </c>
      <c r="F16" s="24">
        <v>1.2999999999999999E-2</v>
      </c>
      <c r="G16" s="25">
        <v>1.7333333333333333E-2</v>
      </c>
      <c r="H16" s="23">
        <v>1.5333333333333332E-2</v>
      </c>
      <c r="I16" s="24">
        <v>2.1000000000000001E-2</v>
      </c>
      <c r="J16" s="24">
        <v>2.3000000000000003E-2</v>
      </c>
      <c r="K16" s="25">
        <v>1.4999999999999999E-2</v>
      </c>
      <c r="L16" s="23">
        <v>2.2666666666666668E-2</v>
      </c>
      <c r="M16" s="24">
        <v>2.2333333333333334E-2</v>
      </c>
      <c r="N16" s="24">
        <v>1.6999999999999998E-2</v>
      </c>
      <c r="O16" s="25">
        <v>1.7666666666666667E-2</v>
      </c>
    </row>
    <row r="17" spans="2:15" ht="18.75" customHeight="1" x14ac:dyDescent="0.35">
      <c r="B17" s="56"/>
      <c r="C17" s="34" t="s">
        <v>17</v>
      </c>
      <c r="D17" s="14">
        <v>1.4630000000000003</v>
      </c>
      <c r="E17" s="15">
        <v>1.617</v>
      </c>
      <c r="F17" s="15">
        <v>2.0790000000000002</v>
      </c>
      <c r="G17" s="16">
        <v>2.3210000000000002</v>
      </c>
      <c r="H17" s="14">
        <v>2.1339999999999999</v>
      </c>
      <c r="I17" s="15">
        <v>1.8480000000000001</v>
      </c>
      <c r="J17" s="15">
        <v>1.595</v>
      </c>
      <c r="K17" s="16">
        <v>1.3420000000000001</v>
      </c>
      <c r="L17" s="15">
        <v>1.2210000000000003</v>
      </c>
      <c r="M17" s="15">
        <v>1.7050000000000003</v>
      </c>
      <c r="N17" s="15">
        <v>1.9360000000000002</v>
      </c>
      <c r="O17" s="16">
        <v>1.4630000000000003</v>
      </c>
    </row>
    <row r="18" spans="2:15" ht="18.75" customHeight="1" x14ac:dyDescent="0.35">
      <c r="B18" s="56"/>
      <c r="C18" s="34" t="s">
        <v>18</v>
      </c>
      <c r="D18" s="14">
        <v>4.5210000000000008</v>
      </c>
      <c r="E18" s="15">
        <v>4.0260000000000007</v>
      </c>
      <c r="F18" s="15">
        <v>4.4110000000000005</v>
      </c>
      <c r="G18" s="16">
        <v>4.4880000000000004</v>
      </c>
      <c r="H18" s="14">
        <v>4.5210000000000008</v>
      </c>
      <c r="I18" s="15">
        <v>3.2890000000000006</v>
      </c>
      <c r="J18" s="15">
        <v>3.5420000000000007</v>
      </c>
      <c r="K18" s="16">
        <v>4.0260000000000007</v>
      </c>
      <c r="L18" s="15">
        <v>3.4320000000000004</v>
      </c>
      <c r="M18" s="15">
        <v>3.9050000000000002</v>
      </c>
      <c r="N18" s="15">
        <v>4.2679999999999998</v>
      </c>
      <c r="O18" s="16">
        <v>4.3890000000000002</v>
      </c>
    </row>
    <row r="19" spans="2:15" ht="18.75" customHeight="1" x14ac:dyDescent="0.35">
      <c r="B19" s="56"/>
      <c r="C19" s="39" t="s">
        <v>19</v>
      </c>
      <c r="D19" s="17">
        <v>5.1205000000000007</v>
      </c>
      <c r="E19" s="18">
        <v>5.6594999999999995</v>
      </c>
      <c r="F19" s="18">
        <v>7.2765000000000004</v>
      </c>
      <c r="G19" s="19">
        <v>8.1234999999999999</v>
      </c>
      <c r="H19" s="17">
        <v>7.4689999999999994</v>
      </c>
      <c r="I19" s="18">
        <v>6.468</v>
      </c>
      <c r="J19" s="18">
        <v>5.5824999999999996</v>
      </c>
      <c r="K19" s="19">
        <v>4.6970000000000001</v>
      </c>
      <c r="L19" s="18">
        <v>4.2735000000000012</v>
      </c>
      <c r="M19" s="18">
        <v>5.9675000000000011</v>
      </c>
      <c r="N19" s="18">
        <v>6.7760000000000007</v>
      </c>
      <c r="O19" s="19">
        <v>5.1205000000000007</v>
      </c>
    </row>
    <row r="20" spans="2:15" ht="18.75" customHeight="1" x14ac:dyDescent="0.35">
      <c r="B20" s="56"/>
      <c r="C20" s="34" t="s">
        <v>20</v>
      </c>
      <c r="D20" s="8">
        <v>8492400</v>
      </c>
      <c r="E20" s="2">
        <v>9199800</v>
      </c>
      <c r="F20" s="2">
        <v>8798400</v>
      </c>
      <c r="G20" s="4">
        <v>9360000</v>
      </c>
      <c r="H20" s="8">
        <v>9399600</v>
      </c>
      <c r="I20" s="2">
        <v>9518400</v>
      </c>
      <c r="J20" s="2">
        <v>9559800</v>
      </c>
      <c r="K20" s="4">
        <v>8998200</v>
      </c>
      <c r="L20" s="2">
        <v>9698400</v>
      </c>
      <c r="M20" s="2">
        <v>9878400</v>
      </c>
      <c r="N20" s="2">
        <v>9900000</v>
      </c>
      <c r="O20" s="4">
        <v>8998200</v>
      </c>
    </row>
    <row r="21" spans="2:15" ht="18.75" customHeight="1" x14ac:dyDescent="0.35">
      <c r="B21" s="56"/>
      <c r="C21" s="34" t="s">
        <v>21</v>
      </c>
      <c r="D21" s="9">
        <f t="shared" ref="D21:O21" si="6">IFERROR(IF(D20="","",D6/D20),0)</f>
        <v>0.97785608308605343</v>
      </c>
      <c r="E21" s="3">
        <f t="shared" si="6"/>
        <v>0.85393160720885242</v>
      </c>
      <c r="F21" s="3">
        <f t="shared" si="6"/>
        <v>0.90169803600654663</v>
      </c>
      <c r="G21" s="5">
        <f t="shared" si="6"/>
        <v>1.0052884615384616</v>
      </c>
      <c r="H21" s="9">
        <f t="shared" si="6"/>
        <v>0.9421677518192263</v>
      </c>
      <c r="I21" s="3">
        <f t="shared" si="6"/>
        <v>1.0079425113464449</v>
      </c>
      <c r="J21" s="3">
        <f t="shared" si="6"/>
        <v>0.67046381723467019</v>
      </c>
      <c r="K21" s="5">
        <f t="shared" si="6"/>
        <v>0.84066813362672532</v>
      </c>
      <c r="L21" s="3">
        <f t="shared" si="6"/>
        <v>0.98923533778767636</v>
      </c>
      <c r="M21" s="3">
        <f t="shared" si="6"/>
        <v>0.76575963718820861</v>
      </c>
      <c r="N21" s="3">
        <f t="shared" si="6"/>
        <v>0.89454545454545453</v>
      </c>
      <c r="O21" s="5">
        <f t="shared" si="6"/>
        <v>1.1705813384899202</v>
      </c>
    </row>
    <row r="22" spans="2:15" ht="18.75" customHeight="1" x14ac:dyDescent="0.35">
      <c r="B22" s="56"/>
      <c r="C22" s="34" t="s">
        <v>22</v>
      </c>
      <c r="D22" s="8">
        <v>6225400</v>
      </c>
      <c r="E22" s="2">
        <v>6245800</v>
      </c>
      <c r="F22" s="2">
        <v>6065600</v>
      </c>
      <c r="G22" s="4">
        <v>6205000</v>
      </c>
      <c r="H22" s="8">
        <v>6065600</v>
      </c>
      <c r="I22" s="2">
        <v>6111500</v>
      </c>
      <c r="J22" s="2">
        <v>5975500</v>
      </c>
      <c r="K22" s="4">
        <v>6053700</v>
      </c>
      <c r="L22" s="2">
        <v>6048600</v>
      </c>
      <c r="M22" s="2">
        <v>6001000</v>
      </c>
      <c r="N22" s="2">
        <v>6106400</v>
      </c>
      <c r="O22" s="4">
        <v>6045200</v>
      </c>
    </row>
    <row r="23" spans="2:15" ht="18.75" customHeight="1" thickBot="1" x14ac:dyDescent="0.4">
      <c r="B23" s="57"/>
      <c r="C23" s="35" t="s">
        <v>23</v>
      </c>
      <c r="D23" s="10">
        <f t="shared" ref="D23:O23" si="7">IFERROR(IF(D22="","",D10/D22),0)</f>
        <v>0.83154496096636366</v>
      </c>
      <c r="E23" s="6">
        <f t="shared" si="7"/>
        <v>0.81268052131032054</v>
      </c>
      <c r="F23" s="6">
        <f t="shared" si="7"/>
        <v>0.83145937747296228</v>
      </c>
      <c r="G23" s="7">
        <f t="shared" si="7"/>
        <v>0.79466881547139401</v>
      </c>
      <c r="H23" s="10">
        <f t="shared" si="7"/>
        <v>0.68227380638353996</v>
      </c>
      <c r="I23" s="6">
        <f t="shared" si="7"/>
        <v>0.84473860754315633</v>
      </c>
      <c r="J23" s="6">
        <f t="shared" si="7"/>
        <v>1.0388352439126434</v>
      </c>
      <c r="K23" s="7">
        <f t="shared" si="7"/>
        <v>0.87915159324049752</v>
      </c>
      <c r="L23" s="6">
        <f t="shared" si="7"/>
        <v>0.92988790794564036</v>
      </c>
      <c r="M23" s="6">
        <f t="shared" si="7"/>
        <v>1.0112247958673555</v>
      </c>
      <c r="N23" s="6">
        <f t="shared" si="7"/>
        <v>0.78998427878946675</v>
      </c>
      <c r="O23" s="7">
        <f t="shared" si="7"/>
        <v>0.76242969628796398</v>
      </c>
    </row>
  </sheetData>
  <mergeCells count="5">
    <mergeCell ref="B2:O2"/>
    <mergeCell ref="B3:O3"/>
    <mergeCell ref="B4:O4"/>
    <mergeCell ref="B6:B13"/>
    <mergeCell ref="B14:B2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A18B-B0C6-464A-82B2-5AB39207B839}">
  <dimension ref="A1:N43"/>
  <sheetViews>
    <sheetView topLeftCell="A9" zoomScale="52" workbookViewId="0">
      <selection activeCell="D33" sqref="D33"/>
    </sheetView>
  </sheetViews>
  <sheetFormatPr defaultRowHeight="14.5" x14ac:dyDescent="0.35"/>
  <cols>
    <col min="1" max="1" width="8.1796875" customWidth="1"/>
    <col min="2" max="2" width="26.7265625" customWidth="1"/>
    <col min="3" max="3" width="14.81640625" customWidth="1"/>
    <col min="4" max="4" width="14.54296875" customWidth="1"/>
    <col min="5" max="5" width="16.453125" customWidth="1"/>
    <col min="6" max="6" width="14.7265625" customWidth="1"/>
    <col min="7" max="7" width="16" customWidth="1"/>
    <col min="8" max="8" width="15.54296875" customWidth="1"/>
    <col min="9" max="9" width="15" customWidth="1"/>
    <col min="10" max="10" width="17.26953125" customWidth="1"/>
    <col min="11" max="11" width="23.7265625" customWidth="1"/>
    <col min="12" max="12" width="17.81640625" customWidth="1"/>
    <col min="13" max="13" width="15.54296875" customWidth="1"/>
    <col min="14" max="14" width="18.1796875" customWidth="1"/>
  </cols>
  <sheetData>
    <row r="1" spans="1:14" ht="22" x14ac:dyDescent="0.3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</row>
    <row r="2" spans="1:14" ht="18.5" x14ac:dyDescent="0.3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1:14" ht="19" thickBot="1" x14ac:dyDescent="0.4">
      <c r="A3" s="52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1:14" ht="29" thickBot="1" x14ac:dyDescent="0.4">
      <c r="A4" s="28" t="s">
        <v>3</v>
      </c>
      <c r="B4" s="29" t="s">
        <v>4</v>
      </c>
      <c r="C4" s="30">
        <v>43831</v>
      </c>
      <c r="D4" s="31">
        <v>43862</v>
      </c>
      <c r="E4" s="31">
        <v>43891</v>
      </c>
      <c r="F4" s="32">
        <v>43922</v>
      </c>
      <c r="G4" s="30">
        <v>43952</v>
      </c>
      <c r="H4" s="31">
        <v>43983</v>
      </c>
      <c r="I4" s="31">
        <v>44013</v>
      </c>
      <c r="J4" s="32">
        <v>44044</v>
      </c>
      <c r="K4" s="30">
        <v>44075</v>
      </c>
      <c r="L4" s="31">
        <v>44105</v>
      </c>
      <c r="M4" s="31">
        <v>44136</v>
      </c>
      <c r="N4" s="32">
        <v>44166</v>
      </c>
    </row>
    <row r="5" spans="1:14" x14ac:dyDescent="0.35">
      <c r="A5" s="55" t="s">
        <v>0</v>
      </c>
      <c r="B5" s="33" t="s">
        <v>5</v>
      </c>
      <c r="C5" s="8">
        <v>8304345</v>
      </c>
      <c r="D5" s="2">
        <v>7856000</v>
      </c>
      <c r="E5" s="2">
        <v>7933500</v>
      </c>
      <c r="F5" s="4">
        <v>9409500</v>
      </c>
      <c r="G5" s="8">
        <v>8856000</v>
      </c>
      <c r="H5" s="2">
        <v>9594000</v>
      </c>
      <c r="I5" s="2">
        <v>6409500</v>
      </c>
      <c r="J5" s="4">
        <v>7564500</v>
      </c>
      <c r="K5" s="2">
        <v>9594000</v>
      </c>
      <c r="L5" s="2">
        <v>7564480</v>
      </c>
      <c r="M5" s="2">
        <v>8856000</v>
      </c>
      <c r="N5" s="27">
        <v>10533125</v>
      </c>
    </row>
    <row r="6" spans="1:14" x14ac:dyDescent="0.35">
      <c r="A6" s="56"/>
      <c r="B6" s="34" t="s">
        <v>6</v>
      </c>
      <c r="C6" s="8">
        <v>2200000</v>
      </c>
      <c r="D6" s="2">
        <v>2015840</v>
      </c>
      <c r="E6" s="2">
        <v>2008800</v>
      </c>
      <c r="F6" s="4">
        <v>2003520</v>
      </c>
      <c r="G6" s="8">
        <v>1173600</v>
      </c>
      <c r="H6" s="2">
        <v>2185920</v>
      </c>
      <c r="I6" s="2">
        <v>3157760</v>
      </c>
      <c r="J6" s="4">
        <v>2177120</v>
      </c>
      <c r="K6" s="2">
        <v>2221120</v>
      </c>
      <c r="L6" s="2">
        <v>3113760</v>
      </c>
      <c r="M6" s="2">
        <v>2175360</v>
      </c>
      <c r="N6" s="4">
        <v>2154240</v>
      </c>
    </row>
    <row r="7" spans="1:14" x14ac:dyDescent="0.35">
      <c r="A7" s="56"/>
      <c r="B7" s="34" t="s">
        <v>7</v>
      </c>
      <c r="C7" s="8">
        <f t="shared" ref="C7:N7" si="0">C5-C6</f>
        <v>6104345</v>
      </c>
      <c r="D7" s="2">
        <f t="shared" si="0"/>
        <v>5840160</v>
      </c>
      <c r="E7" s="2">
        <f t="shared" si="0"/>
        <v>5924700</v>
      </c>
      <c r="F7" s="4">
        <f t="shared" si="0"/>
        <v>7405980</v>
      </c>
      <c r="G7" s="8">
        <f t="shared" si="0"/>
        <v>7682400</v>
      </c>
      <c r="H7" s="2">
        <f t="shared" si="0"/>
        <v>7408080</v>
      </c>
      <c r="I7" s="2">
        <f t="shared" si="0"/>
        <v>3251740</v>
      </c>
      <c r="J7" s="4">
        <f t="shared" si="0"/>
        <v>5387380</v>
      </c>
      <c r="K7" s="2">
        <f t="shared" si="0"/>
        <v>7372880</v>
      </c>
      <c r="L7" s="2">
        <f t="shared" si="0"/>
        <v>4450720</v>
      </c>
      <c r="M7" s="2">
        <f t="shared" si="0"/>
        <v>6680640</v>
      </c>
      <c r="N7" s="4">
        <f t="shared" si="0"/>
        <v>8378885</v>
      </c>
    </row>
    <row r="8" spans="1:14" x14ac:dyDescent="0.35">
      <c r="A8" s="56"/>
      <c r="B8" s="34" t="s">
        <v>8</v>
      </c>
      <c r="C8" s="8">
        <v>2976700</v>
      </c>
      <c r="D8" s="2">
        <v>3060000</v>
      </c>
      <c r="E8" s="2">
        <v>3034500</v>
      </c>
      <c r="F8" s="4">
        <v>2927400</v>
      </c>
      <c r="G8" s="8">
        <v>2964800</v>
      </c>
      <c r="H8" s="2">
        <v>2976700</v>
      </c>
      <c r="I8" s="2">
        <v>3049800</v>
      </c>
      <c r="J8" s="4">
        <v>3145000</v>
      </c>
      <c r="K8" s="2">
        <v>3403400</v>
      </c>
      <c r="L8" s="2">
        <v>2954600</v>
      </c>
      <c r="M8" s="2">
        <v>2648600</v>
      </c>
      <c r="N8" s="4">
        <v>2454800</v>
      </c>
    </row>
    <row r="9" spans="1:14" x14ac:dyDescent="0.35">
      <c r="A9" s="56"/>
      <c r="B9" s="34" t="s">
        <v>9</v>
      </c>
      <c r="C9" s="8">
        <f t="shared" ref="C9:N9" si="1">C6+C8</f>
        <v>5176700</v>
      </c>
      <c r="D9" s="2">
        <f t="shared" si="1"/>
        <v>5075840</v>
      </c>
      <c r="E9" s="2">
        <f t="shared" si="1"/>
        <v>5043300</v>
      </c>
      <c r="F9" s="4">
        <f t="shared" si="1"/>
        <v>4930920</v>
      </c>
      <c r="G9" s="8">
        <f t="shared" si="1"/>
        <v>4138400</v>
      </c>
      <c r="H9" s="2">
        <f t="shared" si="1"/>
        <v>5162620</v>
      </c>
      <c r="I9" s="2">
        <f t="shared" si="1"/>
        <v>6207560</v>
      </c>
      <c r="J9" s="4">
        <f t="shared" si="1"/>
        <v>5322120</v>
      </c>
      <c r="K9" s="2">
        <f t="shared" si="1"/>
        <v>5624520</v>
      </c>
      <c r="L9" s="2">
        <f t="shared" si="1"/>
        <v>6068360</v>
      </c>
      <c r="M9" s="2">
        <f t="shared" si="1"/>
        <v>4823960</v>
      </c>
      <c r="N9" s="4">
        <f t="shared" si="1"/>
        <v>4609040</v>
      </c>
    </row>
    <row r="10" spans="1:14" x14ac:dyDescent="0.35">
      <c r="A10" s="56"/>
      <c r="B10" s="34" t="s">
        <v>10</v>
      </c>
      <c r="C10" s="8">
        <f>C7-C8</f>
        <v>3127645</v>
      </c>
      <c r="D10" s="2">
        <f t="shared" ref="D10:N10" si="2">D7-D8</f>
        <v>2780160</v>
      </c>
      <c r="E10" s="2">
        <f t="shared" si="2"/>
        <v>2890200</v>
      </c>
      <c r="F10" s="4">
        <f t="shared" si="2"/>
        <v>4478580</v>
      </c>
      <c r="G10" s="8">
        <f t="shared" si="2"/>
        <v>4717600</v>
      </c>
      <c r="H10" s="2">
        <f t="shared" si="2"/>
        <v>4431380</v>
      </c>
      <c r="I10" s="2">
        <f t="shared" si="2"/>
        <v>201940</v>
      </c>
      <c r="J10" s="4">
        <f t="shared" si="2"/>
        <v>2242380</v>
      </c>
      <c r="K10" s="2">
        <f t="shared" si="2"/>
        <v>3969480</v>
      </c>
      <c r="L10" s="2">
        <f t="shared" si="2"/>
        <v>1496120</v>
      </c>
      <c r="M10" s="2">
        <f t="shared" si="2"/>
        <v>4032040</v>
      </c>
      <c r="N10" s="4">
        <f t="shared" si="2"/>
        <v>5924085</v>
      </c>
    </row>
    <row r="11" spans="1:14" x14ac:dyDescent="0.35">
      <c r="A11" s="56"/>
      <c r="B11" s="34" t="s">
        <v>11</v>
      </c>
      <c r="C11" s="8">
        <f>C10*15%</f>
        <v>469146.75</v>
      </c>
      <c r="D11" s="2">
        <f t="shared" ref="D11:N11" si="3">D10*15%</f>
        <v>417024</v>
      </c>
      <c r="E11" s="2">
        <f t="shared" si="3"/>
        <v>433530</v>
      </c>
      <c r="F11" s="4">
        <f t="shared" si="3"/>
        <v>671787</v>
      </c>
      <c r="G11" s="8">
        <f t="shared" si="3"/>
        <v>707640</v>
      </c>
      <c r="H11" s="2">
        <f t="shared" si="3"/>
        <v>664707</v>
      </c>
      <c r="I11" s="2">
        <f t="shared" si="3"/>
        <v>30291</v>
      </c>
      <c r="J11" s="4">
        <f t="shared" si="3"/>
        <v>336357</v>
      </c>
      <c r="K11" s="2">
        <f t="shared" si="3"/>
        <v>595422</v>
      </c>
      <c r="L11" s="2">
        <f t="shared" si="3"/>
        <v>224418</v>
      </c>
      <c r="M11" s="2">
        <f t="shared" si="3"/>
        <v>604806</v>
      </c>
      <c r="N11" s="4">
        <f t="shared" si="3"/>
        <v>888612.75</v>
      </c>
    </row>
    <row r="12" spans="1:14" ht="15" thickBot="1" x14ac:dyDescent="0.4">
      <c r="A12" s="57"/>
      <c r="B12" s="35" t="s">
        <v>12</v>
      </c>
      <c r="C12" s="8">
        <f>C10-C11</f>
        <v>2658498.25</v>
      </c>
      <c r="D12" s="2">
        <f t="shared" ref="D12:N12" si="4">D10-D11</f>
        <v>2363136</v>
      </c>
      <c r="E12" s="2">
        <f t="shared" si="4"/>
        <v>2456670</v>
      </c>
      <c r="F12" s="4">
        <f t="shared" si="4"/>
        <v>3806793</v>
      </c>
      <c r="G12" s="8">
        <f t="shared" si="4"/>
        <v>4009960</v>
      </c>
      <c r="H12" s="2">
        <f t="shared" si="4"/>
        <v>3766673</v>
      </c>
      <c r="I12" s="2">
        <f t="shared" si="4"/>
        <v>171649</v>
      </c>
      <c r="J12" s="4">
        <f t="shared" si="4"/>
        <v>1906023</v>
      </c>
      <c r="K12" s="2">
        <f t="shared" si="4"/>
        <v>3374058</v>
      </c>
      <c r="L12" s="2">
        <f t="shared" si="4"/>
        <v>1271702</v>
      </c>
      <c r="M12" s="2">
        <f t="shared" si="4"/>
        <v>3427234</v>
      </c>
      <c r="N12" s="4">
        <f t="shared" si="4"/>
        <v>5035472.25</v>
      </c>
    </row>
    <row r="13" spans="1:14" x14ac:dyDescent="0.35">
      <c r="A13" s="56" t="s">
        <v>13</v>
      </c>
      <c r="B13" s="36" t="s">
        <v>14</v>
      </c>
      <c r="C13" s="11">
        <v>3.2000000000000001E-2</v>
      </c>
      <c r="D13" s="12">
        <v>4.1000000000000002E-2</v>
      </c>
      <c r="E13" s="12">
        <v>2.9000000000000001E-2</v>
      </c>
      <c r="F13" s="13">
        <v>5.1999999999999998E-2</v>
      </c>
      <c r="G13" s="11">
        <v>4.5999999999999999E-2</v>
      </c>
      <c r="H13" s="12">
        <v>6.3E-2</v>
      </c>
      <c r="I13" s="12">
        <v>3.2000000000000001E-2</v>
      </c>
      <c r="J13" s="13">
        <v>4.4999999999999998E-2</v>
      </c>
      <c r="K13" s="11">
        <v>7.5999999999999998E-2</v>
      </c>
      <c r="L13" s="12">
        <v>6.7000000000000004E-2</v>
      </c>
      <c r="M13" s="12">
        <v>3.5000000000000003E-2</v>
      </c>
      <c r="N13" s="13">
        <v>5.2999999999999999E-2</v>
      </c>
    </row>
    <row r="14" spans="1:14" x14ac:dyDescent="0.35">
      <c r="A14" s="56"/>
      <c r="B14" s="37" t="s">
        <v>15</v>
      </c>
      <c r="C14" s="20">
        <f t="shared" ref="C14:N14" si="5">C12/C5</f>
        <v>0.32013340606634239</v>
      </c>
      <c r="D14" s="21">
        <f t="shared" si="5"/>
        <v>0.30080651731160896</v>
      </c>
      <c r="E14" s="21">
        <f t="shared" si="5"/>
        <v>0.3096577802987332</v>
      </c>
      <c r="F14" s="22">
        <f t="shared" si="5"/>
        <v>0.40456910569105692</v>
      </c>
      <c r="G14" s="20">
        <f t="shared" si="5"/>
        <v>0.45279584462511291</v>
      </c>
      <c r="H14" s="21">
        <f t="shared" si="5"/>
        <v>0.39260715030227228</v>
      </c>
      <c r="I14" s="21">
        <f t="shared" si="5"/>
        <v>2.6780404087682348E-2</v>
      </c>
      <c r="J14" s="22">
        <f t="shared" si="5"/>
        <v>0.25196946262145548</v>
      </c>
      <c r="K14" s="20">
        <f t="shared" si="5"/>
        <v>0.3516841776110069</v>
      </c>
      <c r="L14" s="21">
        <f t="shared" si="5"/>
        <v>0.1681149266043403</v>
      </c>
      <c r="M14" s="21">
        <f t="shared" si="5"/>
        <v>0.38699570912375791</v>
      </c>
      <c r="N14" s="22">
        <f t="shared" si="5"/>
        <v>0.47806061828754526</v>
      </c>
    </row>
    <row r="15" spans="1:14" ht="15" thickBot="1" x14ac:dyDescent="0.4">
      <c r="A15" s="56"/>
      <c r="B15" s="38" t="s">
        <v>16</v>
      </c>
      <c r="C15" s="23">
        <v>1.0666666666666666E-2</v>
      </c>
      <c r="D15" s="24">
        <v>1.3666666666666667E-2</v>
      </c>
      <c r="E15" s="24">
        <v>1.2999999999999999E-2</v>
      </c>
      <c r="F15" s="25">
        <v>1.7333333333333333E-2</v>
      </c>
      <c r="G15" s="23">
        <v>1.5333333333333332E-2</v>
      </c>
      <c r="H15" s="24">
        <v>2.1000000000000001E-2</v>
      </c>
      <c r="I15" s="24">
        <v>2.3000000000000003E-2</v>
      </c>
      <c r="J15" s="25">
        <v>1.4999999999999999E-2</v>
      </c>
      <c r="K15" s="23">
        <v>2.2666666666666668E-2</v>
      </c>
      <c r="L15" s="24">
        <v>2.2333333333333334E-2</v>
      </c>
      <c r="M15" s="24">
        <v>1.6999999999999998E-2</v>
      </c>
      <c r="N15" s="25">
        <v>1.7666666666666667E-2</v>
      </c>
    </row>
    <row r="16" spans="1:14" x14ac:dyDescent="0.35">
      <c r="A16" s="56"/>
      <c r="B16" s="34" t="s">
        <v>17</v>
      </c>
      <c r="C16" s="14">
        <v>1.4630000000000003</v>
      </c>
      <c r="D16" s="15">
        <v>1.617</v>
      </c>
      <c r="E16" s="15">
        <v>2.0790000000000002</v>
      </c>
      <c r="F16" s="16">
        <v>2.3210000000000002</v>
      </c>
      <c r="G16" s="14">
        <v>2.1339999999999999</v>
      </c>
      <c r="H16" s="15">
        <v>1.8480000000000001</v>
      </c>
      <c r="I16" s="15">
        <v>1.595</v>
      </c>
      <c r="J16" s="16">
        <v>1.3420000000000001</v>
      </c>
      <c r="K16" s="15">
        <v>1.2210000000000003</v>
      </c>
      <c r="L16" s="15">
        <v>1.7050000000000003</v>
      </c>
      <c r="M16" s="15">
        <v>1.9360000000000002</v>
      </c>
      <c r="N16" s="16">
        <v>1.4630000000000003</v>
      </c>
    </row>
    <row r="17" spans="1:14" x14ac:dyDescent="0.35">
      <c r="A17" s="56"/>
      <c r="B17" s="34" t="s">
        <v>18</v>
      </c>
      <c r="C17" s="14">
        <v>4.5210000000000008</v>
      </c>
      <c r="D17" s="15">
        <v>4.0260000000000007</v>
      </c>
      <c r="E17" s="15">
        <v>4.4110000000000005</v>
      </c>
      <c r="F17" s="16">
        <v>4.4880000000000004</v>
      </c>
      <c r="G17" s="14">
        <v>4.5210000000000008</v>
      </c>
      <c r="H17" s="15">
        <v>3.2890000000000006</v>
      </c>
      <c r="I17" s="15">
        <v>3.5420000000000007</v>
      </c>
      <c r="J17" s="16">
        <v>4.0260000000000007</v>
      </c>
      <c r="K17" s="15">
        <v>3.4320000000000004</v>
      </c>
      <c r="L17" s="15">
        <v>3.9050000000000002</v>
      </c>
      <c r="M17" s="15">
        <v>4.2679999999999998</v>
      </c>
      <c r="N17" s="16">
        <v>4.3890000000000002</v>
      </c>
    </row>
    <row r="18" spans="1:14" x14ac:dyDescent="0.35">
      <c r="A18" s="56"/>
      <c r="B18" s="39" t="s">
        <v>19</v>
      </c>
      <c r="C18" s="17">
        <v>5.1205000000000007</v>
      </c>
      <c r="D18" s="18">
        <v>5.6594999999999995</v>
      </c>
      <c r="E18" s="18">
        <v>7.2765000000000004</v>
      </c>
      <c r="F18" s="19">
        <v>8.1234999999999999</v>
      </c>
      <c r="G18" s="17">
        <v>7.4689999999999994</v>
      </c>
      <c r="H18" s="18">
        <v>6.468</v>
      </c>
      <c r="I18" s="18">
        <v>5.5824999999999996</v>
      </c>
      <c r="J18" s="19">
        <v>4.6970000000000001</v>
      </c>
      <c r="K18" s="18">
        <v>4.2735000000000012</v>
      </c>
      <c r="L18" s="18">
        <v>5.9675000000000011</v>
      </c>
      <c r="M18" s="18">
        <v>6.7760000000000007</v>
      </c>
      <c r="N18" s="19">
        <v>5.1205000000000007</v>
      </c>
    </row>
    <row r="19" spans="1:14" x14ac:dyDescent="0.35">
      <c r="A19" s="56"/>
      <c r="B19" s="34" t="s">
        <v>20</v>
      </c>
      <c r="C19" s="8">
        <v>8492400</v>
      </c>
      <c r="D19" s="2">
        <v>9199800</v>
      </c>
      <c r="E19" s="2">
        <v>8798400</v>
      </c>
      <c r="F19" s="4">
        <v>9360000</v>
      </c>
      <c r="G19" s="8">
        <v>9399600</v>
      </c>
      <c r="H19" s="2">
        <v>9518400</v>
      </c>
      <c r="I19" s="2">
        <v>9559800</v>
      </c>
      <c r="J19" s="4">
        <v>8998200</v>
      </c>
      <c r="K19" s="2">
        <v>9698400</v>
      </c>
      <c r="L19" s="2">
        <v>9878400</v>
      </c>
      <c r="M19" s="2">
        <v>9900000</v>
      </c>
      <c r="N19" s="4">
        <v>8998200</v>
      </c>
    </row>
    <row r="20" spans="1:14" x14ac:dyDescent="0.35">
      <c r="A20" s="56"/>
      <c r="B20" s="34" t="s">
        <v>21</v>
      </c>
      <c r="C20" s="9">
        <f t="shared" ref="C20:N20" si="6">IFERROR(IF(C19="","",C5/C19),0)</f>
        <v>0.97785608308605343</v>
      </c>
      <c r="D20" s="3">
        <f t="shared" si="6"/>
        <v>0.85393160720885242</v>
      </c>
      <c r="E20" s="3">
        <f t="shared" si="6"/>
        <v>0.90169803600654663</v>
      </c>
      <c r="F20" s="5">
        <f t="shared" si="6"/>
        <v>1.0052884615384616</v>
      </c>
      <c r="G20" s="9">
        <f t="shared" si="6"/>
        <v>0.9421677518192263</v>
      </c>
      <c r="H20" s="3">
        <f t="shared" si="6"/>
        <v>1.0079425113464449</v>
      </c>
      <c r="I20" s="3">
        <f t="shared" si="6"/>
        <v>0.67046381723467019</v>
      </c>
      <c r="J20" s="5">
        <f t="shared" si="6"/>
        <v>0.84066813362672532</v>
      </c>
      <c r="K20" s="3">
        <f t="shared" si="6"/>
        <v>0.98923533778767636</v>
      </c>
      <c r="L20" s="3">
        <f t="shared" si="6"/>
        <v>0.76575963718820861</v>
      </c>
      <c r="M20" s="3">
        <f t="shared" si="6"/>
        <v>0.89454545454545453</v>
      </c>
      <c r="N20" s="5">
        <f t="shared" si="6"/>
        <v>1.1705813384899202</v>
      </c>
    </row>
    <row r="21" spans="1:14" x14ac:dyDescent="0.35">
      <c r="A21" s="56"/>
      <c r="B21" s="34" t="s">
        <v>22</v>
      </c>
      <c r="C21" s="8">
        <v>6225400</v>
      </c>
      <c r="D21" s="2">
        <v>6245800</v>
      </c>
      <c r="E21" s="2">
        <v>6065600</v>
      </c>
      <c r="F21" s="4">
        <v>6205000</v>
      </c>
      <c r="G21" s="8">
        <v>6065600</v>
      </c>
      <c r="H21" s="2">
        <v>6111500</v>
      </c>
      <c r="I21" s="2">
        <v>5975500</v>
      </c>
      <c r="J21" s="4">
        <v>6053700</v>
      </c>
      <c r="K21" s="2">
        <v>6048600</v>
      </c>
      <c r="L21" s="2">
        <v>6001000</v>
      </c>
      <c r="M21" s="2">
        <v>6106400</v>
      </c>
      <c r="N21" s="4">
        <v>6045200</v>
      </c>
    </row>
    <row r="22" spans="1:14" ht="15" thickBot="1" x14ac:dyDescent="0.4">
      <c r="A22" s="57"/>
      <c r="B22" s="35" t="s">
        <v>23</v>
      </c>
      <c r="C22" s="10">
        <f t="shared" ref="C22:N22" si="7">IFERROR(IF(C21="","",C9/C21),0)</f>
        <v>0.83154496096636366</v>
      </c>
      <c r="D22" s="6">
        <f t="shared" si="7"/>
        <v>0.81268052131032054</v>
      </c>
      <c r="E22" s="6">
        <f t="shared" si="7"/>
        <v>0.83145937747296228</v>
      </c>
      <c r="F22" s="7">
        <f t="shared" si="7"/>
        <v>0.79466881547139401</v>
      </c>
      <c r="G22" s="10">
        <f t="shared" si="7"/>
        <v>0.68227380638353996</v>
      </c>
      <c r="H22" s="6">
        <f t="shared" si="7"/>
        <v>0.84473860754315633</v>
      </c>
      <c r="I22" s="6">
        <f t="shared" si="7"/>
        <v>1.0388352439126434</v>
      </c>
      <c r="J22" s="7">
        <f t="shared" si="7"/>
        <v>0.87915159324049752</v>
      </c>
      <c r="K22" s="6">
        <f t="shared" si="7"/>
        <v>0.92988790794564036</v>
      </c>
      <c r="L22" s="6">
        <f t="shared" si="7"/>
        <v>1.0112247958673555</v>
      </c>
      <c r="M22" s="6">
        <f t="shared" si="7"/>
        <v>0.78998427878946675</v>
      </c>
      <c r="N22" s="7">
        <f t="shared" si="7"/>
        <v>0.76242969628796398</v>
      </c>
    </row>
    <row r="25" spans="1:14" x14ac:dyDescent="0.35">
      <c r="B25" s="42" t="s">
        <v>4</v>
      </c>
      <c r="C25" s="43">
        <v>5</v>
      </c>
      <c r="D25" s="43"/>
    </row>
    <row r="26" spans="1:14" x14ac:dyDescent="0.35">
      <c r="B26" s="41" t="str">
        <f>B5</f>
        <v>Income</v>
      </c>
      <c r="C26" s="41" cm="1">
        <f t="array" ref="C26">INDEX($C$5:$N$22,MATCH(B26,$B$5:$B$22,0),$C$25)</f>
        <v>8856000</v>
      </c>
      <c r="D26" s="45">
        <f>MAX(C5:N5)*1.25</f>
        <v>13166406.25</v>
      </c>
    </row>
    <row r="27" spans="1:14" x14ac:dyDescent="0.35">
      <c r="B27" s="41" t="str">
        <f t="shared" ref="B27:B43" si="8">B6</f>
        <v>Cost of Goods Sold</v>
      </c>
      <c r="C27" s="41" cm="1">
        <f t="array" ref="C27">INDEX($C$5:$N$22,MATCH(B27,$B$5:$B$22,0),$C$25)</f>
        <v>1173600</v>
      </c>
      <c r="D27" s="45">
        <f t="shared" ref="D27:D43" si="9">MAX(C6:N6)*1.25</f>
        <v>3947200</v>
      </c>
      <c r="G27" t="s">
        <v>24</v>
      </c>
      <c r="I27" t="str">
        <f>B26</f>
        <v>Income</v>
      </c>
      <c r="J27" cm="1">
        <f t="array" ref="J27:J28">C26:C27</f>
        <v>8856000</v>
      </c>
    </row>
    <row r="28" spans="1:14" x14ac:dyDescent="0.35">
      <c r="B28" s="41" t="str">
        <f t="shared" si="8"/>
        <v xml:space="preserve">Gross Profit </v>
      </c>
      <c r="C28" s="41" cm="1">
        <f t="array" ref="C28">INDEX($C$5:$N$22,MATCH(B28,$B$5:$B$22,0),$C$25)</f>
        <v>7682400</v>
      </c>
      <c r="D28" s="45">
        <f t="shared" si="9"/>
        <v>10473606.25</v>
      </c>
      <c r="G28" t="s">
        <v>25</v>
      </c>
      <c r="I28" t="s">
        <v>27</v>
      </c>
      <c r="J28">
        <v>1173600</v>
      </c>
    </row>
    <row r="29" spans="1:14" x14ac:dyDescent="0.35">
      <c r="B29" s="41" t="str">
        <f t="shared" si="8"/>
        <v xml:space="preserve">Total Operating Expenses  </v>
      </c>
      <c r="C29" s="41" cm="1">
        <f t="array" ref="C29">INDEX($C$5:$N$22,MATCH(B29,$B$5:$B$22,0),$C$25)</f>
        <v>2964800</v>
      </c>
      <c r="D29" s="45">
        <f t="shared" si="9"/>
        <v>4254250</v>
      </c>
      <c r="G29" t="s">
        <v>26</v>
      </c>
      <c r="I29" t="s">
        <v>29</v>
      </c>
      <c r="J29">
        <f>C29</f>
        <v>2964800</v>
      </c>
    </row>
    <row r="30" spans="1:14" x14ac:dyDescent="0.35">
      <c r="B30" s="41" t="str">
        <f t="shared" si="8"/>
        <v>Total Expenses</v>
      </c>
      <c r="C30" s="41" cm="1">
        <f t="array" ref="C30">INDEX($C$5:$N$22,MATCH(B30,$B$5:$B$22,0),$C$25)</f>
        <v>4138400</v>
      </c>
      <c r="D30" s="45">
        <f t="shared" si="9"/>
        <v>7759450</v>
      </c>
      <c r="G30" t="s">
        <v>28</v>
      </c>
      <c r="I30" t="str">
        <f>B32</f>
        <v>Tax</v>
      </c>
      <c r="J30">
        <f>C32</f>
        <v>707640</v>
      </c>
    </row>
    <row r="31" spans="1:14" x14ac:dyDescent="0.35">
      <c r="B31" s="41" t="str">
        <f t="shared" si="8"/>
        <v>EBIT</v>
      </c>
      <c r="C31" s="41" cm="1">
        <f t="array" ref="C31">INDEX($C$5:$N$22,MATCH(B31,$B$5:$B$22,0),$C$25)</f>
        <v>4717600</v>
      </c>
      <c r="D31" s="45">
        <f t="shared" si="9"/>
        <v>7405106.25</v>
      </c>
      <c r="G31" t="s">
        <v>30</v>
      </c>
      <c r="I31" t="str">
        <f>B33</f>
        <v xml:space="preserve">Net Profit   </v>
      </c>
      <c r="J31">
        <f>C33</f>
        <v>4009960</v>
      </c>
    </row>
    <row r="32" spans="1:14" x14ac:dyDescent="0.35">
      <c r="B32" s="41" t="str">
        <f t="shared" si="8"/>
        <v>Tax</v>
      </c>
      <c r="C32" s="41" cm="1">
        <f t="array" ref="C32">INDEX($C$5:$N$22,MATCH(B32,$B$5:$B$22,0),$C$25)</f>
        <v>707640</v>
      </c>
      <c r="D32" s="45">
        <f t="shared" si="9"/>
        <v>1110765.9375</v>
      </c>
      <c r="G32" t="s">
        <v>31</v>
      </c>
      <c r="I32" t="s">
        <v>33</v>
      </c>
      <c r="J32">
        <f>SUM(J27:J31)</f>
        <v>17712000</v>
      </c>
    </row>
    <row r="33" spans="2:8" x14ac:dyDescent="0.35">
      <c r="B33" s="41" t="str">
        <f t="shared" si="8"/>
        <v xml:space="preserve">Net Profit   </v>
      </c>
      <c r="C33" s="41" cm="1">
        <f t="array" ref="C33">INDEX($C$5:$N$22,MATCH(B33,$B$5:$B$22,0),$C$25)</f>
        <v>4009960</v>
      </c>
      <c r="D33" s="45">
        <f t="shared" si="9"/>
        <v>6294340.3125</v>
      </c>
      <c r="G33" t="s">
        <v>32</v>
      </c>
    </row>
    <row r="34" spans="2:8" x14ac:dyDescent="0.35">
      <c r="B34" s="41" t="str">
        <f t="shared" si="8"/>
        <v>ROI</v>
      </c>
      <c r="C34" s="44" cm="1">
        <f t="array" ref="C34">INDEX($C$5:$N$22,MATCH(B34,$B$5:$B$22,0),$C$25)</f>
        <v>4.5999999999999999E-2</v>
      </c>
      <c r="D34" s="44">
        <f t="shared" si="9"/>
        <v>9.5000000000000001E-2</v>
      </c>
      <c r="G34" t="s">
        <v>34</v>
      </c>
    </row>
    <row r="35" spans="2:8" x14ac:dyDescent="0.35">
      <c r="B35" s="41" t="str">
        <f t="shared" si="8"/>
        <v>Net Profit Margin Ratio(NPM)</v>
      </c>
      <c r="C35" s="44" cm="1">
        <f t="array" ref="C35">INDEX($C$5:$N$22,MATCH(B35,$B$5:$B$22,0),$C$25)</f>
        <v>0.45279584462511291</v>
      </c>
      <c r="D35" s="44">
        <f t="shared" si="9"/>
        <v>0.59757577285943153</v>
      </c>
      <c r="G35" t="s">
        <v>35</v>
      </c>
    </row>
    <row r="36" spans="2:8" x14ac:dyDescent="0.35">
      <c r="B36" s="41" t="str">
        <f t="shared" si="8"/>
        <v>ROA</v>
      </c>
      <c r="C36" s="44" cm="1">
        <f t="array" ref="C36">INDEX($C$5:$N$22,MATCH(B36,$B$5:$B$22,0),$C$25)</f>
        <v>1.5333333333333332E-2</v>
      </c>
      <c r="D36" s="44">
        <f t="shared" si="9"/>
        <v>2.8750000000000005E-2</v>
      </c>
      <c r="G36" t="s">
        <v>36</v>
      </c>
    </row>
    <row r="37" spans="2:8" x14ac:dyDescent="0.35">
      <c r="B37" s="41" t="str">
        <f t="shared" si="8"/>
        <v>Quick Ratio</v>
      </c>
      <c r="C37" s="41" cm="1">
        <f t="array" ref="C37">INDEX($C$5:$N$22,MATCH(B37,$B$5:$B$22,0),$C$25)</f>
        <v>2.1339999999999999</v>
      </c>
      <c r="D37" s="45">
        <f t="shared" si="9"/>
        <v>2.9012500000000001</v>
      </c>
      <c r="G37" t="s">
        <v>37</v>
      </c>
    </row>
    <row r="38" spans="2:8" x14ac:dyDescent="0.35">
      <c r="B38" s="41" t="str">
        <f t="shared" si="8"/>
        <v>Current Ratio</v>
      </c>
      <c r="C38" s="41" cm="1">
        <f t="array" ref="C38">INDEX($C$5:$N$22,MATCH(B38,$B$5:$B$22,0),$C$25)</f>
        <v>4.5210000000000008</v>
      </c>
      <c r="D38" s="45">
        <f t="shared" si="9"/>
        <v>5.651250000000001</v>
      </c>
      <c r="G38" t="s">
        <v>38</v>
      </c>
    </row>
    <row r="39" spans="2:8" x14ac:dyDescent="0.35">
      <c r="B39" s="41" t="str">
        <f t="shared" si="8"/>
        <v>EPS</v>
      </c>
      <c r="C39" s="41" cm="1">
        <f t="array" ref="C39">INDEX($C$5:$N$22,MATCH(B39,$B$5:$B$22,0),$C$25)</f>
        <v>7.4689999999999994</v>
      </c>
      <c r="D39" s="45">
        <f t="shared" si="9"/>
        <v>10.154375</v>
      </c>
    </row>
    <row r="40" spans="2:8" x14ac:dyDescent="0.35">
      <c r="B40" s="41" t="str">
        <f t="shared" si="8"/>
        <v>Target Income</v>
      </c>
      <c r="C40" s="41" cm="1">
        <f t="array" ref="C40">INDEX($C$5:$N$22,MATCH(B40,$B$5:$B$22,0),$C$25)</f>
        <v>9399600</v>
      </c>
      <c r="D40" s="45">
        <f t="shared" si="9"/>
        <v>12375000</v>
      </c>
      <c r="G40" t="s">
        <v>5</v>
      </c>
      <c r="H40" t="str">
        <f>B30</f>
        <v>Total Expenses</v>
      </c>
    </row>
    <row r="41" spans="2:8" x14ac:dyDescent="0.35">
      <c r="B41" s="41" t="str">
        <f t="shared" si="8"/>
        <v>Target Income Achieved</v>
      </c>
      <c r="C41" s="44" cm="1">
        <f t="array" ref="C41">INDEX($C$5:$N$22,MATCH(B41,$B$5:$B$22,0),$C$25)</f>
        <v>0.9421677518192263</v>
      </c>
      <c r="D41" s="44">
        <f t="shared" si="9"/>
        <v>1.4632266731124002</v>
      </c>
      <c r="G41">
        <f>C26</f>
        <v>8856000</v>
      </c>
      <c r="H41">
        <f>C30</f>
        <v>4138400</v>
      </c>
    </row>
    <row r="42" spans="2:8" x14ac:dyDescent="0.35">
      <c r="B42" s="41" t="str">
        <f t="shared" si="8"/>
        <v>Target Expenses</v>
      </c>
      <c r="C42" s="41" cm="1">
        <f t="array" ref="C42">INDEX($C$5:$N$22,MATCH(B42,$B$5:$B$22,0),$C$25)</f>
        <v>6065600</v>
      </c>
      <c r="D42" s="45">
        <f t="shared" si="9"/>
        <v>7807250</v>
      </c>
    </row>
    <row r="43" spans="2:8" x14ac:dyDescent="0.35">
      <c r="B43" s="41" t="str">
        <f t="shared" si="8"/>
        <v>Expenses Reached</v>
      </c>
      <c r="C43" s="44" cm="1">
        <f t="array" ref="C43">INDEX($C$5:$N$22,MATCH(B43,$B$5:$B$22,0),$C$25)</f>
        <v>0.68227380638353996</v>
      </c>
      <c r="D43" s="44">
        <f t="shared" si="9"/>
        <v>1.2985440548908043</v>
      </c>
    </row>
  </sheetData>
  <mergeCells count="5">
    <mergeCell ref="A1:N1"/>
    <mergeCell ref="A2:N2"/>
    <mergeCell ref="A3:N3"/>
    <mergeCell ref="A5:A12"/>
    <mergeCell ref="A13:A22"/>
  </mergeCells>
  <phoneticPr fontId="1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5</xdr:col>
                    <xdr:colOff>933450</xdr:colOff>
                    <xdr:row>24</xdr:row>
                    <xdr:rowOff>19050</xdr:rowOff>
                  </from>
                  <to>
                    <xdr:col>7</xdr:col>
                    <xdr:colOff>222250</xdr:colOff>
                    <xdr:row>25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0f6a70-6c56-451e-a483-8eff33ab68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23262F4CA5B4284E8D01E5CA403BD" ma:contentTypeVersion="8" ma:contentTypeDescription="Create a new document." ma:contentTypeScope="" ma:versionID="47b0dcdb58923ab6044af669de772d59">
  <xsd:schema xmlns:xsd="http://www.w3.org/2001/XMLSchema" xmlns:xs="http://www.w3.org/2001/XMLSchema" xmlns:p="http://schemas.microsoft.com/office/2006/metadata/properties" xmlns:ns3="0a0f6a70-6c56-451e-a483-8eff33ab6826" xmlns:ns4="b09c4ff1-b6d6-4b02-b530-d8554142be4e" targetNamespace="http://schemas.microsoft.com/office/2006/metadata/properties" ma:root="true" ma:fieldsID="a72c0a6ac38982b20ae66b077c9c74a5" ns3:_="" ns4:_="">
    <xsd:import namespace="0a0f6a70-6c56-451e-a483-8eff33ab6826"/>
    <xsd:import namespace="b09c4ff1-b6d6-4b02-b530-d8554142be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f6a70-6c56-451e-a483-8eff33ab6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c4ff1-b6d6-4b02-b530-d8554142be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9625C-6EE3-4D2A-A9F6-EB26B8E92991}">
  <ds:schemaRefs>
    <ds:schemaRef ds:uri="http://schemas.microsoft.com/office/2006/metadata/properties"/>
    <ds:schemaRef ds:uri="http://schemas.microsoft.com/office/infopath/2007/PartnerControls"/>
    <ds:schemaRef ds:uri="0a0f6a70-6c56-451e-a483-8eff33ab6826"/>
  </ds:schemaRefs>
</ds:datastoreItem>
</file>

<file path=customXml/itemProps2.xml><?xml version="1.0" encoding="utf-8"?>
<ds:datastoreItem xmlns:ds="http://schemas.openxmlformats.org/officeDocument/2006/customXml" ds:itemID="{4F441C63-5B48-4AEF-8214-22746F311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0f6a70-6c56-451e-a483-8eff33ab6826"/>
    <ds:schemaRef ds:uri="b09c4ff1-b6d6-4b02-b530-d8554142be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310786-E2D7-4EE6-BF73-FA18265E50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Dashboard</vt:lpstr>
      <vt:lpstr>Detailed Report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Jibon</dc:creator>
  <cp:keywords/>
  <dc:description/>
  <cp:lastModifiedBy>Akarsh Nagpal (U2390339)</cp:lastModifiedBy>
  <cp:revision/>
  <dcterms:created xsi:type="dcterms:W3CDTF">2015-06-05T18:17:20Z</dcterms:created>
  <dcterms:modified xsi:type="dcterms:W3CDTF">2025-03-20T22:06:40Z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0x0101004AC23262F4CA5B4284E8D01E5CA403BD</vt:lpwstr>
  </property>
</Properties>
</file>