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C:\Users\Abbaraju_924825\Desktop\"/>
    </mc:Choice>
  </mc:AlternateContent>
  <bookViews>
    <workbookView xWindow="0" yWindow="0" windowWidth="21600" windowHeight="10050" xr2:uid="{00000000-000D-0000-FFFF-FFFF00000000}"/>
  </bookViews>
  <sheets>
    <sheet name="Personal budget" sheetId="1" r:id="rId1"/>
  </sheets>
  <definedNames>
    <definedName name="_xlnm.Print_Titles" localSheetId="0">'Personal budget'!$2:$2</definedName>
  </definedNames>
  <calcPr calcId="171027"/>
  <webPublishing codePage="1252"/>
  <fileRecoveryPr autoRecover="0"/>
</workbook>
</file>

<file path=xl/calcChain.xml><?xml version="1.0" encoding="utf-8"?>
<calcChain xmlns="http://schemas.openxmlformats.org/spreadsheetml/2006/main">
  <c r="N90" i="1" l="1"/>
  <c r="N54" i="1" l="1"/>
  <c r="N55" i="1"/>
  <c r="N56" i="1"/>
  <c r="N57" i="1"/>
  <c r="N58" i="1"/>
  <c r="N84" i="1"/>
  <c r="N85" i="1"/>
  <c r="N86" i="1"/>
  <c r="N87" i="1"/>
  <c r="N77" i="1"/>
  <c r="N78" i="1"/>
  <c r="N79" i="1"/>
  <c r="N80" i="1"/>
  <c r="N68" i="1"/>
  <c r="N69" i="1"/>
  <c r="N70" i="1"/>
  <c r="N71" i="1"/>
  <c r="N72" i="1"/>
  <c r="N73" i="1"/>
  <c r="N62" i="1"/>
  <c r="N63" i="1"/>
  <c r="N64" i="1"/>
  <c r="N45" i="1"/>
  <c r="N46" i="1"/>
  <c r="N47" i="1"/>
  <c r="N48" i="1"/>
  <c r="N49" i="1"/>
  <c r="N50" i="1"/>
  <c r="N23" i="1"/>
  <c r="N24" i="1"/>
  <c r="N25" i="1"/>
  <c r="N26" i="1"/>
  <c r="N27" i="1"/>
  <c r="N31" i="1"/>
  <c r="N32" i="1"/>
  <c r="N33" i="1"/>
  <c r="N34" i="1"/>
  <c r="N35" i="1"/>
  <c r="N39" i="1"/>
  <c r="N40" i="1"/>
  <c r="N41" i="1"/>
  <c r="N91" i="1"/>
  <c r="N83" i="1"/>
  <c r="N76" i="1"/>
  <c r="N67" i="1"/>
  <c r="N61" i="1"/>
  <c r="N53" i="1"/>
  <c r="N44" i="1"/>
  <c r="N38" i="1"/>
  <c r="N30" i="1"/>
  <c r="N12" i="1"/>
  <c r="N13" i="1"/>
  <c r="N14" i="1"/>
  <c r="N15" i="1"/>
  <c r="N16" i="1"/>
  <c r="N17" i="1"/>
  <c r="N18" i="1"/>
  <c r="N19" i="1"/>
  <c r="N6" i="1"/>
  <c r="N7" i="1"/>
  <c r="N8" i="1"/>
  <c r="N22" i="1"/>
  <c r="C88" i="1"/>
  <c r="D88" i="1"/>
  <c r="E88" i="1"/>
  <c r="F88" i="1"/>
  <c r="G88" i="1"/>
  <c r="H88" i="1"/>
  <c r="I88" i="1"/>
  <c r="J88" i="1"/>
  <c r="K88" i="1"/>
  <c r="L88" i="1"/>
  <c r="M88" i="1"/>
  <c r="B88" i="1"/>
  <c r="I81" i="1"/>
  <c r="J81" i="1"/>
  <c r="K81" i="1"/>
  <c r="L81" i="1"/>
  <c r="M81" i="1"/>
  <c r="H81" i="1"/>
  <c r="G81" i="1"/>
  <c r="F81" i="1"/>
  <c r="E81" i="1"/>
  <c r="D81" i="1"/>
  <c r="C81" i="1"/>
  <c r="B81" i="1"/>
  <c r="M74" i="1"/>
  <c r="L74" i="1"/>
  <c r="K74" i="1"/>
  <c r="J74" i="1"/>
  <c r="I74" i="1"/>
  <c r="H74" i="1"/>
  <c r="G74" i="1"/>
  <c r="F74" i="1"/>
  <c r="E74" i="1"/>
  <c r="D74" i="1"/>
  <c r="C74" i="1"/>
  <c r="B74" i="1"/>
  <c r="M65" i="1"/>
  <c r="L65" i="1"/>
  <c r="K65" i="1"/>
  <c r="J65" i="1"/>
  <c r="I65" i="1"/>
  <c r="H65" i="1"/>
  <c r="G65" i="1"/>
  <c r="F65" i="1"/>
  <c r="E65" i="1"/>
  <c r="D65" i="1"/>
  <c r="C65" i="1"/>
  <c r="B65" i="1"/>
  <c r="M59" i="1"/>
  <c r="L59" i="1"/>
  <c r="K59" i="1"/>
  <c r="J59" i="1"/>
  <c r="I59" i="1"/>
  <c r="H59" i="1"/>
  <c r="G59" i="1"/>
  <c r="F59" i="1"/>
  <c r="E59" i="1"/>
  <c r="D59" i="1"/>
  <c r="C59" i="1"/>
  <c r="B59" i="1"/>
  <c r="B51" i="1"/>
  <c r="C51" i="1"/>
  <c r="D51" i="1"/>
  <c r="E51" i="1"/>
  <c r="F51" i="1"/>
  <c r="G51" i="1"/>
  <c r="H51" i="1"/>
  <c r="I51" i="1"/>
  <c r="J51" i="1"/>
  <c r="K51" i="1"/>
  <c r="L51" i="1"/>
  <c r="M51" i="1"/>
  <c r="M42" i="1"/>
  <c r="L42" i="1"/>
  <c r="K42" i="1"/>
  <c r="J42" i="1"/>
  <c r="I42" i="1"/>
  <c r="H42" i="1"/>
  <c r="G42" i="1"/>
  <c r="F42" i="1"/>
  <c r="E42" i="1"/>
  <c r="D42" i="1"/>
  <c r="C42" i="1"/>
  <c r="B42" i="1"/>
  <c r="M36" i="1"/>
  <c r="L36" i="1"/>
  <c r="K36" i="1"/>
  <c r="J36" i="1"/>
  <c r="I36" i="1"/>
  <c r="H36" i="1"/>
  <c r="G36" i="1"/>
  <c r="F36" i="1"/>
  <c r="E36" i="1"/>
  <c r="D36" i="1"/>
  <c r="C36" i="1"/>
  <c r="B36" i="1"/>
  <c r="M28" i="1"/>
  <c r="L28" i="1"/>
  <c r="K28" i="1"/>
  <c r="J28" i="1"/>
  <c r="I28" i="1"/>
  <c r="H28" i="1"/>
  <c r="G28" i="1"/>
  <c r="F28" i="1"/>
  <c r="E28" i="1"/>
  <c r="D28" i="1"/>
  <c r="C28" i="1"/>
  <c r="B28" i="1"/>
  <c r="M20" i="1"/>
  <c r="L20" i="1"/>
  <c r="K20" i="1"/>
  <c r="J20" i="1"/>
  <c r="I20" i="1"/>
  <c r="H20" i="1"/>
  <c r="G20" i="1"/>
  <c r="F20" i="1"/>
  <c r="E20" i="1"/>
  <c r="D20" i="1"/>
  <c r="C20" i="1"/>
  <c r="B20" i="1"/>
  <c r="M9" i="1"/>
  <c r="L9" i="1"/>
  <c r="K9" i="1"/>
  <c r="J9" i="1"/>
  <c r="I9" i="1"/>
  <c r="H9" i="1"/>
  <c r="G9" i="1"/>
  <c r="F9" i="1"/>
  <c r="E9" i="1"/>
  <c r="D9" i="1"/>
  <c r="C9" i="1"/>
  <c r="B9" i="1"/>
  <c r="M91" i="1"/>
  <c r="L91" i="1"/>
  <c r="K91" i="1"/>
  <c r="J91" i="1"/>
  <c r="I91" i="1"/>
  <c r="H91" i="1"/>
  <c r="G91" i="1"/>
  <c r="F91" i="1"/>
  <c r="E91" i="1"/>
  <c r="D91" i="1"/>
  <c r="C91" i="1"/>
  <c r="B91" i="1"/>
  <c r="B3" i="1" l="1"/>
  <c r="B4" i="1" s="1"/>
  <c r="N81" i="1"/>
  <c r="N59" i="1"/>
  <c r="N65" i="1"/>
  <c r="N36" i="1"/>
  <c r="N74" i="1"/>
  <c r="N88" i="1"/>
  <c r="N51" i="1"/>
  <c r="M3" i="1"/>
  <c r="M4" i="1" s="1"/>
  <c r="L3" i="1"/>
  <c r="L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N4" i="1" l="1"/>
  <c r="N3" i="1"/>
  <c r="N9" i="1"/>
  <c r="N42" i="1"/>
  <c r="N20" i="1"/>
  <c r="N28" i="1"/>
</calcChain>
</file>

<file path=xl/sharedStrings.xml><?xml version="1.0" encoding="utf-8"?>
<sst xmlns="http://schemas.openxmlformats.org/spreadsheetml/2006/main" count="103" uniqueCount="91">
  <si>
    <t>Income tax (additional)</t>
  </si>
  <si>
    <t>Credit card payments</t>
  </si>
  <si>
    <t>Misc. payments</t>
  </si>
  <si>
    <t>Music (CDs, etc.)</t>
  </si>
  <si>
    <t>Books</t>
  </si>
  <si>
    <t>Salon/barber</t>
  </si>
  <si>
    <t>Gifts</t>
  </si>
  <si>
    <t>Clothing</t>
  </si>
  <si>
    <t>Personal</t>
  </si>
  <si>
    <t>Charity</t>
  </si>
  <si>
    <t>Public television</t>
  </si>
  <si>
    <t>Public radio</t>
  </si>
  <si>
    <t>Internet connection</t>
  </si>
  <si>
    <t>Newspapers</t>
  </si>
  <si>
    <t>Magazines</t>
  </si>
  <si>
    <t>Team dues</t>
  </si>
  <si>
    <t>Sports equipment</t>
  </si>
  <si>
    <t>Gym fees</t>
  </si>
  <si>
    <t>Recreation</t>
  </si>
  <si>
    <t>Pet boarding</t>
  </si>
  <si>
    <t>Souvenirs</t>
  </si>
  <si>
    <t>Food</t>
  </si>
  <si>
    <t>Plane fare</t>
  </si>
  <si>
    <t>Vacations</t>
  </si>
  <si>
    <t>Prescriptions</t>
  </si>
  <si>
    <t>Insurance</t>
  </si>
  <si>
    <t>Health</t>
  </si>
  <si>
    <t>Movies/plays</t>
  </si>
  <si>
    <t>Video/DVD rentals</t>
  </si>
  <si>
    <t>Cable TV</t>
  </si>
  <si>
    <t>Entertainment</t>
  </si>
  <si>
    <t>Dog walker</t>
  </si>
  <si>
    <t>Dining out</t>
  </si>
  <si>
    <t>Dry cleaning</t>
  </si>
  <si>
    <t>Child care</t>
  </si>
  <si>
    <t xml:space="preserve">Groceries </t>
  </si>
  <si>
    <t>Daily living</t>
  </si>
  <si>
    <t>Home repairs</t>
  </si>
  <si>
    <t>Utilities</t>
  </si>
  <si>
    <t>Home</t>
  </si>
  <si>
    <t>Repairs</t>
  </si>
  <si>
    <t>Miscellaneous</t>
  </si>
  <si>
    <t>Wages</t>
  </si>
  <si>
    <t>Dec</t>
  </si>
  <si>
    <t>Nov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</si>
  <si>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</si>
  <si>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</si>
  <si>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</si>
  <si>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</si>
  <si>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</si>
  <si>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</si>
  <si>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</si>
  <si>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</si>
  <si>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</si>
  <si>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>Jan</t>
  </si>
  <si>
    <t>Interest/dividends</t>
  </si>
  <si>
    <t>Year</t>
  </si>
  <si>
    <t>Cash short/extra</t>
  </si>
  <si>
    <t>Rental car</t>
  </si>
  <si>
    <t>Housecleaning service</t>
  </si>
  <si>
    <t>Transportation</t>
  </si>
  <si>
    <t>Parking</t>
  </si>
  <si>
    <t>Public transportation</t>
  </si>
  <si>
    <t>Garden supplies</t>
  </si>
  <si>
    <t>Gas/fuel</t>
  </si>
  <si>
    <t>Home improvement</t>
  </si>
  <si>
    <t>Cellular telephone</t>
  </si>
  <si>
    <t>Home telephone</t>
  </si>
  <si>
    <t>Accommodations</t>
  </si>
  <si>
    <t>Home security</t>
  </si>
  <si>
    <t>Mortgage/rent</t>
  </si>
  <si>
    <t>Concerts/clubs</t>
  </si>
  <si>
    <t>Over-the-counter drugs</t>
  </si>
  <si>
    <t>Health club dues</t>
  </si>
  <si>
    <t>Life insurance</t>
  </si>
  <si>
    <t>Toys/child gear</t>
  </si>
  <si>
    <t>Dues/subscriptions</t>
  </si>
  <si>
    <t>Financial obligations</t>
  </si>
  <si>
    <t>Other obligations</t>
  </si>
  <si>
    <t>Car wash/detailing services</t>
  </si>
  <si>
    <t>Co-payments/out-of-pocket</t>
  </si>
  <si>
    <t>Veterinarians/pet medicines</t>
  </si>
  <si>
    <t>Religious organizations</t>
  </si>
  <si>
    <t>Long-term savings</t>
  </si>
  <si>
    <t>Retirement (401k, Roth IRA)</t>
  </si>
  <si>
    <t>Total expenses</t>
  </si>
  <si>
    <t>Total</t>
  </si>
  <si>
    <t>Income</t>
  </si>
  <si>
    <t>Expenses</t>
  </si>
  <si>
    <t>Other</t>
  </si>
  <si>
    <t>Personal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</si>
</sst>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6" x14ac:knownFonts="1">
    <font>
      <sz val="1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sz val="10"/>
      <color theme="3"/>
      <name val="Calibri"/>
      <family val="2"/>
      <scheme val="min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4" borderId="2" applyNumberFormat="0" applyProtection="0">
      <alignment vertical="center"/>
    </xf>
    <xf numFmtId="0" fontId="4" fillId="3" borderId="1" applyNumberFormat="0" applyProtection="0">
      <alignment horizontal="center" vertical="center"/>
    </xf>
    <xf numFmtId="0" fontId="4" fillId="3" borderId="1" applyNumberFormat="0" applyProtection="0">
      <alignment vertical="center"/>
    </xf>
    <xf numFmtId="0" fontId="5" fillId="2" borderId="3" applyNumberFormat="0" applyProtection="0">
      <alignment vertical="center"/>
    </xf>
    <xf numFmtId="164" fontId="3" fillId="0" borderId="3" applyFill="0" applyProtection="0">
      <alignment vertical="center"/>
    </xf>
    <xf numFmtId="164" fontId="3" fillId="2" borderId="3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64" fontId="3" fillId="0" borderId="3" xfId="6">
      <alignment vertical="center"/>
    </xf>
    <xf numFmtId="164" fontId="3" fillId="2" borderId="3" xfId="6" applyFill="1">
      <alignment vertical="center"/>
    </xf>
    <xf numFmtId="164" fontId="0" fillId="0" borderId="0" xfId="6" applyFont="1" applyFill="1" applyBorder="1">
      <alignment vertical="center"/>
    </xf>
    <xf numFmtId="0" fontId="4" fillId="3" borderId="1" xfId="3">
      <alignment horizontal="center" vertical="center"/>
    </xf>
    <xf numFmtId="164" fontId="3" fillId="0" borderId="3" xfId="6" applyFill="1">
      <alignment vertical="center"/>
    </xf>
    <xf numFmtId="0" fontId="5" fillId="2" borderId="3" xfId="5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4" fillId="3" borderId="1" xfId="3" applyAlignment="1">
      <alignment horizontal="center" vertical="center" wrapText="1"/>
    </xf>
    <xf numFmtId="0" fontId="4" fillId="3" borderId="1" xfId="4">
      <alignment vertical="center"/>
    </xf>
    <xf numFmtId="0" fontId="1" fillId="0" borderId="0" xfId="1" applyNumberFormat="1" applyAlignment="1">
      <alignment vertical="center"/>
    </xf>
    <xf numFmtId="0" fontId="2" fillId="4" borderId="2" xfId="2">
      <alignment vertical="center"/>
    </xf>
    <xf numFmtId="164" fontId="3" fillId="2" borderId="3" xfId="7" applyFill="1">
      <alignment vertical="center"/>
    </xf>
    <xf numFmtId="164" fontId="3" fillId="0" borderId="3" xfId="7" applyFill="1">
      <alignment vertical="center"/>
    </xf>
    <xf numFmtId="164" fontId="0" fillId="0" borderId="0" xfId="7" applyFont="1" applyFill="1" applyBorder="1">
      <alignment vertical="center"/>
    </xf>
  </cellXfs>
  <cellStyles count="8">
    <cellStyle name="Amount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216">
    <dxf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vertical="center" textRotation="0" wrapText="1" indent="0" justifyLastLine="0" shrinkToFit="0" readingOrder="0"/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ont>
        <b/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diagonalUp="0" diagonalDown="0">
        <bottom style="thin">
          <color indexed="64"/>
        </bottom>
        <vertical/>
        <horizontal/>
      </border>
    </dxf>
    <dxf>
      <fill>
        <patternFill>
          <bgColor theme="0"/>
        </patternFill>
      </fill>
      <border diagonalUp="0" diagonalDown="0">
        <vertical style="thin">
          <color theme="6" tint="0.59996337778862885"/>
        </vertical>
      </border>
    </dxf>
    <dxf>
      <fill>
        <patternFill>
          <bgColor theme="7" tint="0.79998168889431442"/>
        </patternFill>
      </fill>
      <border diagonalUp="0" diagonalDown="0">
        <vertical style="thin">
          <color theme="6" tint="0.59996337778862885"/>
        </vertical>
      </border>
    </dxf>
    <dxf>
      <font>
        <b val="0"/>
        <i val="0"/>
        <color auto="1"/>
      </font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medium">
          <color theme="0"/>
        </top>
        <bottom style="thin">
          <color theme="0"/>
        </bottom>
        <vertical style="thin">
          <color theme="0"/>
        </vertical>
      </border>
    </dxf>
    <dxf>
      <font>
        <sz val="10"/>
      </font>
    </dxf>
    <dxf>
      <font>
        <b val="0"/>
        <i val="0"/>
        <color theme="3"/>
      </font>
    </dxf>
  </dxfs>
  <tableStyles count="1" defaultTableStyle="Personal Budget" defaultPivotStyle="PivotStyleLight16">
    <tableStyle name="Personal Budget" pivot="0" count="5" xr9:uid="{00000000-0011-0000-FFFF-FFFF00000000}">
      <tableStyleElement type="wholeTable" dxfId="215"/>
      <tableStyleElement type="headerRow" dxfId="214"/>
      <tableStyleElement type="totalRow" dxfId="213"/>
      <tableStyleElement type="firstRowStripe" dxfId="212"/>
      <tableStyleElement type="secondRowStripe" dxfId="2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come" displayName="Income" ref="A6:N9" headerRowCount="0" totalsRowCount="1" headerRowBorderDxfId="210" headerRowCellStyle="Normal" dataCellStyle="Normal" totalsRowCellStyle="Normal">
  <tableColumns count="14">
    <tableColumn id="1" xr3:uid="{00000000-0010-0000-0000-000001000000}" name="Column1" totalsRowLabel="Total" headerRowDxfId="209" dataCellStyle="Heading 4" totalsRowCellStyle="Normal"/>
    <tableColumn id="2" xr3:uid="{00000000-0010-0000-0000-000002000000}" name="Column2" totalsRowFunction="sum" headerRowDxfId="208" dataCellStyle="Amount" totalsRowCellStyle="Amount"/>
    <tableColumn id="3" xr3:uid="{00000000-0010-0000-0000-000003000000}" name="Column3" totalsRowFunction="sum" headerRowDxfId="207" dataCellStyle="Amount" totalsRowCellStyle="Amount"/>
    <tableColumn id="4" xr3:uid="{00000000-0010-0000-0000-000004000000}" name="Column4" totalsRowFunction="sum" headerRowDxfId="206" dataCellStyle="Amount" totalsRowCellStyle="Amount"/>
    <tableColumn id="5" xr3:uid="{00000000-0010-0000-0000-000005000000}" name="Column5" totalsRowFunction="sum" headerRowDxfId="205" dataCellStyle="Amount" totalsRowCellStyle="Amount"/>
    <tableColumn id="6" xr3:uid="{00000000-0010-0000-0000-000006000000}" name="Column6" totalsRowFunction="sum" headerRowDxfId="204" dataCellStyle="Amount" totalsRowCellStyle="Amount"/>
    <tableColumn id="7" xr3:uid="{00000000-0010-0000-0000-000007000000}" name="Column7" totalsRowFunction="sum" headerRowDxfId="203" dataCellStyle="Amount" totalsRowCellStyle="Amount"/>
    <tableColumn id="8" xr3:uid="{00000000-0010-0000-0000-000008000000}" name="Column8" totalsRowFunction="sum" headerRowDxfId="202" dataCellStyle="Amount" totalsRowCellStyle="Amount"/>
    <tableColumn id="9" xr3:uid="{00000000-0010-0000-0000-000009000000}" name="Column9" totalsRowFunction="sum" headerRowDxfId="201" dataCellStyle="Amount" totalsRowCellStyle="Amount"/>
    <tableColumn id="10" xr3:uid="{00000000-0010-0000-0000-00000A000000}" name="Column10" totalsRowFunction="sum" headerRowDxfId="200" dataCellStyle="Amount" totalsRowCellStyle="Amount"/>
    <tableColumn id="11" xr3:uid="{00000000-0010-0000-0000-00000B000000}" name="Column11" totalsRowFunction="sum" headerRowDxfId="199" dataCellStyle="Amount" totalsRowCellStyle="Amount"/>
    <tableColumn id="12" xr3:uid="{00000000-0010-0000-0000-00000C000000}" name="Column12" totalsRowFunction="sum" headerRowDxfId="198" dataCellStyle="Amount" totalsRowCellStyle="Amount"/>
    <tableColumn id="13" xr3:uid="{00000000-0010-0000-0000-00000D000000}" name="Column13" totalsRowFunction="sum" headerRowDxfId="197" dataCellStyle="Amount" totalsRowCellStyle="Amount"/>
    <tableColumn id="15" xr3:uid="{00000000-0010-0000-0000-00000F000000}" name="Column14" totalsRowFunction="sum" headerRowDxfId="196" dataCellStyle="Total">
      <calculatedColumnFormula>SUM(Income[[#This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This table allows input of various income types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PersonalExpenses" displayName="PersonalExpenses" ref="A76:N81" headerRowCount="0" totalsRowCount="1" headerRowBorderDxfId="63" headerRowCellStyle="Normal" dataCellStyle="Normal" totalsRowCellStyle="Normal">
  <tableColumns count="14">
    <tableColumn id="1" xr3:uid="{00000000-0010-0000-0900-000001000000}" name="Column1" totalsRowLabel="Total" headerRowDxfId="62" dataDxfId="61" totalsRowDxfId="60" dataCellStyle="Normal"/>
    <tableColumn id="2" xr3:uid="{00000000-0010-0000-0900-000002000000}" name="Column2" totalsRowFunction="sum" headerRowDxfId="59" dataCellStyle="Amount" totalsRowCellStyle="Amount"/>
    <tableColumn id="3" xr3:uid="{00000000-0010-0000-0900-000003000000}" name="Column3" totalsRowFunction="sum" headerRowDxfId="58" dataCellStyle="Amount" totalsRowCellStyle="Amount"/>
    <tableColumn id="4" xr3:uid="{00000000-0010-0000-0900-000004000000}" name="Column4" totalsRowFunction="sum" headerRowDxfId="57" dataCellStyle="Amount" totalsRowCellStyle="Amount"/>
    <tableColumn id="5" xr3:uid="{00000000-0010-0000-0900-000005000000}" name="Column5" totalsRowFunction="sum" headerRowDxfId="56" dataCellStyle="Amount" totalsRowCellStyle="Amount"/>
    <tableColumn id="6" xr3:uid="{00000000-0010-0000-0900-000006000000}" name="Column6" totalsRowFunction="sum" headerRowDxfId="55" dataCellStyle="Amount" totalsRowCellStyle="Amount"/>
    <tableColumn id="7" xr3:uid="{00000000-0010-0000-0900-000007000000}" name="Column7" totalsRowFunction="sum" headerRowDxfId="54" dataCellStyle="Amount" totalsRowCellStyle="Amount"/>
    <tableColumn id="8" xr3:uid="{00000000-0010-0000-0900-000008000000}" name="Column8" totalsRowFunction="sum" headerRowDxfId="53" dataCellStyle="Amount" totalsRowCellStyle="Amount"/>
    <tableColumn id="9" xr3:uid="{00000000-0010-0000-0900-000009000000}" name="Column9" totalsRowFunction="sum" headerRowDxfId="52" dataCellStyle="Amount" totalsRowCellStyle="Amount"/>
    <tableColumn id="10" xr3:uid="{00000000-0010-0000-0900-00000A000000}" name="Column10" totalsRowFunction="sum" headerRowDxfId="51" dataCellStyle="Amount" totalsRowCellStyle="Amount"/>
    <tableColumn id="11" xr3:uid="{00000000-0010-0000-0900-00000B000000}" name="Column11" totalsRowFunction="sum" headerRowDxfId="50" dataCellStyle="Amount" totalsRowCellStyle="Amount"/>
    <tableColumn id="12" xr3:uid="{00000000-0010-0000-0900-00000C000000}" name="Column12" totalsRowFunction="sum" headerRowDxfId="49" dataCellStyle="Amount" totalsRowCellStyle="Amount"/>
    <tableColumn id="13" xr3:uid="{00000000-0010-0000-0900-00000D000000}" name="Column13" totalsRowFunction="sum" headerRowDxfId="48" dataCellStyle="Amount" totalsRowCellStyle="Amount"/>
    <tableColumn id="14" xr3:uid="{00000000-0010-0000-0900-00000E000000}" name="Column14" totalsRowFunction="sum" headerRowDxfId="47" dataCellStyle="Total">
      <calculatedColumnFormula>SUM(PersonalExpenses[[#This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for tracking personal expenses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FinancialExpenses" displayName="FinancialExpenses" ref="A83:N88" headerRowCount="0" totalsRowCount="1" headerRowBorderDxfId="46" headerRowCellStyle="Normal" dataCellStyle="Normal" totalsRowCellStyle="Normal">
  <tableColumns count="14">
    <tableColumn id="1" xr3:uid="{00000000-0010-0000-0A00-000001000000}" name="Column1" totalsRowLabel="Total" headerRowDxfId="45" dataDxfId="44" totalsRowDxfId="43" dataCellStyle="Normal"/>
    <tableColumn id="2" xr3:uid="{00000000-0010-0000-0A00-000002000000}" name="Column2" totalsRowFunction="sum" headerRowDxfId="42" dataCellStyle="Amount" totalsRowCellStyle="Amount"/>
    <tableColumn id="3" xr3:uid="{00000000-0010-0000-0A00-000003000000}" name="Column3" totalsRowFunction="sum" headerRowDxfId="41" dataCellStyle="Amount" totalsRowCellStyle="Amount"/>
    <tableColumn id="4" xr3:uid="{00000000-0010-0000-0A00-000004000000}" name="Column4" totalsRowFunction="sum" headerRowDxfId="40" dataCellStyle="Amount" totalsRowCellStyle="Amount"/>
    <tableColumn id="5" xr3:uid="{00000000-0010-0000-0A00-000005000000}" name="Column5" totalsRowFunction="sum" headerRowDxfId="39" dataCellStyle="Amount" totalsRowCellStyle="Amount"/>
    <tableColumn id="6" xr3:uid="{00000000-0010-0000-0A00-000006000000}" name="Column6" totalsRowFunction="sum" headerRowDxfId="38" dataCellStyle="Amount" totalsRowCellStyle="Amount"/>
    <tableColumn id="7" xr3:uid="{00000000-0010-0000-0A00-000007000000}" name="Column7" totalsRowFunction="sum" headerRowDxfId="37" dataCellStyle="Amount" totalsRowCellStyle="Amount"/>
    <tableColumn id="8" xr3:uid="{00000000-0010-0000-0A00-000008000000}" name="Column8" totalsRowFunction="sum" headerRowDxfId="36" dataCellStyle="Amount" totalsRowCellStyle="Amount"/>
    <tableColumn id="9" xr3:uid="{00000000-0010-0000-0A00-000009000000}" name="Column9" totalsRowFunction="sum" headerRowDxfId="35" dataCellStyle="Amount" totalsRowCellStyle="Amount"/>
    <tableColumn id="10" xr3:uid="{00000000-0010-0000-0A00-00000A000000}" name="Column10" totalsRowFunction="sum" headerRowDxfId="34" dataCellStyle="Amount" totalsRowCellStyle="Amount"/>
    <tableColumn id="11" xr3:uid="{00000000-0010-0000-0A00-00000B000000}" name="Column11" totalsRowFunction="sum" headerRowDxfId="33" dataCellStyle="Amount" totalsRowCellStyle="Amount"/>
    <tableColumn id="12" xr3:uid="{00000000-0010-0000-0A00-00000C000000}" name="Column12" totalsRowFunction="sum" headerRowDxfId="32" dataCellStyle="Amount" totalsRowCellStyle="Amount"/>
    <tableColumn id="13" xr3:uid="{00000000-0010-0000-0A00-00000D000000}" name="Column13" totalsRowFunction="sum" headerRowDxfId="31" dataCellStyle="Amount" totalsRowCellStyle="Amount"/>
    <tableColumn id="14" xr3:uid="{00000000-0010-0000-0A00-00000E000000}" name="Column14" totalsRowFunction="sum" headerRowDxfId="30" dataCellStyle="Total">
      <calculatedColumnFormula>SUM(FinancialExpenses[[#This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o log financial obligations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MiscExpenses" displayName="MiscExpenses" ref="A90:N91" headerRowCount="0" totalsRowCount="1" headerRowBorderDxfId="29" headerRowCellStyle="Normal" dataCellStyle="Normal" totalsRowCellStyle="Normal">
  <tableColumns count="14">
    <tableColumn id="1" xr3:uid="{00000000-0010-0000-0B00-000001000000}" name="Column1" totalsRowLabel="Total" headerRowDxfId="28" dataDxfId="27" totalsRowDxfId="26" dataCellStyle="Normal"/>
    <tableColumn id="2" xr3:uid="{00000000-0010-0000-0B00-000002000000}" name="Column2" totalsRowFunction="sum" headerRowDxfId="25" totalsRowDxfId="24" dataCellStyle="Amount" totalsRowCellStyle="Amount"/>
    <tableColumn id="3" xr3:uid="{00000000-0010-0000-0B00-000003000000}" name="Column3" totalsRowFunction="sum" headerRowDxfId="23" totalsRowDxfId="22" dataCellStyle="Amount" totalsRowCellStyle="Amount"/>
    <tableColumn id="4" xr3:uid="{00000000-0010-0000-0B00-000004000000}" name="Column4" totalsRowFunction="sum" headerRowDxfId="21" totalsRowDxfId="20" dataCellStyle="Amount" totalsRowCellStyle="Amount"/>
    <tableColumn id="5" xr3:uid="{00000000-0010-0000-0B00-000005000000}" name="Column5" totalsRowFunction="sum" headerRowDxfId="19" totalsRowDxfId="18" dataCellStyle="Amount" totalsRowCellStyle="Amount"/>
    <tableColumn id="6" xr3:uid="{00000000-0010-0000-0B00-000006000000}" name="Column6" totalsRowFunction="sum" headerRowDxfId="17" totalsRowDxfId="16" dataCellStyle="Amount" totalsRowCellStyle="Amount"/>
    <tableColumn id="7" xr3:uid="{00000000-0010-0000-0B00-000007000000}" name="Column7" totalsRowFunction="sum" headerRowDxfId="15" totalsRowDxfId="14" dataCellStyle="Amount" totalsRowCellStyle="Amount"/>
    <tableColumn id="8" xr3:uid="{00000000-0010-0000-0B00-000008000000}" name="Column8" totalsRowFunction="sum" headerRowDxfId="13" totalsRowDxfId="12" dataCellStyle="Amount" totalsRowCellStyle="Amount"/>
    <tableColumn id="9" xr3:uid="{00000000-0010-0000-0B00-000009000000}" name="Column9" totalsRowFunction="sum" headerRowDxfId="11" totalsRowDxfId="10" dataCellStyle="Amount" totalsRowCellStyle="Amount"/>
    <tableColumn id="10" xr3:uid="{00000000-0010-0000-0B00-00000A000000}" name="Column10" totalsRowFunction="sum" headerRowDxfId="9" totalsRowDxfId="8" dataCellStyle="Amount" totalsRowCellStyle="Amount"/>
    <tableColumn id="11" xr3:uid="{00000000-0010-0000-0B00-00000B000000}" name="Column11" totalsRowFunction="sum" headerRowDxfId="7" totalsRowDxfId="6" dataCellStyle="Amount" totalsRowCellStyle="Amount"/>
    <tableColumn id="12" xr3:uid="{00000000-0010-0000-0B00-00000C000000}" name="Column12" totalsRowFunction="sum" headerRowDxfId="5" totalsRowDxfId="4" dataCellStyle="Amount" totalsRowCellStyle="Amount"/>
    <tableColumn id="13" xr3:uid="{00000000-0010-0000-0B00-00000D000000}" name="Column13" totalsRowFunction="sum" headerRowDxfId="3" totalsRowDxfId="2" dataCellStyle="Amount" totalsRowCellStyle="Amount"/>
    <tableColumn id="14" xr3:uid="{00000000-0010-0000-0B00-00000E000000}" name="Column14" totalsRowFunction="sum" headerRowDxfId="1" totalsRowDxfId="0" dataCellStyle="Total">
      <calculatedColumnFormula>SUM(MiscExpenses[[#This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o track miscellaneous paymen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omeExpenses" displayName="HomeExpenses" ref="A12:N20" headerRowCount="0" totalsRowCount="1">
  <tableColumns count="14">
    <tableColumn id="1" xr3:uid="{00000000-0010-0000-0100-000001000000}" name="Column1" totalsRowLabel="Total" headerRowDxfId="195" totalsRowCellStyle="Normal"/>
    <tableColumn id="2" xr3:uid="{00000000-0010-0000-0100-000002000000}" name="Column2" totalsRowFunction="sum" headerRowDxfId="194" dataCellStyle="Amount" totalsRowCellStyle="Amount"/>
    <tableColumn id="3" xr3:uid="{00000000-0010-0000-0100-000003000000}" name="Column3" totalsRowFunction="sum" headerRowDxfId="193" dataCellStyle="Amount" totalsRowCellStyle="Amount"/>
    <tableColumn id="4" xr3:uid="{00000000-0010-0000-0100-000004000000}" name="Column4" totalsRowFunction="sum" headerRowDxfId="192" dataCellStyle="Amount" totalsRowCellStyle="Amount"/>
    <tableColumn id="5" xr3:uid="{00000000-0010-0000-0100-000005000000}" name="Column5" totalsRowFunction="sum" headerRowDxfId="191" dataCellStyle="Amount" totalsRowCellStyle="Amount"/>
    <tableColumn id="6" xr3:uid="{00000000-0010-0000-0100-000006000000}" name="Column6" totalsRowFunction="sum" headerRowDxfId="190" dataCellStyle="Amount" totalsRowCellStyle="Amount"/>
    <tableColumn id="7" xr3:uid="{00000000-0010-0000-0100-000007000000}" name="Column7" totalsRowFunction="sum" headerRowDxfId="189" dataCellStyle="Amount" totalsRowCellStyle="Amount"/>
    <tableColumn id="8" xr3:uid="{00000000-0010-0000-0100-000008000000}" name="Column8" totalsRowFunction="sum" headerRowDxfId="188" dataCellStyle="Amount" totalsRowCellStyle="Amount"/>
    <tableColumn id="9" xr3:uid="{00000000-0010-0000-0100-000009000000}" name="Column9" totalsRowFunction="sum" headerRowDxfId="187" dataCellStyle="Amount" totalsRowCellStyle="Amount"/>
    <tableColumn id="10" xr3:uid="{00000000-0010-0000-0100-00000A000000}" name="Column10" totalsRowFunction="sum" headerRowDxfId="186" dataCellStyle="Amount" totalsRowCellStyle="Amount"/>
    <tableColumn id="11" xr3:uid="{00000000-0010-0000-0100-00000B000000}" name="Column11" totalsRowFunction="sum" headerRowDxfId="185" dataCellStyle="Amount" totalsRowCellStyle="Amount"/>
    <tableColumn id="12" xr3:uid="{00000000-0010-0000-0100-00000C000000}" name="Column12" totalsRowFunction="sum" headerRowDxfId="184" dataCellStyle="Amount" totalsRowCellStyle="Amount"/>
    <tableColumn id="13" xr3:uid="{00000000-0010-0000-0100-00000D000000}" name="Column13" totalsRowFunction="sum" headerRowDxfId="183" dataCellStyle="Amount" totalsRowCellStyle="Amount"/>
    <tableColumn id="14" xr3:uid="{00000000-0010-0000-0100-00000E000000}" name="Column14" totalsRowFunction="sum" headerRowDxfId="182">
      <calculatedColumnFormula>SUM(HomeExpenses[[#This Row],[Column2]:[Column13]])</calculatedColumnFormula>
    </tableColumn>
  </tableColumns>
  <tableStyleInfo name="Personal Budget" showFirstColumn="0" showLastColumn="0" showRowStripes="1" showColumnStripes="0"/>
  <extLst>
    <ext xmlns:x14="http://schemas.microsoft.com/office/spreadsheetml/2009/9/main" uri="{504A1905-F514-4f6f-8877-14C23A59335A}">
      <x14:table altTextSummary="This table catalogues various home expens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ailyLivingExpenses" displayName="DailyLivingExpenses" ref="A22:N28" headerRowCount="0" totalsRowCount="1" headerRowBorderDxfId="181" headerRowCellStyle="Normal" dataCellStyle="Normal" totalsRowCellStyle="Normal">
  <tableColumns count="14">
    <tableColumn id="1" xr3:uid="{00000000-0010-0000-0200-000001000000}" name="Column1" totalsRowLabel="Total" headerRowDxfId="180" totalsRowDxfId="179" dataCellStyle="Normal"/>
    <tableColumn id="2" xr3:uid="{00000000-0010-0000-0200-000002000000}" name="Column2" totalsRowFunction="sum" headerRowDxfId="178" dataCellStyle="Amount"/>
    <tableColumn id="3" xr3:uid="{00000000-0010-0000-0200-000003000000}" name="Column3" totalsRowFunction="sum" headerRowDxfId="177" dataCellStyle="Amount"/>
    <tableColumn id="4" xr3:uid="{00000000-0010-0000-0200-000004000000}" name="Column4" totalsRowFunction="sum" headerRowDxfId="176" dataCellStyle="Amount"/>
    <tableColumn id="5" xr3:uid="{00000000-0010-0000-0200-000005000000}" name="Column5" totalsRowFunction="sum" headerRowDxfId="175" dataCellStyle="Amount"/>
    <tableColumn id="6" xr3:uid="{00000000-0010-0000-0200-000006000000}" name="Column6" totalsRowFunction="sum" headerRowDxfId="174" dataCellStyle="Amount"/>
    <tableColumn id="7" xr3:uid="{00000000-0010-0000-0200-000007000000}" name="Column7" totalsRowFunction="sum" headerRowDxfId="173" dataCellStyle="Amount"/>
    <tableColumn id="8" xr3:uid="{00000000-0010-0000-0200-000008000000}" name="Column8" totalsRowFunction="sum" headerRowDxfId="172" dataCellStyle="Amount"/>
    <tableColumn id="9" xr3:uid="{00000000-0010-0000-0200-000009000000}" name="Column9" totalsRowFunction="sum" headerRowDxfId="171" dataCellStyle="Amount"/>
    <tableColumn id="10" xr3:uid="{00000000-0010-0000-0200-00000A000000}" name="Column10" totalsRowFunction="sum" headerRowDxfId="170" dataCellStyle="Amount"/>
    <tableColumn id="11" xr3:uid="{00000000-0010-0000-0200-00000B000000}" name="Column11" totalsRowFunction="sum" headerRowDxfId="169" dataCellStyle="Amount"/>
    <tableColumn id="12" xr3:uid="{00000000-0010-0000-0200-00000C000000}" name="Column12" totalsRowFunction="sum" headerRowDxfId="168" dataCellStyle="Amount"/>
    <tableColumn id="13" xr3:uid="{00000000-0010-0000-0200-00000D000000}" name="Column13" totalsRowFunction="sum" headerRowDxfId="167" dataCellStyle="Amount"/>
    <tableColumn id="14" xr3:uid="{00000000-0010-0000-0200-00000E000000}" name="Column14" totalsRowFunction="sum" headerRowDxfId="166" dataCellStyle="Total">
      <calculatedColumnFormula>SUM(DailyLivingExpenses[[#This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o log daily living expens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ransportationExpenses" displayName="TransportationExpenses" ref="A30:N36" headerRowCount="0" totalsRowCount="1" headerRowBorderDxfId="165" headerRowCellStyle="Normal" dataCellStyle="Normal" totalsRowCellStyle="Normal">
  <tableColumns count="14">
    <tableColumn id="1" xr3:uid="{00000000-0010-0000-0300-000001000000}" name="Column1" totalsRowLabel="Total" headerRowDxfId="164" dataDxfId="163" totalsRowDxfId="162" dataCellStyle="Normal"/>
    <tableColumn id="2" xr3:uid="{00000000-0010-0000-0300-000002000000}" name="Column2" totalsRowFunction="sum" headerRowDxfId="161" dataCellStyle="Amount" totalsRowCellStyle="Amount"/>
    <tableColumn id="3" xr3:uid="{00000000-0010-0000-0300-000003000000}" name="Column3" totalsRowFunction="sum" headerRowDxfId="160" dataCellStyle="Amount" totalsRowCellStyle="Amount"/>
    <tableColumn id="4" xr3:uid="{00000000-0010-0000-0300-000004000000}" name="Column4" totalsRowFunction="sum" headerRowDxfId="159" dataCellStyle="Amount" totalsRowCellStyle="Amount"/>
    <tableColumn id="5" xr3:uid="{00000000-0010-0000-0300-000005000000}" name="Column5" totalsRowFunction="sum" headerRowDxfId="158" dataCellStyle="Amount" totalsRowCellStyle="Amount"/>
    <tableColumn id="6" xr3:uid="{00000000-0010-0000-0300-000006000000}" name="Column6" totalsRowFunction="sum" headerRowDxfId="157" dataCellStyle="Amount" totalsRowCellStyle="Amount"/>
    <tableColumn id="7" xr3:uid="{00000000-0010-0000-0300-000007000000}" name="Column7" totalsRowFunction="sum" headerRowDxfId="156" dataCellStyle="Amount" totalsRowCellStyle="Amount"/>
    <tableColumn id="8" xr3:uid="{00000000-0010-0000-0300-000008000000}" name="Column8" totalsRowFunction="sum" headerRowDxfId="155" dataCellStyle="Amount" totalsRowCellStyle="Amount"/>
    <tableColumn id="9" xr3:uid="{00000000-0010-0000-0300-000009000000}" name="Column9" totalsRowFunction="sum" headerRowDxfId="154" dataCellStyle="Amount" totalsRowCellStyle="Amount"/>
    <tableColumn id="10" xr3:uid="{00000000-0010-0000-0300-00000A000000}" name="Column10" totalsRowFunction="sum" headerRowDxfId="153" dataCellStyle="Amount" totalsRowCellStyle="Amount"/>
    <tableColumn id="11" xr3:uid="{00000000-0010-0000-0300-00000B000000}" name="Column11" totalsRowFunction="sum" headerRowDxfId="152" dataCellStyle="Amount" totalsRowCellStyle="Amount"/>
    <tableColumn id="12" xr3:uid="{00000000-0010-0000-0300-00000C000000}" name="Column12" totalsRowFunction="sum" headerRowDxfId="151" dataCellStyle="Amount" totalsRowCellStyle="Amount"/>
    <tableColumn id="13" xr3:uid="{00000000-0010-0000-0300-00000D000000}" name="Column13" totalsRowFunction="sum" headerRowDxfId="150" dataCellStyle="Amount" totalsRowCellStyle="Amount"/>
    <tableColumn id="14" xr3:uid="{00000000-0010-0000-0300-00000E000000}" name="Column14" totalsRowFunction="sum" headerRowDxfId="149" dataCellStyle="Total">
      <calculatedColumnFormula>SUM(TransportationExpenses[[#This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hat logs expenses related to transportation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EntertainmentExpenses" displayName="EntertainmentExpenses" ref="A38:N42" headerRowCount="0" totalsRowCount="1" headerRowBorderDxfId="148" headerRowCellStyle="Normal" dataCellStyle="Normal" totalsRowCellStyle="Normal">
  <tableColumns count="14">
    <tableColumn id="1" xr3:uid="{00000000-0010-0000-0400-000001000000}" name="Column1" totalsRowLabel="Total" headerRowDxfId="147" dataDxfId="146" totalsRowDxfId="145" dataCellStyle="Normal"/>
    <tableColumn id="2" xr3:uid="{00000000-0010-0000-0400-000002000000}" name="Column2" totalsRowFunction="sum" headerRowDxfId="144" dataCellStyle="Amount" totalsRowCellStyle="Amount"/>
    <tableColumn id="3" xr3:uid="{00000000-0010-0000-0400-000003000000}" name="Column3" totalsRowFunction="sum" headerRowDxfId="143" dataCellStyle="Amount" totalsRowCellStyle="Amount"/>
    <tableColumn id="4" xr3:uid="{00000000-0010-0000-0400-000004000000}" name="Column4" totalsRowFunction="sum" headerRowDxfId="142" dataCellStyle="Amount" totalsRowCellStyle="Amount"/>
    <tableColumn id="5" xr3:uid="{00000000-0010-0000-0400-000005000000}" name="Column5" totalsRowFunction="sum" headerRowDxfId="141" dataCellStyle="Amount" totalsRowCellStyle="Amount"/>
    <tableColumn id="6" xr3:uid="{00000000-0010-0000-0400-000006000000}" name="Column6" totalsRowFunction="sum" headerRowDxfId="140" dataCellStyle="Amount" totalsRowCellStyle="Amount"/>
    <tableColumn id="7" xr3:uid="{00000000-0010-0000-0400-000007000000}" name="Column7" totalsRowFunction="sum" headerRowDxfId="139" dataCellStyle="Amount" totalsRowCellStyle="Amount"/>
    <tableColumn id="8" xr3:uid="{00000000-0010-0000-0400-000008000000}" name="Column8" totalsRowFunction="sum" headerRowDxfId="138" dataCellStyle="Amount" totalsRowCellStyle="Amount"/>
    <tableColumn id="9" xr3:uid="{00000000-0010-0000-0400-000009000000}" name="Column9" totalsRowFunction="sum" headerRowDxfId="137" dataCellStyle="Amount" totalsRowCellStyle="Amount"/>
    <tableColumn id="10" xr3:uid="{00000000-0010-0000-0400-00000A000000}" name="Column10" totalsRowFunction="sum" headerRowDxfId="136" dataCellStyle="Amount" totalsRowCellStyle="Amount"/>
    <tableColumn id="11" xr3:uid="{00000000-0010-0000-0400-00000B000000}" name="Column11" totalsRowFunction="sum" headerRowDxfId="135" dataCellStyle="Amount" totalsRowCellStyle="Amount"/>
    <tableColumn id="12" xr3:uid="{00000000-0010-0000-0400-00000C000000}" name="Column12" totalsRowFunction="sum" headerRowDxfId="134" dataCellStyle="Amount" totalsRowCellStyle="Amount"/>
    <tableColumn id="13" xr3:uid="{00000000-0010-0000-0400-00000D000000}" name="Column13" totalsRowFunction="sum" headerRowDxfId="133" dataCellStyle="Amount" totalsRowCellStyle="Amount"/>
    <tableColumn id="14" xr3:uid="{00000000-0010-0000-0400-00000E000000}" name="Column14" totalsRowFunction="sum" headerRowDxfId="132" dataCellStyle="Total">
      <calculatedColumnFormula>SUM(EntertainmentExpenses[[#This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This table logs expenses related to entertainment expenditure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HealthExpenses" displayName="HealthExpenses" ref="A44:N51" headerRowCount="0" totalsRowCount="1" headerRowBorderDxfId="131" headerRowCellStyle="Normal" dataCellStyle="Normal" totalsRowCellStyle="Normal">
  <tableColumns count="14">
    <tableColumn id="1" xr3:uid="{00000000-0010-0000-0500-000001000000}" name="Column1" totalsRowLabel="Total" headerRowDxfId="130" dataDxfId="129" totalsRowDxfId="128" dataCellStyle="Normal"/>
    <tableColumn id="2" xr3:uid="{00000000-0010-0000-0500-000002000000}" name="Column2" totalsRowFunction="sum" headerRowDxfId="127" dataCellStyle="Amount" totalsRowCellStyle="Amount"/>
    <tableColumn id="3" xr3:uid="{00000000-0010-0000-0500-000003000000}" name="Column3" totalsRowFunction="sum" headerRowDxfId="126" dataCellStyle="Amount" totalsRowCellStyle="Amount"/>
    <tableColumn id="4" xr3:uid="{00000000-0010-0000-0500-000004000000}" name="Column4" totalsRowFunction="sum" headerRowDxfId="125" dataCellStyle="Amount" totalsRowCellStyle="Amount"/>
    <tableColumn id="5" xr3:uid="{00000000-0010-0000-0500-000005000000}" name="Column5" totalsRowFunction="sum" headerRowDxfId="124" dataCellStyle="Amount" totalsRowCellStyle="Amount"/>
    <tableColumn id="6" xr3:uid="{00000000-0010-0000-0500-000006000000}" name="Column6" totalsRowFunction="sum" headerRowDxfId="123" dataCellStyle="Amount" totalsRowCellStyle="Amount"/>
    <tableColumn id="7" xr3:uid="{00000000-0010-0000-0500-000007000000}" name="Column7" totalsRowFunction="sum" headerRowDxfId="122" dataCellStyle="Amount" totalsRowCellStyle="Amount"/>
    <tableColumn id="8" xr3:uid="{00000000-0010-0000-0500-000008000000}" name="Column8" totalsRowFunction="sum" headerRowDxfId="121" dataCellStyle="Amount" totalsRowCellStyle="Amount"/>
    <tableColumn id="9" xr3:uid="{00000000-0010-0000-0500-000009000000}" name="Column9" totalsRowFunction="sum" headerRowDxfId="120" dataCellStyle="Amount" totalsRowCellStyle="Amount"/>
    <tableColumn id="10" xr3:uid="{00000000-0010-0000-0500-00000A000000}" name="Column10" totalsRowFunction="sum" headerRowDxfId="119" dataCellStyle="Amount" totalsRowCellStyle="Amount"/>
    <tableColumn id="11" xr3:uid="{00000000-0010-0000-0500-00000B000000}" name="Column11" totalsRowFunction="sum" headerRowDxfId="118" dataCellStyle="Amount" totalsRowCellStyle="Amount"/>
    <tableColumn id="12" xr3:uid="{00000000-0010-0000-0500-00000C000000}" name="Column12" totalsRowFunction="sum" headerRowDxfId="117" dataCellStyle="Amount" totalsRowCellStyle="Amount"/>
    <tableColumn id="13" xr3:uid="{00000000-0010-0000-0500-00000D000000}" name="Column13" totalsRowFunction="sum" headerRowDxfId="116" dataCellStyle="Amount" totalsRowCellStyle="Amount"/>
    <tableColumn id="14" xr3:uid="{00000000-0010-0000-0500-00000E000000}" name="Column14" totalsRowFunction="sum" headerRowDxfId="115" dataCellStyle="Total">
      <calculatedColumnFormula>SUM(HealthExpenses[[#This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for logging health expense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VacationExpenses" displayName="VacationExpenses" ref="A53:N59" headerRowCount="0" totalsRowCount="1" headerRowBorderDxfId="114" headerRowCellStyle="Normal" dataCellStyle="Normal" totalsRowCellStyle="Normal">
  <tableColumns count="14">
    <tableColumn id="1" xr3:uid="{00000000-0010-0000-0600-000001000000}" name="Column1" totalsRowLabel="Total" headerRowDxfId="113" dataDxfId="112" totalsRowDxfId="111" dataCellStyle="Normal"/>
    <tableColumn id="2" xr3:uid="{00000000-0010-0000-0600-000002000000}" name="Column2" totalsRowFunction="sum" headerRowDxfId="110" dataCellStyle="Amount" totalsRowCellStyle="Amount"/>
    <tableColumn id="3" xr3:uid="{00000000-0010-0000-0600-000003000000}" name="Column3" totalsRowFunction="sum" headerRowDxfId="109" dataCellStyle="Amount" totalsRowCellStyle="Amount"/>
    <tableColumn id="4" xr3:uid="{00000000-0010-0000-0600-000004000000}" name="Column4" totalsRowFunction="sum" headerRowDxfId="108" dataCellStyle="Amount" totalsRowCellStyle="Amount"/>
    <tableColumn id="5" xr3:uid="{00000000-0010-0000-0600-000005000000}" name="Column5" totalsRowFunction="sum" headerRowDxfId="107" dataCellStyle="Amount" totalsRowCellStyle="Amount"/>
    <tableColumn id="6" xr3:uid="{00000000-0010-0000-0600-000006000000}" name="Column6" totalsRowFunction="sum" headerRowDxfId="106" dataCellStyle="Amount" totalsRowCellStyle="Amount"/>
    <tableColumn id="7" xr3:uid="{00000000-0010-0000-0600-000007000000}" name="Column7" totalsRowFunction="sum" headerRowDxfId="105" dataCellStyle="Amount" totalsRowCellStyle="Amount"/>
    <tableColumn id="8" xr3:uid="{00000000-0010-0000-0600-000008000000}" name="Column8" totalsRowFunction="sum" headerRowDxfId="104" dataCellStyle="Amount" totalsRowCellStyle="Amount"/>
    <tableColumn id="9" xr3:uid="{00000000-0010-0000-0600-000009000000}" name="Column9" totalsRowFunction="sum" headerRowDxfId="103" dataCellStyle="Amount" totalsRowCellStyle="Amount"/>
    <tableColumn id="10" xr3:uid="{00000000-0010-0000-0600-00000A000000}" name="Column10" totalsRowFunction="sum" headerRowDxfId="102" dataCellStyle="Amount" totalsRowCellStyle="Amount"/>
    <tableColumn id="11" xr3:uid="{00000000-0010-0000-0600-00000B000000}" name="Column11" totalsRowFunction="sum" headerRowDxfId="101" dataCellStyle="Amount" totalsRowCellStyle="Amount"/>
    <tableColumn id="12" xr3:uid="{00000000-0010-0000-0600-00000C000000}" name="Column12" totalsRowFunction="sum" headerRowDxfId="100" dataCellStyle="Amount" totalsRowCellStyle="Amount"/>
    <tableColumn id="13" xr3:uid="{00000000-0010-0000-0600-00000D000000}" name="Column13" totalsRowFunction="sum" headerRowDxfId="99" dataCellStyle="Amount" totalsRowCellStyle="Amount"/>
    <tableColumn id="14" xr3:uid="{00000000-0010-0000-0600-00000E000000}" name="Column14" totalsRowFunction="sum" headerRowDxfId="98" dataCellStyle="Total">
      <calculatedColumnFormula>SUM(VacationExpenses[[#This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o log all vacation expenses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RecreationExpenses" displayName="RecreationExpenses" ref="A61:N65" headerRowCount="0" totalsRowCount="1" headerRowBorderDxfId="97" headerRowCellStyle="Normal" dataCellStyle="Normal" totalsRowCellStyle="Normal">
  <tableColumns count="14">
    <tableColumn id="1" xr3:uid="{00000000-0010-0000-0700-000001000000}" name="Column1" totalsRowLabel="Total" headerRowDxfId="96" dataDxfId="95" totalsRowDxfId="94" dataCellStyle="Normal"/>
    <tableColumn id="2" xr3:uid="{00000000-0010-0000-0700-000002000000}" name="Column2" totalsRowFunction="sum" headerRowDxfId="93" dataCellStyle="Amount" totalsRowCellStyle="Amount"/>
    <tableColumn id="3" xr3:uid="{00000000-0010-0000-0700-000003000000}" name="Column3" totalsRowFunction="sum" headerRowDxfId="92" dataCellStyle="Amount" totalsRowCellStyle="Amount"/>
    <tableColumn id="4" xr3:uid="{00000000-0010-0000-0700-000004000000}" name="Column4" totalsRowFunction="sum" headerRowDxfId="91" dataCellStyle="Amount" totalsRowCellStyle="Amount"/>
    <tableColumn id="5" xr3:uid="{00000000-0010-0000-0700-000005000000}" name="Column5" totalsRowFunction="sum" headerRowDxfId="90" dataCellStyle="Amount" totalsRowCellStyle="Amount"/>
    <tableColumn id="6" xr3:uid="{00000000-0010-0000-0700-000006000000}" name="Column6" totalsRowFunction="sum" headerRowDxfId="89" dataCellStyle="Amount" totalsRowCellStyle="Amount"/>
    <tableColumn id="7" xr3:uid="{00000000-0010-0000-0700-000007000000}" name="Column7" totalsRowFunction="sum" headerRowDxfId="88" dataCellStyle="Amount" totalsRowCellStyle="Amount"/>
    <tableColumn id="8" xr3:uid="{00000000-0010-0000-0700-000008000000}" name="Column8" totalsRowFunction="sum" headerRowDxfId="87" dataCellStyle="Amount" totalsRowCellStyle="Amount"/>
    <tableColumn id="9" xr3:uid="{00000000-0010-0000-0700-000009000000}" name="Column9" totalsRowFunction="sum" headerRowDxfId="86" dataCellStyle="Amount" totalsRowCellStyle="Amount"/>
    <tableColumn id="10" xr3:uid="{00000000-0010-0000-0700-00000A000000}" name="Column10" totalsRowFunction="sum" headerRowDxfId="85" dataCellStyle="Amount" totalsRowCellStyle="Amount"/>
    <tableColumn id="11" xr3:uid="{00000000-0010-0000-0700-00000B000000}" name="Column11" totalsRowFunction="sum" headerRowDxfId="84" dataCellStyle="Amount" totalsRowCellStyle="Amount"/>
    <tableColumn id="12" xr3:uid="{00000000-0010-0000-0700-00000C000000}" name="Column12" totalsRowFunction="sum" headerRowDxfId="83" dataCellStyle="Amount" totalsRowCellStyle="Amount"/>
    <tableColumn id="13" xr3:uid="{00000000-0010-0000-0700-00000D000000}" name="Column13" totalsRowFunction="sum" headerRowDxfId="82" dataCellStyle="Amount" totalsRowCellStyle="Amount"/>
    <tableColumn id="14" xr3:uid="{00000000-0010-0000-0700-00000E000000}" name="Column14" totalsRowFunction="sum" headerRowDxfId="81" dataCellStyle="Total">
      <calculatedColumnFormula>SUM(RecreationExpenses[[#This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to log recreation expenses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DuesSubscriptionExpenses" displayName="DuesSubscriptionExpenses" ref="A67:N74" headerRowCount="0" totalsRowCount="1" headerRowBorderDxfId="80" headerRowCellStyle="Normal" dataCellStyle="Normal" totalsRowCellStyle="Normal">
  <tableColumns count="14">
    <tableColumn id="1" xr3:uid="{00000000-0010-0000-0800-000001000000}" name="Column1" totalsRowLabel="Total" headerRowDxfId="79" dataDxfId="78" totalsRowDxfId="77" dataCellStyle="Normal"/>
    <tableColumn id="2" xr3:uid="{00000000-0010-0000-0800-000002000000}" name="Column2" totalsRowFunction="sum" headerRowDxfId="76" dataCellStyle="Amount" totalsRowCellStyle="Amount"/>
    <tableColumn id="3" xr3:uid="{00000000-0010-0000-0800-000003000000}" name="Column3" totalsRowFunction="sum" headerRowDxfId="75" dataCellStyle="Amount" totalsRowCellStyle="Amount"/>
    <tableColumn id="4" xr3:uid="{00000000-0010-0000-0800-000004000000}" name="Column4" totalsRowFunction="sum" headerRowDxfId="74" dataCellStyle="Amount" totalsRowCellStyle="Amount"/>
    <tableColumn id="5" xr3:uid="{00000000-0010-0000-0800-000005000000}" name="Column5" totalsRowFunction="sum" headerRowDxfId="73" dataCellStyle="Amount" totalsRowCellStyle="Amount"/>
    <tableColumn id="6" xr3:uid="{00000000-0010-0000-0800-000006000000}" name="Column6" totalsRowFunction="sum" headerRowDxfId="72" dataCellStyle="Amount" totalsRowCellStyle="Amount"/>
    <tableColumn id="7" xr3:uid="{00000000-0010-0000-0800-000007000000}" name="Column7" totalsRowFunction="sum" headerRowDxfId="71" dataCellStyle="Amount" totalsRowCellStyle="Amount"/>
    <tableColumn id="8" xr3:uid="{00000000-0010-0000-0800-000008000000}" name="Column8" totalsRowFunction="sum" headerRowDxfId="70" dataCellStyle="Amount" totalsRowCellStyle="Amount"/>
    <tableColumn id="9" xr3:uid="{00000000-0010-0000-0800-000009000000}" name="Column9" totalsRowFunction="sum" headerRowDxfId="69" dataCellStyle="Amount" totalsRowCellStyle="Amount"/>
    <tableColumn id="10" xr3:uid="{00000000-0010-0000-0800-00000A000000}" name="Column10" totalsRowFunction="sum" headerRowDxfId="68" dataCellStyle="Amount" totalsRowCellStyle="Amount"/>
    <tableColumn id="11" xr3:uid="{00000000-0010-0000-0800-00000B000000}" name="Column11" totalsRowFunction="sum" headerRowDxfId="67" dataCellStyle="Amount" totalsRowCellStyle="Amount"/>
    <tableColumn id="12" xr3:uid="{00000000-0010-0000-0800-00000C000000}" name="Column12" totalsRowFunction="sum" headerRowDxfId="66" dataCellStyle="Amount" totalsRowCellStyle="Amount"/>
    <tableColumn id="13" xr3:uid="{00000000-0010-0000-0800-00000D000000}" name="Column13" totalsRowFunction="sum" headerRowDxfId="65" dataCellStyle="Amount" totalsRowCellStyle="Amount"/>
    <tableColumn id="14" xr3:uid="{00000000-0010-0000-0800-00000E000000}" name="Column14" totalsRowFunction="sum" headerRowDxfId="64" dataCellStyle="Total">
      <calculatedColumnFormula>SUM(DuesSubscriptionExpenses[[#This Row],[Column2]:[Column13]])</calculatedColumnFormula>
    </tableColumn>
  </tableColumns>
  <tableStyleInfo name="Personal Budget" showFirstColumn="0" showLastColumn="0" showRowStripes="1" showColumnStripes="1"/>
  <extLst>
    <ext xmlns:x14="http://schemas.microsoft.com/office/spreadsheetml/2009/9/main" uri="{504A1905-F514-4f6f-8877-14C23A59335A}">
      <x14:table altTextSummary="A table for tracking dues and subscription expenses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N91"/>
  <sheetViews>
    <sheetView showGridLines="0" tabSelected="1" workbookViewId="0">
      <pane ySplit="4" topLeftCell="A5" activePane="bottomLeft" state="frozen"/>
      <selection pane="bottomLeft"/>
    </sheetView>
  </sheetViews>
  <sheetFormatPr defaultRowHeight="30" customHeight="1" x14ac:dyDescent="0.25"/>
  <cols>
    <col min="1" max="1" width="22.5703125" style="7" customWidth="1"/>
    <col min="2" max="14" width="12.5703125" customWidth="1"/>
  </cols>
  <sheetData>
    <row r="1" spans="1:14" ht="39.950000000000003" customHeight="1" thickBot="1" x14ac:dyDescent="0.3">
      <c r="A1" s="11" t="s">
        <v>90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thickBot="1" x14ac:dyDescent="0.3">
      <c r="A2" s="9"/>
      <c r="B2" s="4" t="s">
        <v>54</v>
      </c>
      <c r="C2" s="4" t="s">
        <v>53</v>
      </c>
      <c r="D2" s="4" t="s">
        <v>52</v>
      </c>
      <c r="E2" s="4" t="s">
        <v>51</v>
      </c>
      <c r="F2" s="4" t="s">
        <v>50</v>
      </c>
      <c r="G2" s="4" t="s">
        <v>49</v>
      </c>
      <c r="H2" s="4" t="s">
        <v>48</v>
      </c>
      <c r="I2" s="4" t="s">
        <v>47</v>
      </c>
      <c r="J2" s="4" t="s">
        <v>46</v>
      </c>
      <c r="K2" s="4" t="s">
        <v>45</v>
      </c>
      <c r="L2" s="4" t="s">
        <v>44</v>
      </c>
      <c r="M2" s="4" t="s">
        <v>43</v>
      </c>
      <c r="N2" s="4" t="s">
        <v>56</v>
      </c>
    </row>
    <row r="3" spans="1:14" ht="30" customHeight="1" thickBot="1" x14ac:dyDescent="0.3">
      <c r="A3" s="6" t="s">
        <v>85</v>
      </c>
      <c r="B3" s="13">
        <f t="shared" ref="B3:M3" si="0">SUM(B20,B28,B36,B42,B51,B59,B65,B74,B81,B88,B91)</f>
        <v>0</v>
      </c>
      <c r="C3" s="13">
        <f t="shared" si="0"/>
        <v>0</v>
      </c>
      <c r="D3" s="13">
        <f t="shared" si="0"/>
        <v>0</v>
      </c>
      <c r="E3" s="13">
        <f t="shared" si="0"/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2">
        <f>SUM(B3:M3)</f>
        <v>0</v>
      </c>
    </row>
    <row r="4" spans="1:14" ht="30" customHeight="1" thickBot="1" x14ac:dyDescent="0.3">
      <c r="A4" s="7" t="s">
        <v>57</v>
      </c>
      <c r="B4" s="14">
        <f>SUM(B9-B3)</f>
        <v>0</v>
      </c>
      <c r="C4" s="14">
        <f t="shared" ref="C4:M4" si="1">SUM(C9-C3)</f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">
        <f>SUM(B4:M4)</f>
        <v>0</v>
      </c>
    </row>
    <row r="5" spans="1:14" ht="30" customHeight="1" thickBot="1" x14ac:dyDescent="0.3">
      <c r="A5" s="12" t="s">
        <v>87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30" customHeight="1" thickBot="1" x14ac:dyDescent="0.3">
      <c r="A6" s="7" t="s">
        <v>42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">
        <f>SUM(Income[[#This Row],[Column2]:[Column13]])</f>
        <v>0</v>
      </c>
    </row>
    <row r="7" spans="1:14" ht="30" customHeight="1" thickBot="1" x14ac:dyDescent="0.3">
      <c r="A7" s="7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">
        <f>SUM(Income[[#This Row],[Column2]:[Column13]])</f>
        <v>0</v>
      </c>
    </row>
    <row r="8" spans="1:14" ht="30" customHeight="1" thickBot="1" x14ac:dyDescent="0.3">
      <c r="A8" s="7" t="s">
        <v>41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">
        <f>SUM(Income[[#This Row],[Column2]:[Column13]])</f>
        <v>0</v>
      </c>
    </row>
    <row r="9" spans="1:14" ht="30" customHeight="1" thickBot="1" x14ac:dyDescent="0.3">
      <c r="A9" t="s">
        <v>86</v>
      </c>
      <c r="B9" s="14">
        <f>SUBTOTAL(109,Income[Column2])</f>
        <v>0</v>
      </c>
      <c r="C9" s="14">
        <f>SUBTOTAL(109,Income[Column3])</f>
        <v>0</v>
      </c>
      <c r="D9" s="14">
        <f>SUBTOTAL(109,Income[Column4])</f>
        <v>0</v>
      </c>
      <c r="E9" s="14">
        <f>SUBTOTAL(109,Income[Column5])</f>
        <v>0</v>
      </c>
      <c r="F9" s="14">
        <f>SUBTOTAL(109,Income[Column6])</f>
        <v>0</v>
      </c>
      <c r="G9" s="14">
        <f>SUBTOTAL(109,Income[Column7])</f>
        <v>0</v>
      </c>
      <c r="H9" s="14">
        <f>SUBTOTAL(109,Income[Column8])</f>
        <v>0</v>
      </c>
      <c r="I9" s="14">
        <f>SUBTOTAL(109,Income[Column9])</f>
        <v>0</v>
      </c>
      <c r="J9" s="14">
        <f>SUBTOTAL(109,Income[Column10])</f>
        <v>0</v>
      </c>
      <c r="K9" s="14">
        <f>SUBTOTAL(109,Income[Column11])</f>
        <v>0</v>
      </c>
      <c r="L9" s="14">
        <f>SUBTOTAL(109,Income[Column12])</f>
        <v>0</v>
      </c>
      <c r="M9" s="14">
        <f>SUBTOTAL(109,Income[Column13])</f>
        <v>0</v>
      </c>
      <c r="N9" s="1">
        <f>SUBTOTAL(109,Income[Column14])</f>
        <v>0</v>
      </c>
    </row>
    <row r="10" spans="1:14" ht="30" customHeight="1" thickBot="1" x14ac:dyDescent="0.3">
      <c r="A10" s="12" t="s">
        <v>88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30" customHeight="1" thickBot="1" x14ac:dyDescent="0.3">
      <c r="A11" s="10" t="s">
        <v>39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30" customHeight="1" x14ac:dyDescent="0.25">
      <c r="A12" s="8" t="s">
        <v>70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3">
        <f>SUM(HomeExpenses[[#This Row],[Column2]:[Column13]])</f>
        <v>0</v>
      </c>
    </row>
    <row r="13" spans="1:14" ht="30" customHeight="1" x14ac:dyDescent="0.25">
      <c r="A13" s="8" t="s">
        <v>38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3">
        <f>SUM(HomeExpenses[[#This Row],[Column2]:[Column13]])</f>
        <v>0</v>
      </c>
    </row>
    <row r="14" spans="1:14" ht="30" customHeight="1" x14ac:dyDescent="0.25">
      <c r="A14" s="8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">
        <f>SUM(HomeExpenses[[#This Row],[Column2]:[Column13]])</f>
        <v>0</v>
      </c>
    </row>
    <row r="15" spans="1:14" ht="30" customHeight="1" x14ac:dyDescent="0.25">
      <c r="A15" s="8" t="s">
        <v>66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3">
        <f>SUM(HomeExpenses[[#This Row],[Column2]:[Column13]])</f>
        <v>0</v>
      </c>
    </row>
    <row r="16" spans="1:14" ht="30" customHeight="1" x14ac:dyDescent="0.25">
      <c r="A16" s="8" t="s">
        <v>37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">
        <f>SUM(HomeExpenses[[#This Row],[Column2]:[Column13]])</f>
        <v>0</v>
      </c>
    </row>
    <row r="17" spans="1:14" ht="30" customHeight="1" x14ac:dyDescent="0.25">
      <c r="A17" s="8" t="s">
        <v>65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">
        <f>SUM(HomeExpenses[[#This Row],[Column2]:[Column13]])</f>
        <v>0</v>
      </c>
    </row>
    <row r="18" spans="1:14" ht="30" customHeight="1" x14ac:dyDescent="0.25">
      <c r="A18" s="8" t="s">
        <v>69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">
        <f>SUM(HomeExpenses[[#This Row],[Column2]:[Column13]])</f>
        <v>0</v>
      </c>
    </row>
    <row r="19" spans="1:14" ht="30" customHeight="1" x14ac:dyDescent="0.25">
      <c r="A19" s="8" t="s">
        <v>63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3">
        <f>SUM(HomeExpenses[[#This Row],[Column2]:[Column13]])</f>
        <v>0</v>
      </c>
    </row>
    <row r="20" spans="1:14" ht="30" customHeight="1" thickBot="1" x14ac:dyDescent="0.3">
      <c r="A20" t="s">
        <v>86</v>
      </c>
      <c r="B20" s="15">
        <f>SUBTOTAL(109,HomeExpenses[Column2])</f>
        <v>0</v>
      </c>
      <c r="C20" s="15">
        <f>SUBTOTAL(109,HomeExpenses[Column3])</f>
        <v>0</v>
      </c>
      <c r="D20" s="15">
        <f>SUBTOTAL(109,HomeExpenses[Column4])</f>
        <v>0</v>
      </c>
      <c r="E20" s="15">
        <f>SUBTOTAL(109,HomeExpenses[Column5])</f>
        <v>0</v>
      </c>
      <c r="F20" s="15">
        <f>SUBTOTAL(109,HomeExpenses[Column6])</f>
        <v>0</v>
      </c>
      <c r="G20" s="15">
        <f>SUBTOTAL(109,HomeExpenses[Column7])</f>
        <v>0</v>
      </c>
      <c r="H20" s="15">
        <f>SUBTOTAL(109,HomeExpenses[Column8])</f>
        <v>0</v>
      </c>
      <c r="I20" s="15">
        <f>SUBTOTAL(109,HomeExpenses[Column9])</f>
        <v>0</v>
      </c>
      <c r="J20" s="15">
        <f>SUBTOTAL(109,HomeExpenses[Column10])</f>
        <v>0</v>
      </c>
      <c r="K20" s="15">
        <f>SUBTOTAL(109,HomeExpenses[Column11])</f>
        <v>0</v>
      </c>
      <c r="L20" s="15">
        <f>SUBTOTAL(109,HomeExpenses[Column12])</f>
        <v>0</v>
      </c>
      <c r="M20" s="15">
        <f>SUBTOTAL(109,HomeExpenses[Column13])</f>
        <v>0</v>
      </c>
      <c r="N20" s="3">
        <f>SUBTOTAL(109,HomeExpenses[Column14])</f>
        <v>0</v>
      </c>
    </row>
    <row r="21" spans="1:14" ht="30" customHeight="1" thickBot="1" x14ac:dyDescent="0.3">
      <c r="A21" s="10" t="s">
        <v>36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30" customHeight="1" thickBot="1" x14ac:dyDescent="0.3">
      <c r="A22" s="7" t="s">
        <v>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>
        <f>SUM(DailyLivingExpenses[[#This Row],[Column2]:[Column13]])</f>
        <v>0</v>
      </c>
    </row>
    <row r="23" spans="1:14" ht="30" customHeight="1" thickBot="1" x14ac:dyDescent="0.3">
      <c r="A23" s="7" t="s">
        <v>34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>
        <f>SUM(DailyLivingExpenses[[#This Row],[Column2]:[Column13]])</f>
        <v>0</v>
      </c>
    </row>
    <row r="24" spans="1:14" ht="30" customHeight="1" thickBot="1" x14ac:dyDescent="0.3">
      <c r="A24" s="7" t="s">
        <v>33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>
        <f>SUM(DailyLivingExpenses[[#This Row],[Column2]:[Column13]])</f>
        <v>0</v>
      </c>
    </row>
    <row r="25" spans="1:14" ht="30" customHeight="1" thickBot="1" x14ac:dyDescent="0.3">
      <c r="A25" s="7" t="s">
        <v>32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>
        <f>SUM(DailyLivingExpenses[[#This Row],[Column2]:[Column13]])</f>
        <v>0</v>
      </c>
    </row>
    <row r="26" spans="1:14" ht="30" customHeight="1" thickBot="1" x14ac:dyDescent="0.3">
      <c r="A26" s="7" t="s">
        <v>59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>
        <f>SUM(DailyLivingExpenses[[#This Row],[Column2]:[Column13]])</f>
        <v>0</v>
      </c>
    </row>
    <row r="27" spans="1:14" ht="30" customHeight="1" thickBot="1" x14ac:dyDescent="0.3">
      <c r="A27" s="7" t="s">
        <v>31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>
        <f>SUM(DailyLivingExpenses[[#This Row],[Column2]:[Column13]])</f>
        <v>0</v>
      </c>
    </row>
    <row r="28" spans="1:14" ht="30" customHeight="1" thickBot="1" x14ac:dyDescent="0.3">
      <c r="A28" s="7" t="s">
        <v>86</v>
      </c>
      <c r="B28" s="1">
        <f>SUBTOTAL(109,DailyLivingExpenses[Column2])</f>
        <v>0</v>
      </c>
      <c r="C28" s="1">
        <f>SUBTOTAL(109,DailyLivingExpenses[Column3])</f>
        <v>0</v>
      </c>
      <c r="D28" s="1">
        <f>SUBTOTAL(109,DailyLivingExpenses[Column4])</f>
        <v>0</v>
      </c>
      <c r="E28" s="1">
        <f>SUBTOTAL(109,DailyLivingExpenses[Column5])</f>
        <v>0</v>
      </c>
      <c r="F28" s="1">
        <f>SUBTOTAL(109,DailyLivingExpenses[Column6])</f>
        <v>0</v>
      </c>
      <c r="G28" s="1">
        <f>SUBTOTAL(109,DailyLivingExpenses[Column7])</f>
        <v>0</v>
      </c>
      <c r="H28" s="1">
        <f>SUBTOTAL(109,DailyLivingExpenses[Column8])</f>
        <v>0</v>
      </c>
      <c r="I28" s="1">
        <f>SUBTOTAL(109,DailyLivingExpenses[Column9])</f>
        <v>0</v>
      </c>
      <c r="J28" s="1">
        <f>SUBTOTAL(109,DailyLivingExpenses[Column10])</f>
        <v>0</v>
      </c>
      <c r="K28" s="1">
        <f>SUBTOTAL(109,DailyLivingExpenses[Column11])</f>
        <v>0</v>
      </c>
      <c r="L28" s="1">
        <f>SUBTOTAL(109,DailyLivingExpenses[Column12])</f>
        <v>0</v>
      </c>
      <c r="M28" s="1">
        <f>SUBTOTAL(109,DailyLivingExpenses[Column13])</f>
        <v>0</v>
      </c>
      <c r="N28" s="1">
        <f>SUBTOTAL(109,DailyLivingExpenses[Column14])</f>
        <v>0</v>
      </c>
    </row>
    <row r="29" spans="1:14" ht="30" customHeight="1" thickBot="1" x14ac:dyDescent="0.3">
      <c r="A29" s="10" t="s">
        <v>60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30" customHeight="1" thickBot="1" x14ac:dyDescent="0.3">
      <c r="A30" s="7" t="s">
        <v>64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>
        <f>SUM(TransportationExpenses[[#This Row],[Column2]:[Column13]])</f>
        <v>0</v>
      </c>
    </row>
    <row r="31" spans="1:14" ht="30" customHeight="1" thickBot="1" x14ac:dyDescent="0.3">
      <c r="A31" s="7" t="s">
        <v>25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>
        <f>SUM(TransportationExpenses[[#This Row],[Column2]:[Column13]])</f>
        <v>0</v>
      </c>
    </row>
    <row r="32" spans="1:14" ht="30" customHeight="1" thickBot="1" x14ac:dyDescent="0.3">
      <c r="A32" s="7" t="s">
        <v>40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>
        <f>SUM(TransportationExpenses[[#This Row],[Column2]:[Column13]])</f>
        <v>0</v>
      </c>
    </row>
    <row r="33" spans="1:14" ht="30" customHeight="1" thickBot="1" x14ac:dyDescent="0.3">
      <c r="A33" s="7" t="s">
        <v>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">
        <f>SUM(TransportationExpenses[[#This Row],[Column2]:[Column13]])</f>
        <v>0</v>
      </c>
    </row>
    <row r="34" spans="1:14" ht="30" customHeight="1" thickBot="1" x14ac:dyDescent="0.3">
      <c r="A34" s="7" t="s">
        <v>61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>
        <f>SUM(TransportationExpenses[[#This Row],[Column2]:[Column13]])</f>
        <v>0</v>
      </c>
    </row>
    <row r="35" spans="1:14" ht="30" customHeight="1" thickBot="1" x14ac:dyDescent="0.3">
      <c r="A35" s="7" t="s">
        <v>62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>
        <f>SUM(TransportationExpenses[[#This Row],[Column2]:[Column13]])</f>
        <v>0</v>
      </c>
    </row>
    <row r="36" spans="1:14" ht="30" customHeight="1" thickBot="1" x14ac:dyDescent="0.3">
      <c r="A36" s="7" t="s">
        <v>86</v>
      </c>
      <c r="B36" s="14">
        <f>SUBTOTAL(109,TransportationExpenses[Column2])</f>
        <v>0</v>
      </c>
      <c r="C36" s="14">
        <f>SUBTOTAL(109,TransportationExpenses[Column3])</f>
        <v>0</v>
      </c>
      <c r="D36" s="14">
        <f>SUBTOTAL(109,TransportationExpenses[Column4])</f>
        <v>0</v>
      </c>
      <c r="E36" s="14">
        <f>SUBTOTAL(109,TransportationExpenses[Column5])</f>
        <v>0</v>
      </c>
      <c r="F36" s="14">
        <f>SUBTOTAL(109,TransportationExpenses[Column6])</f>
        <v>0</v>
      </c>
      <c r="G36" s="14">
        <f>SUBTOTAL(109,TransportationExpenses[Column7])</f>
        <v>0</v>
      </c>
      <c r="H36" s="14">
        <f>SUBTOTAL(109,TransportationExpenses[Column8])</f>
        <v>0</v>
      </c>
      <c r="I36" s="14">
        <f>SUBTOTAL(109,TransportationExpenses[Column9])</f>
        <v>0</v>
      </c>
      <c r="J36" s="14">
        <f>SUBTOTAL(109,TransportationExpenses[Column10])</f>
        <v>0</v>
      </c>
      <c r="K36" s="14">
        <f>SUBTOTAL(109,TransportationExpenses[Column11])</f>
        <v>0</v>
      </c>
      <c r="L36" s="14">
        <f>SUBTOTAL(109,TransportationExpenses[Column12])</f>
        <v>0</v>
      </c>
      <c r="M36" s="14">
        <f>SUBTOTAL(109,TransportationExpenses[Column13])</f>
        <v>0</v>
      </c>
      <c r="N36" s="1">
        <f>SUBTOTAL(109,TransportationExpenses[Column14])</f>
        <v>0</v>
      </c>
    </row>
    <row r="37" spans="1:14" ht="30" customHeight="1" thickBot="1" x14ac:dyDescent="0.3">
      <c r="A37" s="10" t="s">
        <v>30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30" customHeight="1" thickBot="1" x14ac:dyDescent="0.3">
      <c r="A38" s="7" t="s">
        <v>29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">
        <f>SUM(EntertainmentExpenses[[#This Row],[Column2]:[Column13]])</f>
        <v>0</v>
      </c>
    </row>
    <row r="39" spans="1:14" ht="30" customHeight="1" thickBot="1" x14ac:dyDescent="0.3">
      <c r="A39" s="7" t="s">
        <v>28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">
        <f>SUM(EntertainmentExpenses[[#This Row],[Column2]:[Column13]])</f>
        <v>0</v>
      </c>
    </row>
    <row r="40" spans="1:14" ht="30" customHeight="1" thickBot="1" x14ac:dyDescent="0.3">
      <c r="A40" s="7" t="s">
        <v>27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">
        <f>SUM(EntertainmentExpenses[[#This Row],[Column2]:[Column13]])</f>
        <v>0</v>
      </c>
    </row>
    <row r="41" spans="1:14" ht="30" customHeight="1" thickBot="1" x14ac:dyDescent="0.3">
      <c r="A41" s="7" t="s">
        <v>71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">
        <f>SUM(EntertainmentExpenses[[#This Row],[Column2]:[Column13]])</f>
        <v>0</v>
      </c>
    </row>
    <row r="42" spans="1:14" ht="30" customHeight="1" thickBot="1" x14ac:dyDescent="0.3">
      <c r="A42" s="7" t="s">
        <v>86</v>
      </c>
      <c r="B42" s="14">
        <f>SUBTOTAL(109,EntertainmentExpenses[Column2])</f>
        <v>0</v>
      </c>
      <c r="C42" s="14">
        <f>SUBTOTAL(109,EntertainmentExpenses[Column3])</f>
        <v>0</v>
      </c>
      <c r="D42" s="14">
        <f>SUBTOTAL(109,EntertainmentExpenses[Column4])</f>
        <v>0</v>
      </c>
      <c r="E42" s="14">
        <f>SUBTOTAL(109,EntertainmentExpenses[Column5])</f>
        <v>0</v>
      </c>
      <c r="F42" s="14">
        <f>SUBTOTAL(109,EntertainmentExpenses[Column6])</f>
        <v>0</v>
      </c>
      <c r="G42" s="14">
        <f>SUBTOTAL(109,EntertainmentExpenses[Column7])</f>
        <v>0</v>
      </c>
      <c r="H42" s="14">
        <f>SUBTOTAL(109,EntertainmentExpenses[Column8])</f>
        <v>0</v>
      </c>
      <c r="I42" s="14">
        <f>SUBTOTAL(109,EntertainmentExpenses[Column9])</f>
        <v>0</v>
      </c>
      <c r="J42" s="14">
        <f>SUBTOTAL(109,EntertainmentExpenses[Column10])</f>
        <v>0</v>
      </c>
      <c r="K42" s="14">
        <f>SUBTOTAL(109,EntertainmentExpenses[Column11])</f>
        <v>0</v>
      </c>
      <c r="L42" s="14">
        <f>SUBTOTAL(109,EntertainmentExpenses[Column12])</f>
        <v>0</v>
      </c>
      <c r="M42" s="14">
        <f>SUBTOTAL(109,EntertainmentExpenses[Column13])</f>
        <v>0</v>
      </c>
      <c r="N42" s="1">
        <f>SUBTOTAL(109,EntertainmentExpenses[Column14])</f>
        <v>0</v>
      </c>
    </row>
    <row r="43" spans="1:14" ht="30" customHeight="1" thickBot="1" x14ac:dyDescent="0.3">
      <c r="A43" s="10" t="s">
        <v>26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30" customHeight="1" thickBot="1" x14ac:dyDescent="0.3">
      <c r="A44" s="7" t="s">
        <v>73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">
        <f>SUM(HealthExpenses[[#This Row],[Column2]:[Column13]])</f>
        <v>0</v>
      </c>
    </row>
    <row r="45" spans="1:14" ht="30" customHeight="1" thickBot="1" x14ac:dyDescent="0.3">
      <c r="A45" s="7" t="s">
        <v>25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">
        <f>SUM(HealthExpenses[[#This Row],[Column2]:[Column13]])</f>
        <v>0</v>
      </c>
    </row>
    <row r="46" spans="1:14" ht="30" customHeight="1" thickBot="1" x14ac:dyDescent="0.3">
      <c r="A46" s="7" t="s">
        <v>24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">
        <f>SUM(HealthExpenses[[#This Row],[Column2]:[Column13]])</f>
        <v>0</v>
      </c>
    </row>
    <row r="47" spans="1:14" ht="30" customHeight="1" thickBot="1" x14ac:dyDescent="0.3">
      <c r="A47" s="7" t="s">
        <v>72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">
        <f>SUM(HealthExpenses[[#This Row],[Column2]:[Column13]])</f>
        <v>0</v>
      </c>
    </row>
    <row r="48" spans="1:14" ht="30" customHeight="1" thickBot="1" x14ac:dyDescent="0.3">
      <c r="A48" s="7" t="s">
        <v>80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">
        <f>SUM(HealthExpenses[[#This Row],[Column2]:[Column13]])</f>
        <v>0</v>
      </c>
    </row>
    <row r="49" spans="1:14" ht="30" customHeight="1" thickBot="1" x14ac:dyDescent="0.3">
      <c r="A49" s="7" t="s">
        <v>81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">
        <f>SUM(HealthExpenses[[#This Row],[Column2]:[Column13]])</f>
        <v>0</v>
      </c>
    </row>
    <row r="50" spans="1:14" ht="30" customHeight="1" thickBot="1" x14ac:dyDescent="0.3">
      <c r="A50" s="7" t="s">
        <v>74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">
        <f>SUM(HealthExpenses[[#This Row],[Column2]:[Column13]])</f>
        <v>0</v>
      </c>
    </row>
    <row r="51" spans="1:14" ht="30" customHeight="1" thickBot="1" x14ac:dyDescent="0.3">
      <c r="A51" s="7" t="s">
        <v>86</v>
      </c>
      <c r="B51" s="14">
        <f>SUBTOTAL(109,HealthExpenses[Column2])</f>
        <v>0</v>
      </c>
      <c r="C51" s="14">
        <f>SUBTOTAL(109,HealthExpenses[Column3])</f>
        <v>0</v>
      </c>
      <c r="D51" s="14">
        <f>SUBTOTAL(109,HealthExpenses[Column4])</f>
        <v>0</v>
      </c>
      <c r="E51" s="14">
        <f>SUBTOTAL(109,HealthExpenses[Column5])</f>
        <v>0</v>
      </c>
      <c r="F51" s="14">
        <f>SUBTOTAL(109,HealthExpenses[Column6])</f>
        <v>0</v>
      </c>
      <c r="G51" s="14">
        <f>SUBTOTAL(109,HealthExpenses[Column7])</f>
        <v>0</v>
      </c>
      <c r="H51" s="14">
        <f>SUBTOTAL(109,HealthExpenses[Column8])</f>
        <v>0</v>
      </c>
      <c r="I51" s="14">
        <f>SUBTOTAL(109,HealthExpenses[Column9])</f>
        <v>0</v>
      </c>
      <c r="J51" s="14">
        <f>SUBTOTAL(109,HealthExpenses[Column10])</f>
        <v>0</v>
      </c>
      <c r="K51" s="14">
        <f>SUBTOTAL(109,HealthExpenses[Column11])</f>
        <v>0</v>
      </c>
      <c r="L51" s="14">
        <f>SUBTOTAL(109,HealthExpenses[Column12])</f>
        <v>0</v>
      </c>
      <c r="M51" s="14">
        <f>SUBTOTAL(109,HealthExpenses[Column13])</f>
        <v>0</v>
      </c>
      <c r="N51" s="1">
        <f>SUBTOTAL(109,HealthExpenses[Column14])</f>
        <v>0</v>
      </c>
    </row>
    <row r="52" spans="1:14" ht="30" customHeight="1" thickBot="1" x14ac:dyDescent="0.3">
      <c r="A52" s="10" t="s">
        <v>23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30" customHeight="1" thickBot="1" x14ac:dyDescent="0.3">
      <c r="A53" s="7" t="s">
        <v>22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">
        <f>SUM(VacationExpenses[[#This Row],[Column2]:[Column13]])</f>
        <v>0</v>
      </c>
    </row>
    <row r="54" spans="1:14" ht="30" customHeight="1" thickBot="1" x14ac:dyDescent="0.3">
      <c r="A54" s="7" t="s">
        <v>68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">
        <f>SUM(VacationExpenses[[#This Row],[Column2]:[Column13]])</f>
        <v>0</v>
      </c>
    </row>
    <row r="55" spans="1:14" ht="30" customHeight="1" thickBot="1" x14ac:dyDescent="0.3">
      <c r="A55" s="7" t="s">
        <v>21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">
        <f>SUM(VacationExpenses[[#This Row],[Column2]:[Column13]])</f>
        <v>0</v>
      </c>
    </row>
    <row r="56" spans="1:14" ht="30" customHeight="1" thickBot="1" x14ac:dyDescent="0.3">
      <c r="A56" s="7" t="s">
        <v>20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">
        <f>SUM(VacationExpenses[[#This Row],[Column2]:[Column13]])</f>
        <v>0</v>
      </c>
    </row>
    <row r="57" spans="1:14" ht="30" customHeight="1" thickBot="1" x14ac:dyDescent="0.3">
      <c r="A57" s="7" t="s">
        <v>19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">
        <f>SUM(VacationExpenses[[#This Row],[Column2]:[Column13]])</f>
        <v>0</v>
      </c>
    </row>
    <row r="58" spans="1:14" ht="30" customHeight="1" thickBot="1" x14ac:dyDescent="0.3">
      <c r="A58" s="7" t="s">
        <v>58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">
        <f>SUM(VacationExpenses[[#This Row],[Column2]:[Column13]])</f>
        <v>0</v>
      </c>
    </row>
    <row r="59" spans="1:14" ht="30" customHeight="1" thickBot="1" x14ac:dyDescent="0.3">
      <c r="A59" s="7" t="s">
        <v>86</v>
      </c>
      <c r="B59" s="14">
        <f>SUBTOTAL(109,VacationExpenses[Column2])</f>
        <v>0</v>
      </c>
      <c r="C59" s="14">
        <f>SUBTOTAL(109,VacationExpenses[Column3])</f>
        <v>0</v>
      </c>
      <c r="D59" s="14">
        <f>SUBTOTAL(109,VacationExpenses[Column4])</f>
        <v>0</v>
      </c>
      <c r="E59" s="14">
        <f>SUBTOTAL(109,VacationExpenses[Column5])</f>
        <v>0</v>
      </c>
      <c r="F59" s="14">
        <f>SUBTOTAL(109,VacationExpenses[Column6])</f>
        <v>0</v>
      </c>
      <c r="G59" s="14">
        <f>SUBTOTAL(109,VacationExpenses[Column7])</f>
        <v>0</v>
      </c>
      <c r="H59" s="14">
        <f>SUBTOTAL(109,VacationExpenses[Column8])</f>
        <v>0</v>
      </c>
      <c r="I59" s="14">
        <f>SUBTOTAL(109,VacationExpenses[Column9])</f>
        <v>0</v>
      </c>
      <c r="J59" s="14">
        <f>SUBTOTAL(109,VacationExpenses[Column10])</f>
        <v>0</v>
      </c>
      <c r="K59" s="14">
        <f>SUBTOTAL(109,VacationExpenses[Column11])</f>
        <v>0</v>
      </c>
      <c r="L59" s="14">
        <f>SUBTOTAL(109,VacationExpenses[Column12])</f>
        <v>0</v>
      </c>
      <c r="M59" s="14">
        <f>SUBTOTAL(109,VacationExpenses[Column13])</f>
        <v>0</v>
      </c>
      <c r="N59" s="1">
        <f>SUBTOTAL(109,VacationExpenses[Column14])</f>
        <v>0</v>
      </c>
    </row>
    <row r="60" spans="1:14" ht="30" customHeight="1" thickBot="1" x14ac:dyDescent="0.3">
      <c r="A60" s="10" t="s">
        <v>18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30" customHeight="1" thickBot="1" x14ac:dyDescent="0.3">
      <c r="A61" s="7" t="s">
        <v>17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">
        <f>SUM(RecreationExpenses[[#This Row],[Column2]:[Column13]])</f>
        <v>0</v>
      </c>
    </row>
    <row r="62" spans="1:14" ht="30" customHeight="1" thickBot="1" x14ac:dyDescent="0.3">
      <c r="A62" s="7" t="s">
        <v>16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">
        <f>SUM(RecreationExpenses[[#This Row],[Column2]:[Column13]])</f>
        <v>0</v>
      </c>
    </row>
    <row r="63" spans="1:14" ht="30" customHeight="1" thickBot="1" x14ac:dyDescent="0.3">
      <c r="A63" s="7" t="s">
        <v>15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">
        <f>SUM(RecreationExpenses[[#This Row],[Column2]:[Column13]])</f>
        <v>0</v>
      </c>
    </row>
    <row r="64" spans="1:14" ht="30" customHeight="1" thickBot="1" x14ac:dyDescent="0.3">
      <c r="A64" s="7" t="s">
        <v>75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">
        <f>SUM(RecreationExpenses[[#This Row],[Column2]:[Column13]])</f>
        <v>0</v>
      </c>
    </row>
    <row r="65" spans="1:14" ht="30" customHeight="1" thickBot="1" x14ac:dyDescent="0.3">
      <c r="A65" s="7" t="s">
        <v>86</v>
      </c>
      <c r="B65" s="14">
        <f>SUBTOTAL(109,RecreationExpenses[Column2])</f>
        <v>0</v>
      </c>
      <c r="C65" s="14">
        <f>SUBTOTAL(109,RecreationExpenses[Column3])</f>
        <v>0</v>
      </c>
      <c r="D65" s="14">
        <f>SUBTOTAL(109,RecreationExpenses[Column4])</f>
        <v>0</v>
      </c>
      <c r="E65" s="14">
        <f>SUBTOTAL(109,RecreationExpenses[Column5])</f>
        <v>0</v>
      </c>
      <c r="F65" s="14">
        <f>SUBTOTAL(109,RecreationExpenses[Column6])</f>
        <v>0</v>
      </c>
      <c r="G65" s="14">
        <f>SUBTOTAL(109,RecreationExpenses[Column7])</f>
        <v>0</v>
      </c>
      <c r="H65" s="14">
        <f>SUBTOTAL(109,RecreationExpenses[Column8])</f>
        <v>0</v>
      </c>
      <c r="I65" s="14">
        <f>SUBTOTAL(109,RecreationExpenses[Column9])</f>
        <v>0</v>
      </c>
      <c r="J65" s="14">
        <f>SUBTOTAL(109,RecreationExpenses[Column10])</f>
        <v>0</v>
      </c>
      <c r="K65" s="14">
        <f>SUBTOTAL(109,RecreationExpenses[Column11])</f>
        <v>0</v>
      </c>
      <c r="L65" s="14">
        <f>SUBTOTAL(109,RecreationExpenses[Column12])</f>
        <v>0</v>
      </c>
      <c r="M65" s="14">
        <f>SUBTOTAL(109,RecreationExpenses[Column13])</f>
        <v>0</v>
      </c>
      <c r="N65" s="1">
        <f>SUBTOTAL(109,RecreationExpenses[Column14])</f>
        <v>0</v>
      </c>
    </row>
    <row r="66" spans="1:14" ht="30" customHeight="1" thickBot="1" x14ac:dyDescent="0.3">
      <c r="A66" s="10" t="s">
        <v>76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30" customHeight="1" thickBot="1" x14ac:dyDescent="0.3">
      <c r="A67" s="7" t="s">
        <v>14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">
        <f>SUM(DuesSubscriptionExpenses[[#This Row],[Column2]:[Column13]])</f>
        <v>0</v>
      </c>
    </row>
    <row r="68" spans="1:14" ht="30" customHeight="1" thickBot="1" x14ac:dyDescent="0.3">
      <c r="A68" s="7" t="s">
        <v>13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">
        <f>SUM(DuesSubscriptionExpenses[[#This Row],[Column2]:[Column13]])</f>
        <v>0</v>
      </c>
    </row>
    <row r="69" spans="1:14" ht="30" customHeight="1" thickBot="1" x14ac:dyDescent="0.3">
      <c r="A69" s="7" t="s">
        <v>12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">
        <f>SUM(DuesSubscriptionExpenses[[#This Row],[Column2]:[Column13]])</f>
        <v>0</v>
      </c>
    </row>
    <row r="70" spans="1:14" ht="30" customHeight="1" thickBot="1" x14ac:dyDescent="0.3">
      <c r="A70" s="7" t="s">
        <v>11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">
        <f>SUM(DuesSubscriptionExpenses[[#This Row],[Column2]:[Column13]])</f>
        <v>0</v>
      </c>
    </row>
    <row r="71" spans="1:14" ht="30" customHeight="1" thickBot="1" x14ac:dyDescent="0.3">
      <c r="A71" s="7" t="s">
        <v>10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">
        <f>SUM(DuesSubscriptionExpenses[[#This Row],[Column2]:[Column13]])</f>
        <v>0</v>
      </c>
    </row>
    <row r="72" spans="1:14" ht="30" customHeight="1" thickBot="1" x14ac:dyDescent="0.3">
      <c r="A72" s="7" t="s">
        <v>82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">
        <f>SUM(DuesSubscriptionExpenses[[#This Row],[Column2]:[Column13]])</f>
        <v>0</v>
      </c>
    </row>
    <row r="73" spans="1:14" ht="30" customHeight="1" thickBot="1" x14ac:dyDescent="0.3">
      <c r="A73" s="7" t="s">
        <v>9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">
        <f>SUM(DuesSubscriptionExpenses[[#This Row],[Column2]:[Column13]])</f>
        <v>0</v>
      </c>
    </row>
    <row r="74" spans="1:14" ht="30" customHeight="1" thickBot="1" x14ac:dyDescent="0.3">
      <c r="A74" s="7" t="s">
        <v>86</v>
      </c>
      <c r="B74" s="14">
        <f>SUBTOTAL(109,DuesSubscriptionExpenses[Column2])</f>
        <v>0</v>
      </c>
      <c r="C74" s="14">
        <f>SUBTOTAL(109,DuesSubscriptionExpenses[Column3])</f>
        <v>0</v>
      </c>
      <c r="D74" s="14">
        <f>SUBTOTAL(109,DuesSubscriptionExpenses[Column4])</f>
        <v>0</v>
      </c>
      <c r="E74" s="14">
        <f>SUBTOTAL(109,DuesSubscriptionExpenses[Column5])</f>
        <v>0</v>
      </c>
      <c r="F74" s="14">
        <f>SUBTOTAL(109,DuesSubscriptionExpenses[Column6])</f>
        <v>0</v>
      </c>
      <c r="G74" s="14">
        <f>SUBTOTAL(109,DuesSubscriptionExpenses[Column7])</f>
        <v>0</v>
      </c>
      <c r="H74" s="14">
        <f>SUBTOTAL(109,DuesSubscriptionExpenses[Column8])</f>
        <v>0</v>
      </c>
      <c r="I74" s="14">
        <f>SUBTOTAL(109,DuesSubscriptionExpenses[Column9])</f>
        <v>0</v>
      </c>
      <c r="J74" s="14">
        <f>SUBTOTAL(109,DuesSubscriptionExpenses[Column10])</f>
        <v>0</v>
      </c>
      <c r="K74" s="14">
        <f>SUBTOTAL(109,DuesSubscriptionExpenses[Column11])</f>
        <v>0</v>
      </c>
      <c r="L74" s="14">
        <f>SUBTOTAL(109,DuesSubscriptionExpenses[Column12])</f>
        <v>0</v>
      </c>
      <c r="M74" s="14">
        <f>SUBTOTAL(109,DuesSubscriptionExpenses[Column13])</f>
        <v>0</v>
      </c>
      <c r="N74" s="1">
        <f>SUBTOTAL(109,DuesSubscriptionExpenses[Column14])</f>
        <v>0</v>
      </c>
    </row>
    <row r="75" spans="1:14" ht="30" customHeight="1" thickBot="1" x14ac:dyDescent="0.3">
      <c r="A75" s="10" t="s">
        <v>8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30" customHeight="1" thickBot="1" x14ac:dyDescent="0.3">
      <c r="A76" s="7" t="s">
        <v>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">
        <f>SUM(PersonalExpenses[[#This Row],[Column2]:[Column13]])</f>
        <v>0</v>
      </c>
    </row>
    <row r="77" spans="1:14" ht="30" customHeight="1" thickBot="1" x14ac:dyDescent="0.3">
      <c r="A77" s="7" t="s">
        <v>6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">
        <f>SUM(PersonalExpenses[[#This Row],[Column2]:[Column13]])</f>
        <v>0</v>
      </c>
    </row>
    <row r="78" spans="1:14" ht="30" customHeight="1" thickBot="1" x14ac:dyDescent="0.3">
      <c r="A78" s="7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">
        <f>SUM(PersonalExpenses[[#This Row],[Column2]:[Column13]])</f>
        <v>0</v>
      </c>
    </row>
    <row r="79" spans="1:14" ht="30" customHeight="1" thickBot="1" x14ac:dyDescent="0.3">
      <c r="A79" s="7" t="s">
        <v>4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">
        <f>SUM(PersonalExpenses[[#This Row],[Column2]:[Column13]])</f>
        <v>0</v>
      </c>
    </row>
    <row r="80" spans="1:14" ht="30" customHeight="1" thickBot="1" x14ac:dyDescent="0.3">
      <c r="A80" s="7" t="s">
        <v>3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">
        <f>SUM(PersonalExpenses[[#This Row],[Column2]:[Column13]])</f>
        <v>0</v>
      </c>
    </row>
    <row r="81" spans="1:14" ht="30" customHeight="1" thickBot="1" x14ac:dyDescent="0.3">
      <c r="A81" s="7" t="s">
        <v>86</v>
      </c>
      <c r="B81" s="14">
        <f>SUBTOTAL(109,PersonalExpenses[Column2])</f>
        <v>0</v>
      </c>
      <c r="C81" s="14">
        <f>SUBTOTAL(109,PersonalExpenses[Column3])</f>
        <v>0</v>
      </c>
      <c r="D81" s="14">
        <f>SUBTOTAL(109,PersonalExpenses[Column4])</f>
        <v>0</v>
      </c>
      <c r="E81" s="14">
        <f>SUBTOTAL(109,PersonalExpenses[Column5])</f>
        <v>0</v>
      </c>
      <c r="F81" s="14">
        <f>SUBTOTAL(109,PersonalExpenses[Column6])</f>
        <v>0</v>
      </c>
      <c r="G81" s="14">
        <f>SUBTOTAL(109,PersonalExpenses[Column7])</f>
        <v>0</v>
      </c>
      <c r="H81" s="14">
        <f>SUBTOTAL(109,PersonalExpenses[Column8])</f>
        <v>0</v>
      </c>
      <c r="I81" s="14">
        <f>SUBTOTAL(109,PersonalExpenses[Column9])</f>
        <v>0</v>
      </c>
      <c r="J81" s="14">
        <f>SUBTOTAL(109,PersonalExpenses[Column10])</f>
        <v>0</v>
      </c>
      <c r="K81" s="14">
        <f>SUBTOTAL(109,PersonalExpenses[Column11])</f>
        <v>0</v>
      </c>
      <c r="L81" s="14">
        <f>SUBTOTAL(109,PersonalExpenses[Column12])</f>
        <v>0</v>
      </c>
      <c r="M81" s="14">
        <f>SUBTOTAL(109,PersonalExpenses[Column13])</f>
        <v>0</v>
      </c>
      <c r="N81" s="1">
        <f>SUBTOTAL(109,PersonalExpenses[Column14])</f>
        <v>0</v>
      </c>
    </row>
    <row r="82" spans="1:14" ht="30" customHeight="1" thickBot="1" x14ac:dyDescent="0.3">
      <c r="A82" s="10" t="s">
        <v>77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30" customHeight="1" thickBot="1" x14ac:dyDescent="0.3">
      <c r="A83" s="7" t="s">
        <v>83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">
        <f>SUM(FinancialExpenses[[#This Row],[Column2]:[Column13]])</f>
        <v>0</v>
      </c>
    </row>
    <row r="84" spans="1:14" ht="30" customHeight="1" thickBot="1" x14ac:dyDescent="0.3">
      <c r="A84" s="7" t="s">
        <v>84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">
        <f>SUM(FinancialExpenses[[#This Row],[Column2]:[Column13]])</f>
        <v>0</v>
      </c>
    </row>
    <row r="85" spans="1:14" ht="30" customHeight="1" thickBot="1" x14ac:dyDescent="0.3">
      <c r="A85" s="7" t="s">
        <v>1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">
        <f>SUM(FinancialExpenses[[#This Row],[Column2]:[Column13]])</f>
        <v>0</v>
      </c>
    </row>
    <row r="86" spans="1:14" ht="30" customHeight="1" thickBot="1" x14ac:dyDescent="0.3">
      <c r="A86" s="7" t="s">
        <v>0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">
        <f>SUM(FinancialExpenses[[#This Row],[Column2]:[Column13]])</f>
        <v>0</v>
      </c>
    </row>
    <row r="87" spans="1:14" ht="30" customHeight="1" thickBot="1" x14ac:dyDescent="0.3">
      <c r="A87" s="7" t="s">
        <v>78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">
        <f>SUM(FinancialExpenses[[#This Row],[Column2]:[Column13]])</f>
        <v>0</v>
      </c>
    </row>
    <row r="88" spans="1:14" ht="30" customHeight="1" thickBot="1" x14ac:dyDescent="0.3">
      <c r="A88" s="7" t="s">
        <v>86</v>
      </c>
      <c r="B88" s="14">
        <f>SUBTOTAL(109,FinancialExpenses[Column2])</f>
        <v>0</v>
      </c>
      <c r="C88" s="14">
        <f>SUBTOTAL(109,FinancialExpenses[Column3])</f>
        <v>0</v>
      </c>
      <c r="D88" s="14">
        <f>SUBTOTAL(109,FinancialExpenses[Column4])</f>
        <v>0</v>
      </c>
      <c r="E88" s="14">
        <f>SUBTOTAL(109,FinancialExpenses[Column5])</f>
        <v>0</v>
      </c>
      <c r="F88" s="14">
        <f>SUBTOTAL(109,FinancialExpenses[Column6])</f>
        <v>0</v>
      </c>
      <c r="G88" s="14">
        <f>SUBTOTAL(109,FinancialExpenses[Column7])</f>
        <v>0</v>
      </c>
      <c r="H88" s="14">
        <f>SUBTOTAL(109,FinancialExpenses[Column8])</f>
        <v>0</v>
      </c>
      <c r="I88" s="14">
        <f>SUBTOTAL(109,FinancialExpenses[Column9])</f>
        <v>0</v>
      </c>
      <c r="J88" s="14">
        <f>SUBTOTAL(109,FinancialExpenses[Column10])</f>
        <v>0</v>
      </c>
      <c r="K88" s="14">
        <f>SUBTOTAL(109,FinancialExpenses[Column11])</f>
        <v>0</v>
      </c>
      <c r="L88" s="14">
        <f>SUBTOTAL(109,FinancialExpenses[Column12])</f>
        <v>0</v>
      </c>
      <c r="M88" s="14">
        <f>SUBTOTAL(109,FinancialExpenses[Column13])</f>
        <v>0</v>
      </c>
      <c r="N88" s="1">
        <f>SUBTOTAL(109,FinancialExpenses[Column14])</f>
        <v>0</v>
      </c>
    </row>
    <row r="89" spans="1:14" ht="30" customHeight="1" thickBot="1" x14ac:dyDescent="0.3">
      <c r="A89" s="10" t="s">
        <v>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30" customHeight="1" thickBot="1" x14ac:dyDescent="0.3">
      <c r="A90" s="7" t="s">
        <v>89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">
        <f>SUM(MiscExpenses[[#This Row],[Column2]:[Column13]])</f>
        <v>0</v>
      </c>
    </row>
    <row r="91" spans="1:14" ht="30" customHeight="1" thickBot="1" x14ac:dyDescent="0.3">
      <c r="A91" s="7" t="s">
        <v>86</v>
      </c>
      <c r="B91" s="14">
        <f>SUBTOTAL(109,MiscExpenses[Column2])</f>
        <v>0</v>
      </c>
      <c r="C91" s="14">
        <f>SUBTOTAL(109,MiscExpenses[Column3])</f>
        <v>0</v>
      </c>
      <c r="D91" s="14">
        <f>SUBTOTAL(109,MiscExpenses[Column4])</f>
        <v>0</v>
      </c>
      <c r="E91" s="14">
        <f>SUBTOTAL(109,MiscExpenses[Column5])</f>
        <v>0</v>
      </c>
      <c r="F91" s="14">
        <f>SUBTOTAL(109,MiscExpenses[Column6])</f>
        <v>0</v>
      </c>
      <c r="G91" s="14">
        <f>SUBTOTAL(109,MiscExpenses[Column7])</f>
        <v>0</v>
      </c>
      <c r="H91" s="14">
        <f>SUBTOTAL(109,MiscExpenses[Column8])</f>
        <v>0</v>
      </c>
      <c r="I91" s="14">
        <f>SUBTOTAL(109,MiscExpenses[Column9])</f>
        <v>0</v>
      </c>
      <c r="J91" s="14">
        <f>SUBTOTAL(109,MiscExpenses[Column10])</f>
        <v>0</v>
      </c>
      <c r="K91" s="14">
        <f>SUBTOTAL(109,MiscExpenses[Column11])</f>
        <v>0</v>
      </c>
      <c r="L91" s="14">
        <f>SUBTOTAL(109,MiscExpenses[Column12])</f>
        <v>0</v>
      </c>
      <c r="M91" s="14">
        <f>SUBTOTAL(109,MiscExpenses[Column13])</f>
        <v>0</v>
      </c>
      <c r="N91" s="5">
        <f>SUBTOTAL(109,MiscExpenses[Column14])</f>
        <v>0</v>
      </c>
    </row>
  </sheetData>
  <phoneticPr fontId="0" type="noConversion"/>
  <conditionalFormatting sqref="B4:N4">
    <cfRule type="iconSet" priority="1">
      <iconSet iconSet="3Arrows">
        <cfvo type="percentile" val="0"/>
        <cfvo type="num" val="0"/>
        <cfvo type="num" val="1"/>
      </iconSet>
    </cfRule>
  </conditionalFormatting>
  <printOptions horizontalCentered="1"/>
  <pageMargins left="0.5" right="0.5" top="0.75" bottom="0.75" header="0.5" footer="0.5"/>
  <pageSetup fitToHeight="0" orientation="landscape" horizontalDpi="200" verticalDpi="200" r:id="rId1"/>
  <headerFooter differentFirst="1" alignWithMargins="0">
    <oddFooter>Page &amp;P of &amp;N</oddFooter>
  </headerFooter>
  <ignoredErrors>
    <ignoredError sqref="N6:N8 N12:N19 N22:N27 N30:N35 N38:N42 N44:N50 N53:N58 N61:N64 N67:N73 N76:N80 N83:N87 N90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Personal budget</vt:lpstr>
      <vt:lpstr>'Personal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Pranav Abbaraju</dc:creator>
  <cp:lastModifiedBy>Pranav Abbaraju</cp:lastModifiedBy>
  <dcterms:created xsi:type="dcterms:W3CDTF">2016-11-01T06:17:17Z</dcterms:created>
  <dcterms:modified xsi:type="dcterms:W3CDTF">2017-09-15T16:26:34Z</dcterms:modified>
</cp:coreProperties>
</file>