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30" windowWidth="14810" windowHeight="7890" activeTab="1"/>
  </bookViews>
  <sheets>
    <sheet name="Enunciado" sheetId="16" r:id="rId1"/>
    <sheet name="Final" sheetId="14" r:id="rId2"/>
  </sheets>
  <calcPr calcId="144525"/>
</workbook>
</file>

<file path=xl/calcChain.xml><?xml version="1.0" encoding="utf-8"?>
<calcChain xmlns="http://schemas.openxmlformats.org/spreadsheetml/2006/main">
  <c r="G91" i="14" l="1"/>
  <c r="G17" i="14" l="1"/>
  <c r="G18" i="14"/>
  <c r="G19" i="14"/>
  <c r="G20" i="14"/>
  <c r="G21" i="14"/>
  <c r="G16" i="14"/>
  <c r="H17" i="14"/>
  <c r="H18" i="14"/>
  <c r="H19" i="14"/>
  <c r="H20" i="14"/>
  <c r="H21" i="14"/>
  <c r="H16" i="14"/>
  <c r="F17" i="14"/>
  <c r="F18" i="14"/>
  <c r="F19" i="14"/>
  <c r="F20" i="14"/>
  <c r="F21" i="14"/>
  <c r="F16" i="14"/>
  <c r="I14" i="14"/>
  <c r="F28" i="14" l="1"/>
  <c r="G28" i="14"/>
  <c r="D28" i="14"/>
  <c r="H28" i="14"/>
  <c r="E28" i="14"/>
  <c r="C28" i="14"/>
  <c r="G25" i="14"/>
  <c r="G33" i="14" s="1"/>
  <c r="F32" i="14"/>
  <c r="G32" i="14"/>
  <c r="F35" i="14"/>
  <c r="F31" i="14"/>
  <c r="G35" i="14"/>
  <c r="G31" i="14"/>
  <c r="F34" i="14"/>
  <c r="G34" i="14"/>
  <c r="H25" i="14"/>
  <c r="H33" i="14" s="1"/>
  <c r="L56" i="14"/>
  <c r="F25" i="14"/>
  <c r="F33" i="14" s="1"/>
  <c r="E25" i="14"/>
  <c r="D25" i="14"/>
  <c r="C17" i="14"/>
  <c r="C18" i="14"/>
  <c r="C19" i="14"/>
  <c r="C20" i="14"/>
  <c r="C21" i="14"/>
  <c r="C16" i="14"/>
  <c r="E46" i="14" l="1"/>
  <c r="D30" i="14"/>
  <c r="D31" i="14"/>
  <c r="D43" i="14" s="1"/>
  <c r="D33" i="14"/>
  <c r="D45" i="14" s="1"/>
  <c r="D35" i="14"/>
  <c r="D47" i="14" s="1"/>
  <c r="D32" i="14"/>
  <c r="D34" i="14"/>
  <c r="D46" i="14" s="1"/>
  <c r="H34" i="14"/>
  <c r="H31" i="14"/>
  <c r="C30" i="14"/>
  <c r="C42" i="14" s="1"/>
  <c r="C32" i="14"/>
  <c r="E32" i="14"/>
  <c r="E34" i="14"/>
  <c r="E31" i="14"/>
  <c r="E33" i="14"/>
  <c r="E45" i="14" s="1"/>
  <c r="E35" i="14"/>
  <c r="H35" i="14"/>
  <c r="H43" i="14"/>
  <c r="H45" i="14"/>
  <c r="H47" i="14"/>
  <c r="H40" i="14"/>
  <c r="H46" i="14"/>
  <c r="C31" i="14"/>
  <c r="C43" i="14" s="1"/>
  <c r="H32" i="14"/>
  <c r="H44" i="14" s="1"/>
  <c r="C34" i="14"/>
  <c r="C46" i="14" s="1"/>
  <c r="C25" i="14"/>
  <c r="C33" i="14" s="1"/>
  <c r="C45" i="14" s="1"/>
  <c r="E30" i="14"/>
  <c r="H30" i="14"/>
  <c r="H42" i="14" s="1"/>
  <c r="G30" i="14"/>
  <c r="G42" i="14" s="1"/>
  <c r="C40" i="14"/>
  <c r="G43" i="14"/>
  <c r="G45" i="14"/>
  <c r="G47" i="14"/>
  <c r="G40" i="14"/>
  <c r="G44" i="14"/>
  <c r="G46" i="14"/>
  <c r="F30" i="14"/>
  <c r="F42" i="14" s="1"/>
  <c r="F44" i="14"/>
  <c r="F45" i="14"/>
  <c r="F47" i="14"/>
  <c r="F43" i="14"/>
  <c r="D42" i="14"/>
  <c r="E40" i="14"/>
  <c r="E42" i="14"/>
  <c r="E44" i="14"/>
  <c r="C44" i="14"/>
  <c r="F46" i="14"/>
  <c r="D44" i="14"/>
  <c r="E47" i="14"/>
  <c r="E43" i="14"/>
  <c r="D40" i="14"/>
  <c r="F40" i="14"/>
  <c r="G51" i="14" l="1"/>
  <c r="G62" i="14" s="1"/>
  <c r="G57" i="14"/>
  <c r="G52" i="14"/>
  <c r="G65" i="14" s="1"/>
  <c r="H51" i="14"/>
  <c r="H60" i="14" s="1"/>
  <c r="H57" i="14"/>
  <c r="H52" i="14"/>
  <c r="H65" i="14" s="1"/>
  <c r="H59" i="14"/>
  <c r="G58" i="14"/>
  <c r="G66" i="14"/>
  <c r="H68" i="14"/>
  <c r="H58" i="14"/>
  <c r="H66" i="14"/>
  <c r="G70" i="14"/>
  <c r="C35" i="14"/>
  <c r="C47" i="14" s="1"/>
  <c r="G67" i="14"/>
  <c r="G69" i="14"/>
  <c r="G61" i="14"/>
  <c r="G60" i="14"/>
  <c r="H69" i="14"/>
  <c r="H61" i="14"/>
  <c r="H62" i="14"/>
  <c r="D52" i="14"/>
  <c r="D69" i="14" s="1"/>
  <c r="D51" i="14"/>
  <c r="D60" i="14" s="1"/>
  <c r="D61" i="14"/>
  <c r="F52" i="14"/>
  <c r="F65" i="14" s="1"/>
  <c r="F51" i="14"/>
  <c r="F57" i="14" s="1"/>
  <c r="C52" i="14"/>
  <c r="C67" i="14" s="1"/>
  <c r="C51" i="14"/>
  <c r="C62" i="14" s="1"/>
  <c r="D68" i="14"/>
  <c r="E51" i="14"/>
  <c r="E61" i="14" s="1"/>
  <c r="E52" i="14"/>
  <c r="E69" i="14" s="1"/>
  <c r="D58" i="14" l="1"/>
  <c r="D62" i="14"/>
  <c r="H70" i="14"/>
  <c r="G68" i="14"/>
  <c r="G59" i="14"/>
  <c r="H67" i="14"/>
  <c r="D66" i="14"/>
  <c r="E65" i="14"/>
  <c r="D67" i="14"/>
  <c r="I67" i="14" s="1"/>
  <c r="E58" i="14"/>
  <c r="D70" i="14"/>
  <c r="F70" i="14"/>
  <c r="F69" i="14"/>
  <c r="C59" i="14"/>
  <c r="C57" i="14"/>
  <c r="D59" i="14"/>
  <c r="F62" i="14"/>
  <c r="D65" i="14"/>
  <c r="D57" i="14"/>
  <c r="E62" i="14"/>
  <c r="I62" i="14" s="1"/>
  <c r="E60" i="14"/>
  <c r="C70" i="14"/>
  <c r="E59" i="14"/>
  <c r="C65" i="14"/>
  <c r="I65" i="14" s="1"/>
  <c r="E57" i="14"/>
  <c r="F61" i="14"/>
  <c r="C61" i="14"/>
  <c r="I61" i="14" s="1"/>
  <c r="C58" i="14"/>
  <c r="C60" i="14"/>
  <c r="I60" i="14" s="1"/>
  <c r="E68" i="14"/>
  <c r="F68" i="14"/>
  <c r="F66" i="14"/>
  <c r="F67" i="14"/>
  <c r="E67" i="14"/>
  <c r="E66" i="14"/>
  <c r="E70" i="14"/>
  <c r="C69" i="14"/>
  <c r="I69" i="14" s="1"/>
  <c r="C66" i="14"/>
  <c r="C68" i="14"/>
  <c r="F58" i="14"/>
  <c r="F59" i="14"/>
  <c r="F60" i="14"/>
  <c r="I57" i="14" l="1"/>
  <c r="C75" i="14" s="1"/>
  <c r="I66" i="14"/>
  <c r="I70" i="14"/>
  <c r="I59" i="14"/>
  <c r="I58" i="14"/>
  <c r="I68" i="14"/>
  <c r="C79" i="14" l="1"/>
  <c r="C80" i="14"/>
  <c r="C77" i="14"/>
  <c r="C76" i="14"/>
  <c r="C78" i="14"/>
</calcChain>
</file>

<file path=xl/sharedStrings.xml><?xml version="1.0" encoding="utf-8"?>
<sst xmlns="http://schemas.openxmlformats.org/spreadsheetml/2006/main" count="212" uniqueCount="100">
  <si>
    <t>A+</t>
  </si>
  <si>
    <t>A-</t>
  </si>
  <si>
    <t>min</t>
  </si>
  <si>
    <t>Tipo</t>
  </si>
  <si>
    <t>max</t>
  </si>
  <si>
    <t>Pesos</t>
  </si>
  <si>
    <t>Matriz normalizada</t>
  </si>
  <si>
    <t>Suma</t>
  </si>
  <si>
    <t>Matriz normalizada ponderada</t>
  </si>
  <si>
    <t>Calcular ideal positivo y negativo</t>
  </si>
  <si>
    <t>Calcular distancias a ideales positivo y negativo</t>
  </si>
  <si>
    <t>Alternativa</t>
  </si>
  <si>
    <t>Si+</t>
  </si>
  <si>
    <t>Si-</t>
  </si>
  <si>
    <t>P</t>
  </si>
  <si>
    <t>Calcular índice de similaridad o proximidad relativa</t>
  </si>
  <si>
    <t>C*</t>
  </si>
  <si>
    <t xml:space="preserve">Ordenamiento </t>
  </si>
  <si>
    <t xml:space="preserve"> </t>
  </si>
  <si>
    <t>Criterios:</t>
  </si>
  <si>
    <t>* precio (minimizar)</t>
  </si>
  <si>
    <t>* cantidad de dormitorios (maximizar)</t>
  </si>
  <si>
    <t>* cantidad de baños ubicacion / zona / barrio  (minimizar)</t>
  </si>
  <si>
    <t>* distancias (al trabajo, servicios comunes) (minimizar)</t>
  </si>
  <si>
    <t>* antiguedad del inmueble (minimizar)</t>
  </si>
  <si>
    <t>* estado de la vivienda (maximizar)</t>
  </si>
  <si>
    <t>* servicios (internet, garage, quincho, cable TV, pileta, ascensor, etc.) (maximizar)</t>
  </si>
  <si>
    <t>* requisitos para alquilar (garantia, adelanto, deposito, expensas, recibo de sueldo, etc) (minimizar)</t>
  </si>
  <si>
    <t>Depto 1</t>
  </si>
  <si>
    <t>Depto 2</t>
  </si>
  <si>
    <t>Depto 3</t>
  </si>
  <si>
    <t>Depto 4</t>
  </si>
  <si>
    <t>Depto 5</t>
  </si>
  <si>
    <t>Depto 6</t>
  </si>
  <si>
    <t>Precio</t>
  </si>
  <si>
    <t>Nro habitaciones</t>
  </si>
  <si>
    <t>Puntos Cercanos</t>
  </si>
  <si>
    <t>Antiguedad</t>
  </si>
  <si>
    <t>Servicios</t>
  </si>
  <si>
    <t>Requisitos</t>
  </si>
  <si>
    <r>
      <rPr>
        <b/>
        <u/>
        <sz val="11"/>
        <color theme="1"/>
        <rFont val="Calibri"/>
        <family val="2"/>
        <scheme val="minor"/>
      </rPr>
      <t>Idea</t>
    </r>
    <r>
      <rPr>
        <b/>
        <sz val="11"/>
        <color theme="1"/>
        <rFont val="Calibri"/>
        <family val="2"/>
        <scheme val="minor"/>
      </rPr>
      <t>: TOPSIS para seleccionar vivienda a alquilar.</t>
    </r>
  </si>
  <si>
    <t>Valuando del 1 al 5</t>
  </si>
  <si>
    <t>La conclusión es que debería recomendarse alquilar el departamento:</t>
  </si>
  <si>
    <t>1c - Cargar matriz inicial</t>
  </si>
  <si>
    <t>1 - Cargar BD</t>
  </si>
  <si>
    <t>1d - Inicializar pesos</t>
  </si>
  <si>
    <t>1b - Seleccionar Deptos a comparar, cantidad?</t>
  </si>
  <si>
    <t>Pasos TOPSIS</t>
  </si>
  <si>
    <r>
      <t>(a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Y v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SON MATRICES)</t>
    </r>
  </si>
  <si>
    <r>
      <t>Método a</t>
    </r>
    <r>
      <rPr>
        <vertAlign val="subscript"/>
        <sz val="11"/>
        <color theme="1"/>
        <rFont val="Calibri"/>
        <family val="2"/>
        <scheme val="minor"/>
      </rPr>
      <t>ij</t>
    </r>
  </si>
  <si>
    <r>
      <t xml:space="preserve">1) Normalizar -&gt; r </t>
    </r>
    <r>
      <rPr>
        <b/>
        <vertAlign val="subscript"/>
        <sz val="11"/>
        <color theme="1"/>
        <rFont val="Calibri"/>
        <family val="2"/>
        <scheme val="minor"/>
      </rPr>
      <t>ij</t>
    </r>
  </si>
  <si>
    <r>
      <t>2) Ponderar las evaluaciones por los pesos de los criterios -&gt; v</t>
    </r>
    <r>
      <rPr>
        <b/>
        <vertAlign val="subscript"/>
        <sz val="11"/>
        <color theme="1"/>
        <rFont val="Calibri"/>
        <family val="2"/>
        <scheme val="minor"/>
      </rPr>
      <t>ij</t>
    </r>
  </si>
  <si>
    <t>cada nro lo pondero por el peso, no resumo, no sumo</t>
  </si>
  <si>
    <t>3) Determinar la solución ideal y antiideal</t>
  </si>
  <si>
    <r>
      <t>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y A</t>
    </r>
    <r>
      <rPr>
        <vertAlign val="superscript"/>
        <sz val="11"/>
        <color theme="1"/>
        <rFont val="Calibri"/>
        <family val="2"/>
        <scheme val="minor"/>
      </rPr>
      <t>-</t>
    </r>
  </si>
  <si>
    <r>
      <t>4)  Calcular las distancias a A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y A</t>
    </r>
    <r>
      <rPr>
        <b/>
        <vertAlign val="superscript"/>
        <sz val="11"/>
        <color theme="1"/>
        <rFont val="Calibri"/>
        <family val="2"/>
        <scheme val="minor"/>
      </rPr>
      <t>-</t>
    </r>
  </si>
  <si>
    <t>Forma gral</t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</si>
  <si>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 xml:space="preserve"> ((v</t>
    </r>
    <r>
      <rPr>
        <vertAlign val="subscript"/>
        <sz val="11"/>
        <color theme="1"/>
        <rFont val="Calibri"/>
        <family val="2"/>
        <scheme val="minor"/>
      </rPr>
      <t>ij</t>
    </r>
    <r>
      <rPr>
        <vertAlign val="superscript"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- v</t>
    </r>
    <r>
      <rPr>
        <vertAlign val="subscript"/>
        <sz val="11"/>
        <color theme="1"/>
        <rFont val="Calibri"/>
        <family val="2"/>
        <scheme val="minor"/>
      </rPr>
      <t>j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1/p</t>
    </r>
  </si>
  <si>
    <t>Puedo elegir la métrica:</t>
  </si>
  <si>
    <t>distancia ciudad</t>
  </si>
  <si>
    <t>distancia euclidea</t>
  </si>
  <si>
    <t>distancia infinita</t>
  </si>
  <si>
    <t>5) Calcular el índice de similaridad</t>
  </si>
  <si>
    <t>cuanto más elevado nos indica que la alternativa está más lejos  y por lo tanto nos conviene</t>
  </si>
  <si>
    <t>1e - Cargar matriz anterior</t>
  </si>
  <si>
    <t>1f - Obtener suma de pesos</t>
  </si>
  <si>
    <t>Conversión de criterios a maximo</t>
  </si>
  <si>
    <t>1g - Si es minimo hacer 1/valor de todo ese atributo, es decir de esa columna</t>
  </si>
  <si>
    <t>CARGA INICIAL</t>
  </si>
  <si>
    <t>PASO 1</t>
  </si>
  <si>
    <t>A - Sumar cada columna</t>
  </si>
  <si>
    <t>B - Normalizar pesos, cada peso dividido por el total</t>
  </si>
  <si>
    <t>C - Cada valor de atributo dividido por el total</t>
  </si>
  <si>
    <t>PASO 2</t>
  </si>
  <si>
    <t>B - Multiplicar peso por valor de cada atributo</t>
  </si>
  <si>
    <t>PASO 3</t>
  </si>
  <si>
    <t>A - Obtengo el maximo valor de cada fila</t>
  </si>
  <si>
    <t>B - Obtengo el minimo valor de cada fila</t>
  </si>
  <si>
    <t>PASO 4</t>
  </si>
  <si>
    <t>A - Definir valor de P?</t>
  </si>
  <si>
    <t>B - Cargar matriz paso 2</t>
  </si>
  <si>
    <t>A - Cargar matriz paso anterior</t>
  </si>
  <si>
    <t>D - Si es menor a 0, multiplicar por -1. Asi lo pasaria a absoluto o buscar formula</t>
  </si>
  <si>
    <t>E - Hacer potencia elevado a P</t>
  </si>
  <si>
    <t>Filmina 12/18</t>
  </si>
  <si>
    <t>Usamos la primera forma, agregamos las otras 2?</t>
  </si>
  <si>
    <t>duda en 2da normalizacion, se calcula cada peso dividido por el total. A eso lo elevo al cuadrado en cada atributo y al total de la suma le aplico raiz cuadrada?</t>
  </si>
  <si>
    <t>F - Sumo cada fila para obtener Si+, ver calculo pero creo que no cambia la formula</t>
  </si>
  <si>
    <t>C - Restar valor de paso 2 por A-</t>
  </si>
  <si>
    <t>C - Restar valor de paso 2 por A+</t>
  </si>
  <si>
    <t>F - Sumo cada fila para obtener Si-, ver calculo pero creo que no cambia la formula</t>
  </si>
  <si>
    <t>Repito lo mismo para la otra tabla:</t>
  </si>
  <si>
    <t>Un boton para calcular distancia a A+ y otro para calcular distancia a A-. Cuando vuelve indicar abajo CALCULADA</t>
  </si>
  <si>
    <t>PASO 5</t>
  </si>
  <si>
    <t>B - Calcular Si- / (Si+ + Si-)</t>
  </si>
  <si>
    <t>Podriamos ir bloqueando pantallas de pasos anteriores y al final permitir volver a una pero con los resultados puestos sin permitir calcular</t>
  </si>
  <si>
    <t>C - Ordenar de mayor a menor los resultados de la tabla anterior</t>
  </si>
  <si>
    <t xml:space="preserve">D - Mostrar conclusion </t>
  </si>
  <si>
    <t>Barrio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</si>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</sst>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164" formatCode="#,##0_ ;[Red]\-#,##0\ "/>
    <numFmt numFmtId="165" formatCode="#,##0.00000000_ ;[Red]\-#,##0.00000000\ 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left"/>
    </xf>
    <xf numFmtId="3" fontId="0" fillId="0" borderId="0" xfId="0" applyNumberFormat="1"/>
    <xf numFmtId="6" fontId="0" fillId="0" borderId="0" xfId="0" applyNumberFormat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1" fillId="0" borderId="0" xfId="0" applyFont="1"/>
    <xf numFmtId="0" fontId="0" fillId="0" borderId="0" xfId="0" applyFont="1"/>
    <xf numFmtId="0" fontId="0" fillId="0" borderId="0" xfId="0" applyFill="1" applyBorder="1" applyAlignment="1">
      <alignment horizontal="left"/>
    </xf>
    <xf numFmtId="0" fontId="0" fillId="4" borderId="0" xfId="0" applyFill="1"/>
    <xf numFmtId="0" fontId="8" fillId="0" borderId="0" xfId="0" applyFont="1"/>
    <xf numFmtId="0" fontId="0" fillId="0" borderId="3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15" sqref="B15"/>
    </sheetView>
  </sheetViews>
  <sheetFormatPr baseColWidth="10" defaultRowHeight="14.5" x14ac:dyDescent="0.35"/>
  <sheetData>
    <row r="1" spans="1:10" x14ac:dyDescent="0.35">
      <c r="A1" s="4" t="s">
        <v>40</v>
      </c>
    </row>
    <row r="3" spans="1:10" x14ac:dyDescent="0.35">
      <c r="A3" s="4" t="s">
        <v>19</v>
      </c>
    </row>
    <row r="5" spans="1:10" x14ac:dyDescent="0.35">
      <c r="A5" s="25" t="s">
        <v>20</v>
      </c>
      <c r="B5" s="26"/>
      <c r="C5" s="26"/>
      <c r="D5" s="26"/>
      <c r="E5" s="26"/>
      <c r="F5" s="26"/>
      <c r="G5" s="26"/>
      <c r="H5" s="26"/>
    </row>
    <row r="6" spans="1:10" x14ac:dyDescent="0.35">
      <c r="A6" s="25" t="s">
        <v>21</v>
      </c>
      <c r="B6" s="26"/>
      <c r="C6" s="26"/>
      <c r="D6" s="26"/>
      <c r="E6" s="26"/>
      <c r="F6" s="26"/>
      <c r="G6" s="26"/>
      <c r="H6" s="26"/>
    </row>
    <row r="7" spans="1:10" x14ac:dyDescent="0.35">
      <c r="A7" t="s">
        <v>22</v>
      </c>
    </row>
    <row r="8" spans="1:10" x14ac:dyDescent="0.35">
      <c r="A8" s="25" t="s">
        <v>23</v>
      </c>
      <c r="B8" s="26"/>
      <c r="C8" s="26"/>
      <c r="D8" s="26"/>
      <c r="E8" s="26"/>
      <c r="F8" s="26"/>
      <c r="G8" s="26"/>
      <c r="H8" s="26"/>
      <c r="J8" t="s">
        <v>41</v>
      </c>
    </row>
    <row r="9" spans="1:10" x14ac:dyDescent="0.35">
      <c r="A9" s="25" t="s">
        <v>24</v>
      </c>
      <c r="B9" s="26"/>
      <c r="C9" s="26"/>
      <c r="D9" s="26"/>
      <c r="E9" s="26"/>
      <c r="F9" s="26"/>
      <c r="G9" s="26"/>
      <c r="H9" s="26"/>
    </row>
    <row r="10" spans="1:10" x14ac:dyDescent="0.35">
      <c r="A10" t="s">
        <v>25</v>
      </c>
    </row>
    <row r="11" spans="1:10" x14ac:dyDescent="0.35">
      <c r="A11" s="25" t="s">
        <v>26</v>
      </c>
      <c r="B11" s="26"/>
      <c r="C11" s="26"/>
      <c r="D11" s="26"/>
      <c r="E11" s="26"/>
      <c r="F11" s="26"/>
      <c r="G11" s="26"/>
      <c r="H11" s="26"/>
      <c r="J11" t="s">
        <v>41</v>
      </c>
    </row>
    <row r="12" spans="1:10" x14ac:dyDescent="0.35">
      <c r="A12" s="25" t="s">
        <v>27</v>
      </c>
      <c r="B12" s="26"/>
      <c r="C12" s="26"/>
      <c r="D12" s="26"/>
      <c r="E12" s="26"/>
      <c r="F12" s="26"/>
      <c r="G12" s="26"/>
      <c r="H12" s="26"/>
      <c r="J12" t="s">
        <v>41</v>
      </c>
    </row>
    <row r="14" spans="1:10" ht="16.5" x14ac:dyDescent="0.45">
      <c r="A14" s="27" t="s">
        <v>47</v>
      </c>
      <c r="H14" t="s">
        <v>48</v>
      </c>
    </row>
    <row r="15" spans="1:10" ht="16.5" x14ac:dyDescent="0.45">
      <c r="D15" t="s">
        <v>49</v>
      </c>
    </row>
    <row r="17" spans="2:12" ht="16.5" x14ac:dyDescent="0.45">
      <c r="B17" s="4" t="s">
        <v>50</v>
      </c>
    </row>
    <row r="18" spans="2:12" ht="16.5" x14ac:dyDescent="0.45">
      <c r="B18" s="4" t="s">
        <v>51</v>
      </c>
      <c r="I18" t="s">
        <v>52</v>
      </c>
    </row>
    <row r="19" spans="2:12" ht="16.5" x14ac:dyDescent="0.35">
      <c r="B19" s="4" t="s">
        <v>53</v>
      </c>
      <c r="G19" t="s">
        <v>54</v>
      </c>
    </row>
    <row r="20" spans="2:12" ht="16.5" x14ac:dyDescent="0.35">
      <c r="B20" s="4" t="s">
        <v>55</v>
      </c>
    </row>
    <row r="22" spans="2:12" ht="17.5" x14ac:dyDescent="0.45">
      <c r="C22" s="28" t="s">
        <v>56</v>
      </c>
      <c r="E22" t="s">
        <v>57</v>
      </c>
    </row>
    <row r="23" spans="2:12" x14ac:dyDescent="0.35">
      <c r="I23" s="4" t="s">
        <v>58</v>
      </c>
      <c r="L23" t="s">
        <v>59</v>
      </c>
    </row>
    <row r="24" spans="2:12" x14ac:dyDescent="0.35">
      <c r="L24" t="s">
        <v>60</v>
      </c>
    </row>
    <row r="25" spans="2:12" x14ac:dyDescent="0.35">
      <c r="L25" t="s">
        <v>61</v>
      </c>
    </row>
    <row r="26" spans="2:12" x14ac:dyDescent="0.35">
      <c r="B26" s="4" t="s">
        <v>62</v>
      </c>
      <c r="F2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selection activeCell="I6" sqref="I6:I7"/>
    </sheetView>
  </sheetViews>
  <sheetFormatPr baseColWidth="10" defaultRowHeight="14.5" x14ac:dyDescent="0.35"/>
  <cols>
    <col min="4" max="4" width="15" bestFit="1" customWidth="1"/>
    <col min="5" max="5" width="18.26953125" bestFit="1" customWidth="1"/>
    <col min="6" max="6" width="14.81640625" bestFit="1" customWidth="1"/>
  </cols>
  <sheetData>
    <row r="1" spans="1:11" x14ac:dyDescent="0.35">
      <c r="A1" s="4" t="s">
        <v>40</v>
      </c>
      <c r="K1" s="31" t="s">
        <v>68</v>
      </c>
    </row>
    <row r="2" spans="1:11" x14ac:dyDescent="0.35">
      <c r="H2" t="s">
        <v>18</v>
      </c>
    </row>
    <row r="3" spans="1:11" ht="15" x14ac:dyDescent="0.25">
      <c r="B3" s="11" t="s">
        <v>3</v>
      </c>
      <c r="C3" s="2" t="s">
        <v>2</v>
      </c>
      <c r="D3" s="2" t="s">
        <v>4</v>
      </c>
      <c r="E3" s="2" t="s">
        <v>4</v>
      </c>
      <c r="F3" s="2" t="s">
        <v>2</v>
      </c>
      <c r="G3" s="3" t="s">
        <v>4</v>
      </c>
      <c r="H3" s="2" t="s">
        <v>2</v>
      </c>
      <c r="K3" t="s">
        <v>44</v>
      </c>
    </row>
    <row r="4" spans="1:11" ht="15" x14ac:dyDescent="0.25">
      <c r="B4" s="11" t="s">
        <v>5</v>
      </c>
      <c r="C4" s="2">
        <v>5</v>
      </c>
      <c r="D4" s="2">
        <v>3</v>
      </c>
      <c r="E4" s="2">
        <v>3</v>
      </c>
      <c r="F4" s="2">
        <v>2</v>
      </c>
      <c r="G4" s="2">
        <v>4</v>
      </c>
      <c r="H4" s="2">
        <v>2</v>
      </c>
      <c r="K4" t="s">
        <v>46</v>
      </c>
    </row>
    <row r="5" spans="1:11" x14ac:dyDescent="0.35">
      <c r="B5" s="11"/>
      <c r="C5" s="33" t="s">
        <v>34</v>
      </c>
      <c r="D5" s="33" t="s">
        <v>35</v>
      </c>
      <c r="E5" s="11" t="s">
        <v>36</v>
      </c>
      <c r="F5" s="33" t="s">
        <v>37</v>
      </c>
      <c r="G5" s="33" t="s">
        <v>38</v>
      </c>
      <c r="H5" s="11" t="s">
        <v>39</v>
      </c>
      <c r="I5" s="34" t="s">
        <v>98</v>
      </c>
      <c r="K5" t="s">
        <v>43</v>
      </c>
    </row>
    <row r="6" spans="1:11" x14ac:dyDescent="0.35">
      <c r="B6" s="11" t="s">
        <v>28</v>
      </c>
      <c r="C6" s="16">
        <v>4500</v>
      </c>
      <c r="D6" s="2">
        <v>5</v>
      </c>
      <c r="E6" s="2">
        <v>3</v>
      </c>
      <c r="F6" s="2">
        <v>100</v>
      </c>
      <c r="G6" s="2">
        <v>5</v>
      </c>
      <c r="H6" s="2">
        <v>3</v>
      </c>
      <c r="I6" s="35" t="s">
        <v>99</v>
      </c>
      <c r="K6" t="s">
        <v>45</v>
      </c>
    </row>
    <row r="7" spans="1:11" x14ac:dyDescent="0.35">
      <c r="B7" s="11" t="s">
        <v>29</v>
      </c>
      <c r="C7" s="2">
        <v>3500</v>
      </c>
      <c r="D7" s="2">
        <v>4</v>
      </c>
      <c r="E7" s="2">
        <v>5</v>
      </c>
      <c r="F7" s="2">
        <v>80</v>
      </c>
      <c r="G7" s="2">
        <v>4</v>
      </c>
      <c r="H7" s="2">
        <v>2</v>
      </c>
      <c r="I7" s="35" t="s">
        <v>39</v>
      </c>
    </row>
    <row r="8" spans="1:11" x14ac:dyDescent="0.35">
      <c r="B8" s="11" t="s">
        <v>30</v>
      </c>
      <c r="C8" s="13">
        <v>2800</v>
      </c>
      <c r="D8" s="2">
        <v>4</v>
      </c>
      <c r="E8" s="2">
        <v>2</v>
      </c>
      <c r="F8" s="2">
        <v>75</v>
      </c>
      <c r="G8" s="2">
        <v>3</v>
      </c>
      <c r="H8" s="2">
        <v>4</v>
      </c>
    </row>
    <row r="9" spans="1:11" ht="15" x14ac:dyDescent="0.25">
      <c r="B9" s="11" t="s">
        <v>31</v>
      </c>
      <c r="C9" s="2">
        <v>3500</v>
      </c>
      <c r="D9" s="2">
        <v>3</v>
      </c>
      <c r="E9" s="2">
        <v>4</v>
      </c>
      <c r="F9" s="2">
        <v>90</v>
      </c>
      <c r="G9" s="2">
        <v>4</v>
      </c>
      <c r="H9" s="2">
        <v>1</v>
      </c>
    </row>
    <row r="10" spans="1:11" ht="15" x14ac:dyDescent="0.25">
      <c r="B10" s="11" t="s">
        <v>32</v>
      </c>
      <c r="C10" s="2">
        <v>5000</v>
      </c>
      <c r="D10" s="2">
        <v>5</v>
      </c>
      <c r="E10" s="2">
        <v>3</v>
      </c>
      <c r="F10" s="2">
        <v>100</v>
      </c>
      <c r="G10" s="2">
        <v>2</v>
      </c>
      <c r="H10" s="2">
        <v>2</v>
      </c>
    </row>
    <row r="11" spans="1:11" ht="15" x14ac:dyDescent="0.25">
      <c r="B11" s="11" t="s">
        <v>33</v>
      </c>
      <c r="C11" s="2">
        <v>2500</v>
      </c>
      <c r="D11" s="2">
        <v>2</v>
      </c>
      <c r="E11" s="2">
        <v>4</v>
      </c>
      <c r="F11" s="2">
        <v>50</v>
      </c>
      <c r="G11" s="2">
        <v>2</v>
      </c>
      <c r="H11" s="2">
        <v>1</v>
      </c>
    </row>
    <row r="12" spans="1:11" x14ac:dyDescent="0.35">
      <c r="B12" s="1"/>
      <c r="C12" s="1"/>
      <c r="D12" s="1"/>
      <c r="E12" s="1"/>
      <c r="F12" s="1"/>
      <c r="K12" s="4" t="s">
        <v>66</v>
      </c>
    </row>
    <row r="13" spans="1:11" ht="15" x14ac:dyDescent="0.25">
      <c r="B13" s="14" t="s">
        <v>3</v>
      </c>
      <c r="C13" s="2" t="s">
        <v>4</v>
      </c>
      <c r="D13" s="2" t="s">
        <v>4</v>
      </c>
      <c r="E13" s="2" t="s">
        <v>4</v>
      </c>
      <c r="F13" s="2" t="s">
        <v>4</v>
      </c>
      <c r="G13" s="3" t="s">
        <v>4</v>
      </c>
      <c r="H13" s="2" t="s">
        <v>4</v>
      </c>
      <c r="K13" s="29" t="s">
        <v>64</v>
      </c>
    </row>
    <row r="14" spans="1:11" x14ac:dyDescent="0.35">
      <c r="B14" s="14" t="s">
        <v>5</v>
      </c>
      <c r="C14" s="2">
        <v>5</v>
      </c>
      <c r="D14" s="2">
        <v>3</v>
      </c>
      <c r="E14" s="2">
        <v>3</v>
      </c>
      <c r="F14" s="2">
        <v>2</v>
      </c>
      <c r="G14" s="2">
        <v>4</v>
      </c>
      <c r="H14" s="2">
        <v>2</v>
      </c>
      <c r="I14" s="24">
        <f>SUM(C14:H14)</f>
        <v>19</v>
      </c>
      <c r="K14" s="30" t="s">
        <v>65</v>
      </c>
    </row>
    <row r="15" spans="1:11" x14ac:dyDescent="0.35">
      <c r="B15" s="14"/>
      <c r="C15" s="11" t="s">
        <v>34</v>
      </c>
      <c r="D15" s="11" t="s">
        <v>35</v>
      </c>
      <c r="E15" s="11" t="s">
        <v>36</v>
      </c>
      <c r="F15" s="11" t="s">
        <v>37</v>
      </c>
      <c r="G15" s="11" t="s">
        <v>38</v>
      </c>
      <c r="H15" s="11" t="s">
        <v>39</v>
      </c>
      <c r="K15" t="s">
        <v>67</v>
      </c>
    </row>
    <row r="16" spans="1:11" ht="15" x14ac:dyDescent="0.25">
      <c r="B16" s="11" t="s">
        <v>28</v>
      </c>
      <c r="C16" s="15">
        <f t="shared" ref="C16:C21" si="0">1/C6</f>
        <v>2.2222222222222223E-4</v>
      </c>
      <c r="D16" s="2">
        <v>5</v>
      </c>
      <c r="E16" s="2">
        <v>530000</v>
      </c>
      <c r="F16" s="2">
        <f>1/F6</f>
        <v>0.01</v>
      </c>
      <c r="G16" s="2">
        <f>G6</f>
        <v>5</v>
      </c>
      <c r="H16" s="2">
        <f>1/H6</f>
        <v>0.33333333333333331</v>
      </c>
    </row>
    <row r="17" spans="2:14" ht="15" x14ac:dyDescent="0.25">
      <c r="B17" s="11" t="s">
        <v>29</v>
      </c>
      <c r="C17" s="15">
        <f t="shared" si="0"/>
        <v>2.8571428571428574E-4</v>
      </c>
      <c r="D17" s="2">
        <v>4</v>
      </c>
      <c r="E17" s="2">
        <v>420000</v>
      </c>
      <c r="F17" s="2">
        <f t="shared" ref="F17:F21" si="1">1/F7</f>
        <v>1.2500000000000001E-2</v>
      </c>
      <c r="G17" s="2">
        <f t="shared" ref="G17:G21" si="2">G7</f>
        <v>4</v>
      </c>
      <c r="H17" s="2">
        <f t="shared" ref="H17:H21" si="3">1/H7</f>
        <v>0.5</v>
      </c>
    </row>
    <row r="18" spans="2:14" ht="15" x14ac:dyDescent="0.25">
      <c r="B18" s="11" t="s">
        <v>30</v>
      </c>
      <c r="C18" s="15">
        <f t="shared" si="0"/>
        <v>3.5714285714285714E-4</v>
      </c>
      <c r="D18" s="2">
        <v>4</v>
      </c>
      <c r="E18" s="2">
        <v>350000</v>
      </c>
      <c r="F18" s="2">
        <f t="shared" si="1"/>
        <v>1.3333333333333334E-2</v>
      </c>
      <c r="G18" s="2">
        <f t="shared" si="2"/>
        <v>3</v>
      </c>
      <c r="H18" s="2">
        <f t="shared" si="3"/>
        <v>0.25</v>
      </c>
    </row>
    <row r="19" spans="2:14" ht="15" x14ac:dyDescent="0.25">
      <c r="B19" s="11" t="s">
        <v>31</v>
      </c>
      <c r="C19" s="15">
        <f t="shared" si="0"/>
        <v>2.8571428571428574E-4</v>
      </c>
      <c r="D19" s="2">
        <v>3</v>
      </c>
      <c r="E19" s="2">
        <v>450000</v>
      </c>
      <c r="F19" s="2">
        <f t="shared" si="1"/>
        <v>1.1111111111111112E-2</v>
      </c>
      <c r="G19" s="2">
        <f t="shared" si="2"/>
        <v>4</v>
      </c>
      <c r="H19" s="2">
        <f t="shared" si="3"/>
        <v>1</v>
      </c>
    </row>
    <row r="20" spans="2:14" ht="15" x14ac:dyDescent="0.25">
      <c r="B20" s="11" t="s">
        <v>32</v>
      </c>
      <c r="C20" s="15">
        <f t="shared" si="0"/>
        <v>2.0000000000000001E-4</v>
      </c>
      <c r="D20" s="2">
        <v>5</v>
      </c>
      <c r="E20" s="2">
        <v>480000</v>
      </c>
      <c r="F20" s="2">
        <f t="shared" si="1"/>
        <v>0.01</v>
      </c>
      <c r="G20" s="2">
        <f t="shared" si="2"/>
        <v>2</v>
      </c>
      <c r="H20" s="2">
        <f t="shared" si="3"/>
        <v>0.5</v>
      </c>
    </row>
    <row r="21" spans="2:14" ht="15" x14ac:dyDescent="0.25">
      <c r="B21" s="11" t="s">
        <v>33</v>
      </c>
      <c r="C21" s="15">
        <f t="shared" si="0"/>
        <v>4.0000000000000002E-4</v>
      </c>
      <c r="D21" s="2">
        <v>2</v>
      </c>
      <c r="E21" s="2">
        <v>320000</v>
      </c>
      <c r="F21" s="2">
        <f t="shared" si="1"/>
        <v>0.02</v>
      </c>
      <c r="G21" s="2">
        <f t="shared" si="2"/>
        <v>2</v>
      </c>
      <c r="H21" s="2">
        <f t="shared" si="3"/>
        <v>1</v>
      </c>
    </row>
    <row r="22" spans="2:14" x14ac:dyDescent="0.35">
      <c r="B22" s="1"/>
      <c r="C22" s="1"/>
      <c r="D22" s="1"/>
      <c r="E22" s="1"/>
      <c r="F22" s="1"/>
      <c r="K22" s="31" t="s">
        <v>69</v>
      </c>
      <c r="L22" t="s">
        <v>84</v>
      </c>
      <c r="N22" t="s">
        <v>85</v>
      </c>
    </row>
    <row r="23" spans="2:14" ht="15" x14ac:dyDescent="0.25">
      <c r="B23" s="17" t="s">
        <v>6</v>
      </c>
      <c r="C23" s="1"/>
      <c r="D23" s="1"/>
      <c r="E23" s="1"/>
      <c r="F23" s="1"/>
      <c r="N23" t="s">
        <v>86</v>
      </c>
    </row>
    <row r="24" spans="2:14" x14ac:dyDescent="0.35">
      <c r="B24" s="7"/>
      <c r="C24" s="1"/>
      <c r="D24" s="1"/>
      <c r="E24" s="1"/>
      <c r="F24" s="1"/>
      <c r="K24" s="30" t="s">
        <v>65</v>
      </c>
    </row>
    <row r="25" spans="2:14" x14ac:dyDescent="0.35">
      <c r="B25" s="11" t="s">
        <v>7</v>
      </c>
      <c r="C25" s="23">
        <f>SUM(C16:C21)</f>
        <v>1.750793650793651E-3</v>
      </c>
      <c r="D25" s="23">
        <f>SUM(D16:D21)</f>
        <v>23</v>
      </c>
      <c r="E25" s="23">
        <f>SUM(E16:E21)</f>
        <v>2550000</v>
      </c>
      <c r="F25" s="23">
        <f>SUM(F16:F21)</f>
        <v>7.6944444444444454E-2</v>
      </c>
      <c r="G25" s="23">
        <f t="shared" ref="G25:H25" si="4">SUM(G16:G21)</f>
        <v>20</v>
      </c>
      <c r="H25" s="23">
        <f t="shared" si="4"/>
        <v>3.583333333333333</v>
      </c>
      <c r="K25" t="s">
        <v>70</v>
      </c>
    </row>
    <row r="26" spans="2:14" x14ac:dyDescent="0.35">
      <c r="B26" s="21"/>
      <c r="C26" s="22"/>
      <c r="D26" s="22"/>
      <c r="E26" s="22"/>
      <c r="F26" s="22"/>
    </row>
    <row r="27" spans="2:14" x14ac:dyDescent="0.35">
      <c r="B27" s="11" t="s">
        <v>3</v>
      </c>
      <c r="C27" s="2" t="s">
        <v>4</v>
      </c>
      <c r="D27" s="2" t="s">
        <v>4</v>
      </c>
      <c r="E27" s="2" t="s">
        <v>4</v>
      </c>
      <c r="F27" s="2" t="s">
        <v>4</v>
      </c>
      <c r="G27" s="3" t="s">
        <v>4</v>
      </c>
      <c r="H27" s="3" t="s">
        <v>4</v>
      </c>
    </row>
    <row r="28" spans="2:14" x14ac:dyDescent="0.35">
      <c r="B28" s="19" t="s">
        <v>5</v>
      </c>
      <c r="C28" s="20">
        <f>C14/$I$14</f>
        <v>0.26315789473684209</v>
      </c>
      <c r="D28" s="20">
        <f t="shared" ref="D28:H28" si="5">D14/$I$14</f>
        <v>0.15789473684210525</v>
      </c>
      <c r="E28" s="20">
        <f t="shared" si="5"/>
        <v>0.15789473684210525</v>
      </c>
      <c r="F28" s="20">
        <f t="shared" si="5"/>
        <v>0.10526315789473684</v>
      </c>
      <c r="G28" s="20">
        <f t="shared" si="5"/>
        <v>0.21052631578947367</v>
      </c>
      <c r="H28" s="20">
        <f t="shared" si="5"/>
        <v>0.10526315789473684</v>
      </c>
      <c r="K28" s="29" t="s">
        <v>71</v>
      </c>
    </row>
    <row r="29" spans="2:14" x14ac:dyDescent="0.35">
      <c r="B29" s="10"/>
      <c r="C29" s="11" t="s">
        <v>34</v>
      </c>
      <c r="D29" s="11" t="s">
        <v>35</v>
      </c>
      <c r="E29" s="11" t="s">
        <v>36</v>
      </c>
      <c r="F29" s="11" t="s">
        <v>37</v>
      </c>
      <c r="G29" s="11" t="s">
        <v>38</v>
      </c>
      <c r="H29" s="11" t="s">
        <v>39</v>
      </c>
    </row>
    <row r="30" spans="2:14" x14ac:dyDescent="0.35">
      <c r="B30" s="11" t="s">
        <v>28</v>
      </c>
      <c r="C30" s="2">
        <f>C16/$C$25</f>
        <v>0.1269265639165911</v>
      </c>
      <c r="D30" s="2">
        <f>D16/$D$25</f>
        <v>0.21739130434782608</v>
      </c>
      <c r="E30" s="2">
        <f>E16/$E$25</f>
        <v>0.20784313725490197</v>
      </c>
      <c r="F30" s="2">
        <f>F16/$F$25</f>
        <v>0.1299638989169675</v>
      </c>
      <c r="G30" s="2">
        <f>G16/$G$25</f>
        <v>0.25</v>
      </c>
      <c r="H30" s="2">
        <f>H16/$H$25</f>
        <v>9.3023255813953487E-2</v>
      </c>
      <c r="K30" t="s">
        <v>72</v>
      </c>
    </row>
    <row r="31" spans="2:14" x14ac:dyDescent="0.35">
      <c r="B31" s="11" t="s">
        <v>29</v>
      </c>
      <c r="C31" s="2">
        <f t="shared" ref="C31:C35" si="6">C17/$C$25</f>
        <v>0.16319129646418856</v>
      </c>
      <c r="D31" s="2">
        <f t="shared" ref="D31:D35" si="7">D17/$D$25</f>
        <v>0.17391304347826086</v>
      </c>
      <c r="E31" s="2">
        <f t="shared" ref="E31:E35" si="8">E17/$E$25</f>
        <v>0.16470588235294117</v>
      </c>
      <c r="F31" s="2">
        <f t="shared" ref="F31:F35" si="9">F17/$F$25</f>
        <v>0.16245487364620936</v>
      </c>
      <c r="G31" s="2">
        <f t="shared" ref="G31:G35" si="10">G17/$G$25</f>
        <v>0.2</v>
      </c>
      <c r="H31" s="2">
        <f t="shared" ref="H31:H35" si="11">H17/$H$25</f>
        <v>0.13953488372093023</v>
      </c>
    </row>
    <row r="32" spans="2:14" x14ac:dyDescent="0.35">
      <c r="B32" s="11" t="s">
        <v>30</v>
      </c>
      <c r="C32" s="2">
        <f t="shared" si="6"/>
        <v>0.20398912058023569</v>
      </c>
      <c r="D32" s="2">
        <f t="shared" si="7"/>
        <v>0.17391304347826086</v>
      </c>
      <c r="E32" s="2">
        <f t="shared" si="8"/>
        <v>0.13725490196078433</v>
      </c>
      <c r="F32" s="2">
        <f t="shared" si="9"/>
        <v>0.17328519855595667</v>
      </c>
      <c r="G32" s="2">
        <f t="shared" si="10"/>
        <v>0.15</v>
      </c>
      <c r="H32" s="2">
        <f t="shared" si="11"/>
        <v>6.9767441860465115E-2</v>
      </c>
    </row>
    <row r="33" spans="2:11" x14ac:dyDescent="0.35">
      <c r="B33" s="11" t="s">
        <v>31</v>
      </c>
      <c r="C33" s="2">
        <f t="shared" si="6"/>
        <v>0.16319129646418856</v>
      </c>
      <c r="D33" s="2">
        <f t="shared" si="7"/>
        <v>0.13043478260869565</v>
      </c>
      <c r="E33" s="2">
        <f t="shared" si="8"/>
        <v>0.17647058823529413</v>
      </c>
      <c r="F33" s="2">
        <f t="shared" si="9"/>
        <v>0.1444043321299639</v>
      </c>
      <c r="G33" s="2">
        <f t="shared" si="10"/>
        <v>0.2</v>
      </c>
      <c r="H33" s="2">
        <f t="shared" si="11"/>
        <v>0.27906976744186046</v>
      </c>
    </row>
    <row r="34" spans="2:11" x14ac:dyDescent="0.35">
      <c r="B34" s="11" t="s">
        <v>32</v>
      </c>
      <c r="C34" s="2">
        <f t="shared" si="6"/>
        <v>0.114233907524932</v>
      </c>
      <c r="D34" s="2">
        <f t="shared" si="7"/>
        <v>0.21739130434782608</v>
      </c>
      <c r="E34" s="2">
        <f t="shared" si="8"/>
        <v>0.18823529411764706</v>
      </c>
      <c r="F34" s="2">
        <f t="shared" si="9"/>
        <v>0.1299638989169675</v>
      </c>
      <c r="G34" s="2">
        <f t="shared" si="10"/>
        <v>0.1</v>
      </c>
      <c r="H34" s="2">
        <f t="shared" si="11"/>
        <v>0.13953488372093023</v>
      </c>
    </row>
    <row r="35" spans="2:11" x14ac:dyDescent="0.35">
      <c r="B35" s="11" t="s">
        <v>33</v>
      </c>
      <c r="C35" s="2">
        <f t="shared" si="6"/>
        <v>0.22846781504986399</v>
      </c>
      <c r="D35" s="2">
        <f t="shared" si="7"/>
        <v>8.6956521739130432E-2</v>
      </c>
      <c r="E35" s="2">
        <f t="shared" si="8"/>
        <v>0.12549019607843137</v>
      </c>
      <c r="F35" s="2">
        <f t="shared" si="9"/>
        <v>0.25992779783393499</v>
      </c>
      <c r="G35" s="2">
        <f t="shared" si="10"/>
        <v>0.1</v>
      </c>
      <c r="H35" s="2">
        <f t="shared" si="11"/>
        <v>0.27906976744186046</v>
      </c>
    </row>
    <row r="36" spans="2:11" x14ac:dyDescent="0.35">
      <c r="B36" s="6"/>
    </row>
    <row r="37" spans="2:11" x14ac:dyDescent="0.35">
      <c r="B37" s="17" t="s">
        <v>8</v>
      </c>
    </row>
    <row r="38" spans="2:11" x14ac:dyDescent="0.35">
      <c r="K38" s="31" t="s">
        <v>73</v>
      </c>
    </row>
    <row r="39" spans="2:11" x14ac:dyDescent="0.35">
      <c r="B39" s="10" t="s">
        <v>3</v>
      </c>
      <c r="C39" s="2" t="s">
        <v>4</v>
      </c>
      <c r="D39" s="2" t="s">
        <v>4</v>
      </c>
      <c r="E39" s="2" t="s">
        <v>4</v>
      </c>
      <c r="F39" s="2" t="s">
        <v>4</v>
      </c>
      <c r="G39" s="2" t="s">
        <v>4</v>
      </c>
      <c r="H39" s="2" t="s">
        <v>4</v>
      </c>
    </row>
    <row r="40" spans="2:11" x14ac:dyDescent="0.35">
      <c r="B40" s="11" t="s">
        <v>5</v>
      </c>
      <c r="C40" s="2">
        <f>C28</f>
        <v>0.26315789473684209</v>
      </c>
      <c r="D40" s="2">
        <f t="shared" ref="D40:F40" si="12">D28</f>
        <v>0.15789473684210525</v>
      </c>
      <c r="E40" s="2">
        <f t="shared" si="12"/>
        <v>0.15789473684210525</v>
      </c>
      <c r="F40" s="2">
        <f t="shared" si="12"/>
        <v>0.10526315789473684</v>
      </c>
      <c r="G40" s="2">
        <f>G28</f>
        <v>0.21052631578947367</v>
      </c>
      <c r="H40" s="2">
        <f t="shared" ref="H40" si="13">H28</f>
        <v>0.10526315789473684</v>
      </c>
      <c r="K40" t="s">
        <v>81</v>
      </c>
    </row>
    <row r="41" spans="2:11" x14ac:dyDescent="0.35">
      <c r="B41" s="12" t="s">
        <v>11</v>
      </c>
      <c r="C41" s="11" t="s">
        <v>34</v>
      </c>
      <c r="D41" s="11" t="s">
        <v>35</v>
      </c>
      <c r="E41" s="11" t="s">
        <v>36</v>
      </c>
      <c r="F41" s="11" t="s">
        <v>37</v>
      </c>
      <c r="G41" s="11" t="s">
        <v>38</v>
      </c>
      <c r="H41" s="11" t="s">
        <v>39</v>
      </c>
    </row>
    <row r="42" spans="2:11" x14ac:dyDescent="0.35">
      <c r="B42" s="11" t="s">
        <v>28</v>
      </c>
      <c r="C42" s="2">
        <f>$C$28*C30</f>
        <v>3.3401727346471344E-2</v>
      </c>
      <c r="D42" s="2">
        <f>$D$28*D30</f>
        <v>3.4324942791762014E-2</v>
      </c>
      <c r="E42" s="2">
        <f>$E$28*E30</f>
        <v>3.2817337461300312E-2</v>
      </c>
      <c r="F42" s="2">
        <f>$F$28*F30</f>
        <v>1.3680410412312367E-2</v>
      </c>
      <c r="G42" s="2">
        <f>$G$28*G30</f>
        <v>5.2631578947368418E-2</v>
      </c>
      <c r="H42" s="2">
        <f>$H$28*H30</f>
        <v>9.7919216646266821E-3</v>
      </c>
      <c r="K42" t="s">
        <v>74</v>
      </c>
    </row>
    <row r="43" spans="2:11" x14ac:dyDescent="0.35">
      <c r="B43" s="11" t="s">
        <v>29</v>
      </c>
      <c r="C43" s="2">
        <f t="shared" ref="C43:C47" si="14">$C$28*C31</f>
        <v>4.2945078016891722E-2</v>
      </c>
      <c r="D43" s="2">
        <f t="shared" ref="D43:D47" si="15">$D$28*D31</f>
        <v>2.7459954233409609E-2</v>
      </c>
      <c r="E43" s="2">
        <f t="shared" ref="E43:E47" si="16">$E$28*E31</f>
        <v>2.6006191950464396E-2</v>
      </c>
      <c r="F43" s="2">
        <f t="shared" ref="F43:F47" si="17">$F$28*F31</f>
        <v>1.7100513015390457E-2</v>
      </c>
      <c r="G43" s="2">
        <f t="shared" ref="G43:G47" si="18">$G$28*G31</f>
        <v>4.2105263157894736E-2</v>
      </c>
      <c r="H43" s="2">
        <f t="shared" ref="H43:H47" si="19">$H$28*H31</f>
        <v>1.4687882496940023E-2</v>
      </c>
    </row>
    <row r="44" spans="2:11" x14ac:dyDescent="0.35">
      <c r="B44" s="11" t="s">
        <v>30</v>
      </c>
      <c r="C44" s="2">
        <f t="shared" si="14"/>
        <v>5.3681347521114649E-2</v>
      </c>
      <c r="D44" s="2">
        <f t="shared" si="15"/>
        <v>2.7459954233409609E-2</v>
      </c>
      <c r="E44" s="2">
        <f t="shared" si="16"/>
        <v>2.1671826625386997E-2</v>
      </c>
      <c r="F44" s="2">
        <f t="shared" si="17"/>
        <v>1.8240547216416492E-2</v>
      </c>
      <c r="G44" s="2">
        <f t="shared" si="18"/>
        <v>3.1578947368421047E-2</v>
      </c>
      <c r="H44" s="2">
        <f t="shared" si="19"/>
        <v>7.3439412484700116E-3</v>
      </c>
    </row>
    <row r="45" spans="2:11" x14ac:dyDescent="0.35">
      <c r="B45" s="11" t="s">
        <v>31</v>
      </c>
      <c r="C45" s="2">
        <f t="shared" si="14"/>
        <v>4.2945078016891722E-2</v>
      </c>
      <c r="D45" s="2">
        <f t="shared" si="15"/>
        <v>2.0594965675057208E-2</v>
      </c>
      <c r="E45" s="2">
        <f t="shared" si="16"/>
        <v>2.7863777089783281E-2</v>
      </c>
      <c r="F45" s="2">
        <f t="shared" si="17"/>
        <v>1.5200456013680409E-2</v>
      </c>
      <c r="G45" s="2">
        <f t="shared" si="18"/>
        <v>4.2105263157894736E-2</v>
      </c>
      <c r="H45" s="2">
        <f t="shared" si="19"/>
        <v>2.9375764993880046E-2</v>
      </c>
    </row>
    <row r="46" spans="2:11" x14ac:dyDescent="0.35">
      <c r="B46" s="11" t="s">
        <v>32</v>
      </c>
      <c r="C46" s="2">
        <f t="shared" si="14"/>
        <v>3.0061554611824207E-2</v>
      </c>
      <c r="D46" s="2">
        <f t="shared" si="15"/>
        <v>3.4324942791762014E-2</v>
      </c>
      <c r="E46" s="2">
        <f t="shared" si="16"/>
        <v>2.9721362229102165E-2</v>
      </c>
      <c r="F46" s="2">
        <f t="shared" si="17"/>
        <v>1.3680410412312367E-2</v>
      </c>
      <c r="G46" s="2">
        <f t="shared" si="18"/>
        <v>2.1052631578947368E-2</v>
      </c>
      <c r="H46" s="2">
        <f t="shared" si="19"/>
        <v>1.4687882496940023E-2</v>
      </c>
    </row>
    <row r="47" spans="2:11" x14ac:dyDescent="0.35">
      <c r="B47" s="11" t="s">
        <v>33</v>
      </c>
      <c r="C47" s="2">
        <f t="shared" si="14"/>
        <v>6.0123109223648413E-2</v>
      </c>
      <c r="D47" s="2">
        <f t="shared" si="15"/>
        <v>1.3729977116704805E-2</v>
      </c>
      <c r="E47" s="2">
        <f t="shared" si="16"/>
        <v>1.9814241486068109E-2</v>
      </c>
      <c r="F47" s="2">
        <f t="shared" si="17"/>
        <v>2.7360820824624734E-2</v>
      </c>
      <c r="G47" s="2">
        <f t="shared" si="18"/>
        <v>2.1052631578947368E-2</v>
      </c>
      <c r="H47" s="2">
        <f t="shared" si="19"/>
        <v>2.9375764993880046E-2</v>
      </c>
    </row>
    <row r="49" spans="2:14" x14ac:dyDescent="0.35">
      <c r="B49" s="18" t="s">
        <v>9</v>
      </c>
      <c r="K49" s="31" t="s">
        <v>75</v>
      </c>
    </row>
    <row r="51" spans="2:14" x14ac:dyDescent="0.35">
      <c r="B51" s="8" t="s">
        <v>0</v>
      </c>
      <c r="C51" s="9">
        <f>MAX(C42:C47)</f>
        <v>6.0123109223648413E-2</v>
      </c>
      <c r="D51" s="9">
        <f t="shared" ref="D51:F51" si="20">MAX(D42:D47)</f>
        <v>3.4324942791762014E-2</v>
      </c>
      <c r="E51" s="9">
        <f t="shared" si="20"/>
        <v>3.2817337461300312E-2</v>
      </c>
      <c r="F51" s="9">
        <f t="shared" si="20"/>
        <v>2.7360820824624734E-2</v>
      </c>
      <c r="G51" s="9">
        <f t="shared" ref="G51:H51" si="21">MAX(G42:G47)</f>
        <v>5.2631578947368418E-2</v>
      </c>
      <c r="H51" s="9">
        <f t="shared" si="21"/>
        <v>2.9375764993880046E-2</v>
      </c>
      <c r="K51" t="s">
        <v>76</v>
      </c>
    </row>
    <row r="52" spans="2:14" x14ac:dyDescent="0.35">
      <c r="B52" s="8" t="s">
        <v>1</v>
      </c>
      <c r="C52" s="9">
        <f>MIN(C42:C47)</f>
        <v>3.0061554611824207E-2</v>
      </c>
      <c r="D52" s="9">
        <f t="shared" ref="D52:F52" si="22">MIN(D42:D47)</f>
        <v>1.3729977116704805E-2</v>
      </c>
      <c r="E52" s="9">
        <f t="shared" si="22"/>
        <v>1.9814241486068109E-2</v>
      </c>
      <c r="F52" s="9">
        <f t="shared" si="22"/>
        <v>1.3680410412312367E-2</v>
      </c>
      <c r="G52" s="9">
        <f t="shared" ref="G52:H52" si="23">MIN(G42:G47)</f>
        <v>2.1052631578947368E-2</v>
      </c>
      <c r="H52" s="9">
        <f t="shared" si="23"/>
        <v>7.3439412484700116E-3</v>
      </c>
      <c r="K52" t="s">
        <v>77</v>
      </c>
    </row>
    <row r="54" spans="2:14" x14ac:dyDescent="0.35">
      <c r="B54" s="18" t="s">
        <v>10</v>
      </c>
      <c r="K54" s="31" t="s">
        <v>78</v>
      </c>
      <c r="M54" t="s">
        <v>92</v>
      </c>
    </row>
    <row r="56" spans="2:14" x14ac:dyDescent="0.35">
      <c r="B56" s="12" t="s">
        <v>11</v>
      </c>
      <c r="C56" s="11" t="s">
        <v>34</v>
      </c>
      <c r="D56" s="11" t="s">
        <v>35</v>
      </c>
      <c r="E56" s="11" t="s">
        <v>36</v>
      </c>
      <c r="F56" s="11" t="s">
        <v>37</v>
      </c>
      <c r="G56" s="11" t="s">
        <v>38</v>
      </c>
      <c r="H56" s="11" t="s">
        <v>39</v>
      </c>
      <c r="I56" s="11" t="s">
        <v>12</v>
      </c>
      <c r="K56" s="11" t="s">
        <v>14</v>
      </c>
      <c r="L56" s="9">
        <f>1</f>
        <v>1</v>
      </c>
      <c r="N56" t="s">
        <v>79</v>
      </c>
    </row>
    <row r="57" spans="2:14" x14ac:dyDescent="0.35">
      <c r="B57" s="11" t="s">
        <v>28</v>
      </c>
      <c r="C57" s="2">
        <f t="shared" ref="C57:H62" si="24">(ABS(C42-C$51))^$L$56</f>
        <v>2.6721381877177069E-2</v>
      </c>
      <c r="D57" s="2">
        <f t="shared" si="24"/>
        <v>0</v>
      </c>
      <c r="E57" s="2">
        <f t="shared" si="24"/>
        <v>0</v>
      </c>
      <c r="F57" s="2">
        <f t="shared" si="24"/>
        <v>1.3680410412312367E-2</v>
      </c>
      <c r="G57" s="2">
        <f t="shared" si="24"/>
        <v>0</v>
      </c>
      <c r="H57" s="2">
        <f t="shared" si="24"/>
        <v>1.9583843329253364E-2</v>
      </c>
      <c r="I57" s="2">
        <f>(SUM(C57:H57)^(1/L$56))</f>
        <v>5.9985635618742802E-2</v>
      </c>
    </row>
    <row r="58" spans="2:14" x14ac:dyDescent="0.35">
      <c r="B58" s="11" t="s">
        <v>29</v>
      </c>
      <c r="C58" s="2">
        <f t="shared" si="24"/>
        <v>1.7178031206756691E-2</v>
      </c>
      <c r="D58" s="2">
        <f t="shared" si="24"/>
        <v>6.8649885583524049E-3</v>
      </c>
      <c r="E58" s="2">
        <f t="shared" si="24"/>
        <v>6.8111455108359163E-3</v>
      </c>
      <c r="F58" s="2">
        <f t="shared" si="24"/>
        <v>1.0260307809234277E-2</v>
      </c>
      <c r="G58" s="2">
        <f t="shared" ref="G58:H58" si="25">(ABS(G43-G$51))^$L$56</f>
        <v>1.0526315789473682E-2</v>
      </c>
      <c r="H58" s="2">
        <f t="shared" si="25"/>
        <v>1.4687882496940023E-2</v>
      </c>
      <c r="I58" s="2">
        <f t="shared" ref="I58:I62" si="26">(SUM(C58:H58)^(1/L$56))</f>
        <v>6.6328671371592998E-2</v>
      </c>
      <c r="K58" t="s">
        <v>80</v>
      </c>
    </row>
    <row r="59" spans="2:14" x14ac:dyDescent="0.35">
      <c r="B59" s="11" t="s">
        <v>30</v>
      </c>
      <c r="C59" s="2">
        <f t="shared" si="24"/>
        <v>6.4417617025337645E-3</v>
      </c>
      <c r="D59" s="2">
        <f t="shared" si="24"/>
        <v>6.8649885583524049E-3</v>
      </c>
      <c r="E59" s="2">
        <f t="shared" si="24"/>
        <v>1.1145510835913315E-2</v>
      </c>
      <c r="F59" s="2">
        <f t="shared" si="24"/>
        <v>9.1202736082082424E-3</v>
      </c>
      <c r="G59" s="2">
        <f t="shared" ref="G59:H59" si="27">(ABS(G44-G$51))^$L$56</f>
        <v>2.1052631578947371E-2</v>
      </c>
      <c r="H59" s="2">
        <f t="shared" si="27"/>
        <v>2.2031823745410035E-2</v>
      </c>
      <c r="I59" s="2">
        <f t="shared" si="26"/>
        <v>7.665699002936513E-2</v>
      </c>
      <c r="K59" t="s">
        <v>89</v>
      </c>
    </row>
    <row r="60" spans="2:14" x14ac:dyDescent="0.35">
      <c r="B60" s="11" t="s">
        <v>31</v>
      </c>
      <c r="C60" s="2">
        <f t="shared" si="24"/>
        <v>1.7178031206756691E-2</v>
      </c>
      <c r="D60" s="2">
        <f t="shared" si="24"/>
        <v>1.3729977116704806E-2</v>
      </c>
      <c r="E60" s="2">
        <f t="shared" si="24"/>
        <v>4.9535603715170316E-3</v>
      </c>
      <c r="F60" s="2">
        <f t="shared" si="24"/>
        <v>1.2160364810944325E-2</v>
      </c>
      <c r="G60" s="2">
        <f t="shared" ref="G60:H60" si="28">(ABS(G45-G$51))^$L$56</f>
        <v>1.0526315789473682E-2</v>
      </c>
      <c r="H60" s="2">
        <f t="shared" si="28"/>
        <v>0</v>
      </c>
      <c r="I60" s="2">
        <f t="shared" si="26"/>
        <v>5.8548249295396537E-2</v>
      </c>
      <c r="K60" t="s">
        <v>82</v>
      </c>
    </row>
    <row r="61" spans="2:14" x14ac:dyDescent="0.35">
      <c r="B61" s="11" t="s">
        <v>32</v>
      </c>
      <c r="C61" s="2">
        <f t="shared" si="24"/>
        <v>3.0061554611824207E-2</v>
      </c>
      <c r="D61" s="2">
        <f t="shared" si="24"/>
        <v>0</v>
      </c>
      <c r="E61" s="2">
        <f t="shared" si="24"/>
        <v>3.0959752321981469E-3</v>
      </c>
      <c r="F61" s="2">
        <f t="shared" si="24"/>
        <v>1.3680410412312367E-2</v>
      </c>
      <c r="G61" s="2">
        <f t="shared" ref="G61:H61" si="29">(ABS(G46-G$51))^$L$56</f>
        <v>3.1578947368421054E-2</v>
      </c>
      <c r="H61" s="2">
        <f t="shared" si="29"/>
        <v>1.4687882496940023E-2</v>
      </c>
      <c r="I61" s="2">
        <f t="shared" si="26"/>
        <v>9.3104770121695796E-2</v>
      </c>
      <c r="K61" t="s">
        <v>83</v>
      </c>
    </row>
    <row r="62" spans="2:14" x14ac:dyDescent="0.35">
      <c r="B62" s="11" t="s">
        <v>33</v>
      </c>
      <c r="C62" s="2">
        <f t="shared" si="24"/>
        <v>0</v>
      </c>
      <c r="D62" s="2">
        <f t="shared" si="24"/>
        <v>2.0594965675057211E-2</v>
      </c>
      <c r="E62" s="2">
        <f t="shared" si="24"/>
        <v>1.3003095975232203E-2</v>
      </c>
      <c r="F62" s="2">
        <f t="shared" si="24"/>
        <v>0</v>
      </c>
      <c r="G62" s="2">
        <f t="shared" ref="G62:H62" si="30">(ABS(G47-G$51))^$L$56</f>
        <v>3.1578947368421054E-2</v>
      </c>
      <c r="H62" s="2">
        <f t="shared" si="30"/>
        <v>0</v>
      </c>
      <c r="I62" s="2">
        <f t="shared" si="26"/>
        <v>6.5177009018710472E-2</v>
      </c>
      <c r="K62" t="s">
        <v>87</v>
      </c>
    </row>
    <row r="64" spans="2:14" x14ac:dyDescent="0.35">
      <c r="B64" s="11" t="s">
        <v>11</v>
      </c>
      <c r="C64" s="11" t="s">
        <v>34</v>
      </c>
      <c r="D64" s="11" t="s">
        <v>35</v>
      </c>
      <c r="E64" s="11" t="s">
        <v>36</v>
      </c>
      <c r="F64" s="11" t="s">
        <v>37</v>
      </c>
      <c r="G64" s="11" t="s">
        <v>38</v>
      </c>
      <c r="H64" s="11" t="s">
        <v>39</v>
      </c>
      <c r="I64" s="11" t="s">
        <v>13</v>
      </c>
      <c r="K64" s="32" t="s">
        <v>91</v>
      </c>
    </row>
    <row r="65" spans="2:11" x14ac:dyDescent="0.35">
      <c r="B65" s="11" t="s">
        <v>28</v>
      </c>
      <c r="C65" s="2">
        <f>(ABS(C42-C$52))^$L$56</f>
        <v>3.3401727346471372E-3</v>
      </c>
      <c r="D65" s="2">
        <f>(ABS(D42-D$52))^$L$56</f>
        <v>2.0594965675057211E-2</v>
      </c>
      <c r="E65" s="2">
        <f t="shared" ref="E65:F65" si="31">(ABS(E42-E$52))^$L$56</f>
        <v>1.3003095975232203E-2</v>
      </c>
      <c r="F65" s="2">
        <f t="shared" si="31"/>
        <v>0</v>
      </c>
      <c r="G65" s="2">
        <f>(ABS(G42-G$52))^$L$56</f>
        <v>3.1578947368421054E-2</v>
      </c>
      <c r="H65" s="2">
        <f>(ABS(H42-H$52))^$L$56</f>
        <v>2.4479804161566705E-3</v>
      </c>
      <c r="I65" s="2">
        <f>(SUM(C65:H65)^(1/L$56))</f>
        <v>7.0965162169514276E-2</v>
      </c>
      <c r="K65" t="s">
        <v>80</v>
      </c>
    </row>
    <row r="66" spans="2:11" x14ac:dyDescent="0.35">
      <c r="B66" s="11" t="s">
        <v>29</v>
      </c>
      <c r="C66" s="2">
        <f t="shared" ref="C66:H70" si="32">(ABS(C43-C$52))^$L$56</f>
        <v>1.2883523405067515E-2</v>
      </c>
      <c r="D66" s="2">
        <f t="shared" si="32"/>
        <v>1.3729977116704805E-2</v>
      </c>
      <c r="E66" s="2">
        <f t="shared" si="32"/>
        <v>6.1919504643962869E-3</v>
      </c>
      <c r="F66" s="2">
        <f t="shared" si="32"/>
        <v>3.4201026030780905E-3</v>
      </c>
      <c r="G66" s="2">
        <f t="shared" si="32"/>
        <v>2.1052631578947368E-2</v>
      </c>
      <c r="H66" s="2">
        <f t="shared" si="32"/>
        <v>7.3439412484700116E-3</v>
      </c>
      <c r="I66" s="2">
        <f t="shared" ref="I66:I70" si="33">(SUM(C66:H66)^(1/L$56))</f>
        <v>6.462212641666408E-2</v>
      </c>
      <c r="K66" s="4" t="s">
        <v>88</v>
      </c>
    </row>
    <row r="67" spans="2:11" x14ac:dyDescent="0.35">
      <c r="B67" s="11" t="s">
        <v>30</v>
      </c>
      <c r="C67" s="2">
        <f t="shared" si="32"/>
        <v>2.3619792909290442E-2</v>
      </c>
      <c r="D67" s="2">
        <f t="shared" si="32"/>
        <v>1.3729977116704805E-2</v>
      </c>
      <c r="E67" s="2">
        <f t="shared" si="32"/>
        <v>1.8575851393188882E-3</v>
      </c>
      <c r="F67" s="2">
        <f t="shared" si="32"/>
        <v>4.5601368041041247E-3</v>
      </c>
      <c r="G67" s="2">
        <f t="shared" si="32"/>
        <v>1.0526315789473679E-2</v>
      </c>
      <c r="H67" s="2">
        <f t="shared" si="32"/>
        <v>0</v>
      </c>
      <c r="I67" s="2">
        <f t="shared" si="33"/>
        <v>5.4293807758891935E-2</v>
      </c>
      <c r="K67" t="s">
        <v>82</v>
      </c>
    </row>
    <row r="68" spans="2:11" x14ac:dyDescent="0.35">
      <c r="B68" s="11" t="s">
        <v>31</v>
      </c>
      <c r="C68" s="2">
        <f t="shared" si="32"/>
        <v>1.2883523405067515E-2</v>
      </c>
      <c r="D68" s="2">
        <f t="shared" si="32"/>
        <v>6.8649885583524032E-3</v>
      </c>
      <c r="E68" s="2">
        <f t="shared" si="32"/>
        <v>8.0495356037151716E-3</v>
      </c>
      <c r="F68" s="2">
        <f t="shared" si="32"/>
        <v>1.5200456013680416E-3</v>
      </c>
      <c r="G68" s="2">
        <f t="shared" si="32"/>
        <v>2.1052631578947368E-2</v>
      </c>
      <c r="H68" s="2">
        <f t="shared" si="32"/>
        <v>2.2031823745410035E-2</v>
      </c>
      <c r="I68" s="2">
        <f t="shared" si="33"/>
        <v>7.2402548492860527E-2</v>
      </c>
      <c r="K68" t="s">
        <v>83</v>
      </c>
    </row>
    <row r="69" spans="2:11" x14ac:dyDescent="0.35">
      <c r="B69" s="11" t="s">
        <v>32</v>
      </c>
      <c r="C69" s="2">
        <f t="shared" si="32"/>
        <v>0</v>
      </c>
      <c r="D69" s="2">
        <f t="shared" si="32"/>
        <v>2.0594965675057211E-2</v>
      </c>
      <c r="E69" s="2">
        <f t="shared" si="32"/>
        <v>9.9071207430340563E-3</v>
      </c>
      <c r="F69" s="2">
        <f t="shared" si="32"/>
        <v>0</v>
      </c>
      <c r="G69" s="2">
        <f t="shared" si="32"/>
        <v>0</v>
      </c>
      <c r="H69" s="2">
        <f t="shared" si="32"/>
        <v>7.3439412484700116E-3</v>
      </c>
      <c r="I69" s="2">
        <f t="shared" si="33"/>
        <v>3.7846027666561283E-2</v>
      </c>
      <c r="K69" s="4" t="s">
        <v>90</v>
      </c>
    </row>
    <row r="70" spans="2:11" x14ac:dyDescent="0.35">
      <c r="B70" s="11" t="s">
        <v>33</v>
      </c>
      <c r="C70" s="2">
        <f t="shared" si="32"/>
        <v>3.0061554611824207E-2</v>
      </c>
      <c r="D70" s="2">
        <f t="shared" si="32"/>
        <v>0</v>
      </c>
      <c r="E70" s="2">
        <f t="shared" si="32"/>
        <v>0</v>
      </c>
      <c r="F70" s="2">
        <f t="shared" si="32"/>
        <v>1.3680410412312367E-2</v>
      </c>
      <c r="G70" s="2">
        <f t="shared" si="32"/>
        <v>0</v>
      </c>
      <c r="H70" s="2">
        <f t="shared" si="32"/>
        <v>2.2031823745410035E-2</v>
      </c>
      <c r="I70" s="2">
        <f t="shared" si="33"/>
        <v>6.5773788769546607E-2</v>
      </c>
    </row>
    <row r="72" spans="2:11" x14ac:dyDescent="0.35">
      <c r="B72" s="5" t="s">
        <v>15</v>
      </c>
      <c r="F72" s="31" t="s">
        <v>93</v>
      </c>
    </row>
    <row r="74" spans="2:11" x14ac:dyDescent="0.35">
      <c r="B74" s="12" t="s">
        <v>11</v>
      </c>
      <c r="C74" s="11" t="s">
        <v>16</v>
      </c>
    </row>
    <row r="75" spans="2:11" x14ac:dyDescent="0.35">
      <c r="B75" s="11" t="s">
        <v>28</v>
      </c>
      <c r="C75" s="2">
        <f t="shared" ref="C75:C80" si="34">I65/(I57+I65)</f>
        <v>0.54192233547337754</v>
      </c>
      <c r="I75" t="s">
        <v>81</v>
      </c>
    </row>
    <row r="76" spans="2:11" x14ac:dyDescent="0.35">
      <c r="B76" s="11" t="s">
        <v>29</v>
      </c>
      <c r="C76" s="2">
        <f t="shared" si="34"/>
        <v>0.49348402230550614</v>
      </c>
      <c r="I76" t="s">
        <v>94</v>
      </c>
    </row>
    <row r="77" spans="2:11" x14ac:dyDescent="0.35">
      <c r="B77" s="11" t="s">
        <v>30</v>
      </c>
      <c r="C77" s="2">
        <f t="shared" si="34"/>
        <v>0.41461227175326681</v>
      </c>
    </row>
    <row r="78" spans="2:11" x14ac:dyDescent="0.35">
      <c r="B78" s="11" t="s">
        <v>31</v>
      </c>
      <c r="C78" s="2">
        <f t="shared" si="34"/>
        <v>0.55289887282651728</v>
      </c>
    </row>
    <row r="79" spans="2:11" x14ac:dyDescent="0.35">
      <c r="B79" s="11" t="s">
        <v>32</v>
      </c>
      <c r="C79" s="2">
        <f t="shared" si="34"/>
        <v>0.28900952346817316</v>
      </c>
    </row>
    <row r="80" spans="2:11" x14ac:dyDescent="0.35">
      <c r="B80" s="11" t="s">
        <v>33</v>
      </c>
      <c r="C80" s="2">
        <f t="shared" si="34"/>
        <v>0.50227864114200016</v>
      </c>
    </row>
    <row r="82" spans="2:9" x14ac:dyDescent="0.35">
      <c r="B82" s="5" t="s">
        <v>17</v>
      </c>
      <c r="I82" t="s">
        <v>95</v>
      </c>
    </row>
    <row r="84" spans="2:9" x14ac:dyDescent="0.35">
      <c r="B84" s="11" t="s">
        <v>31</v>
      </c>
      <c r="C84" s="2">
        <v>0.59879216330612373</v>
      </c>
      <c r="I84" s="28" t="s">
        <v>96</v>
      </c>
    </row>
    <row r="85" spans="2:9" x14ac:dyDescent="0.35">
      <c r="B85" s="11" t="s">
        <v>33</v>
      </c>
      <c r="C85" s="2">
        <v>0.54379718253521936</v>
      </c>
    </row>
    <row r="86" spans="2:9" x14ac:dyDescent="0.35">
      <c r="B86" s="11" t="s">
        <v>28</v>
      </c>
      <c r="C86" s="2">
        <v>0.50405746343200208</v>
      </c>
    </row>
    <row r="87" spans="2:9" x14ac:dyDescent="0.35">
      <c r="B87" s="11" t="s">
        <v>29</v>
      </c>
      <c r="C87" s="2">
        <v>0.44266352136118553</v>
      </c>
    </row>
    <row r="88" spans="2:9" x14ac:dyDescent="0.35">
      <c r="B88" s="11" t="s">
        <v>30</v>
      </c>
      <c r="C88" s="2">
        <v>0.33536910718864182</v>
      </c>
    </row>
    <row r="89" spans="2:9" x14ac:dyDescent="0.35">
      <c r="B89" s="11" t="s">
        <v>32</v>
      </c>
      <c r="C89" s="2">
        <v>0.23023878326119346</v>
      </c>
    </row>
    <row r="91" spans="2:9" x14ac:dyDescent="0.35">
      <c r="B91" s="17" t="s">
        <v>42</v>
      </c>
      <c r="G91" t="str">
        <f>B84</f>
        <v>Depto 4</v>
      </c>
      <c r="I91" t="s">
        <v>97</v>
      </c>
    </row>
  </sheetData>
  <sortState ref="B84:C89">
    <sortCondition descending="1" ref="C84:C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2015-11-05T18:36:50Z</dcterms:modified>
</cp:coreProperties>
</file>