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000_FORMACIÓN\Excel\"/>
    </mc:Choice>
  </mc:AlternateContent>
  <xr:revisionPtr revIDLastSave="0" documentId="8_{0CAEABB3-EC27-4260-B26B-A1B115C4D6CB}" xr6:coauthVersionLast="45" xr6:coauthVersionMax="45" xr10:uidLastSave="{00000000-0000-0000-0000-000000000000}"/>
  <bookViews>
    <workbookView xWindow="-120" yWindow="-120" windowWidth="20730" windowHeight="11160" xr2:uid="{7EB3EADD-2B32-44E8-B0EB-E5C0B2120CB6}"/>
  </bookViews>
  <sheets>
    <sheet name="Hoja3" sheetId="3" r:id="rId1"/>
    <sheet name="Cantidades para calculo" sheetId="2" r:id="rId2"/>
    <sheet name="Hoja1" sheetId="1" r:id="rId3"/>
  </sheets>
  <externalReferences>
    <externalReference r:id="rId4"/>
  </externalReferences>
  <definedNames>
    <definedName name="_xlnm._FilterDatabase" localSheetId="1" hidden="1">'Cantidades para calculo'!$B$2:$M$381</definedName>
    <definedName name="ajo">#REF!</definedName>
    <definedName name="SegmentaciónDeDatos_COMIDA">#N/A</definedName>
    <definedName name="SegmentaciónDeDatos_COMPRA">#N/A</definedName>
    <definedName name="SegmentaciónDeDatos_Plato">#N/A</definedName>
  </definedNames>
  <calcPr calcId="191029"/>
  <pivotCaches>
    <pivotCache cacheId="0" r:id="rId5"/>
  </pivotCaches>
  <fileRecoveryPr repairLoad="1"/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55" i="2" l="1"/>
  <c r="D354" i="2"/>
  <c r="D353" i="2"/>
  <c r="D352" i="2"/>
  <c r="D351" i="2"/>
  <c r="I351" i="2" s="1"/>
  <c r="D350" i="2"/>
  <c r="D349" i="2"/>
  <c r="D348" i="2"/>
  <c r="D347" i="2"/>
  <c r="D346" i="2"/>
  <c r="I345" i="2"/>
  <c r="D345" i="2"/>
  <c r="I344" i="2"/>
  <c r="D344" i="2"/>
  <c r="L343" i="2"/>
  <c r="I343" i="2"/>
  <c r="D343" i="2"/>
  <c r="D342" i="2"/>
  <c r="D341" i="2"/>
  <c r="D339" i="2"/>
  <c r="I339" i="2" s="1"/>
  <c r="D338" i="2"/>
  <c r="H337" i="2"/>
  <c r="D337" i="2"/>
  <c r="I337" i="2" s="1"/>
  <c r="I336" i="2"/>
  <c r="D336" i="2"/>
  <c r="D335" i="2"/>
  <c r="I335" i="2" s="1"/>
  <c r="I334" i="2"/>
  <c r="H334" i="2"/>
  <c r="D334" i="2"/>
  <c r="D333" i="2"/>
  <c r="I333" i="2" s="1"/>
  <c r="D332" i="2"/>
  <c r="I332" i="2" s="1"/>
  <c r="D331" i="2"/>
  <c r="I331" i="2" s="1"/>
  <c r="D330" i="2"/>
  <c r="I330" i="2" s="1"/>
  <c r="L329" i="2"/>
  <c r="I329" i="2"/>
  <c r="D329" i="2"/>
  <c r="H328" i="2"/>
  <c r="D328" i="2"/>
  <c r="I328" i="2" s="1"/>
  <c r="D327" i="2"/>
  <c r="I327" i="2" s="1"/>
  <c r="D326" i="2"/>
  <c r="I326" i="2" s="1"/>
  <c r="H325" i="2"/>
  <c r="D325" i="2"/>
  <c r="I325" i="2" s="1"/>
  <c r="I324" i="2"/>
  <c r="H324" i="2"/>
  <c r="D324" i="2"/>
  <c r="H323" i="2"/>
  <c r="I323" i="2" s="1"/>
  <c r="D323" i="2"/>
  <c r="H322" i="2"/>
  <c r="D322" i="2"/>
  <c r="I322" i="2" s="1"/>
  <c r="D321" i="2"/>
  <c r="I321" i="2" s="1"/>
  <c r="D320" i="2"/>
  <c r="I320" i="2" s="1"/>
  <c r="D319" i="2"/>
  <c r="I319" i="2" s="1"/>
  <c r="D318" i="2"/>
  <c r="I318" i="2" s="1"/>
  <c r="D317" i="2"/>
  <c r="I317" i="2" s="1"/>
  <c r="D316" i="2"/>
  <c r="I316" i="2" s="1"/>
  <c r="D315" i="2"/>
  <c r="I315" i="2" s="1"/>
  <c r="H314" i="2"/>
  <c r="I314" i="2" s="1"/>
  <c r="D314" i="2"/>
  <c r="H313" i="2"/>
  <c r="D313" i="2"/>
  <c r="I313" i="2" s="1"/>
  <c r="D312" i="2"/>
  <c r="I312" i="2" s="1"/>
  <c r="H311" i="2"/>
  <c r="I311" i="2" s="1"/>
  <c r="D311" i="2"/>
  <c r="L310" i="2"/>
  <c r="H310" i="2"/>
  <c r="I310" i="2" s="1"/>
  <c r="D310" i="2"/>
  <c r="H309" i="2"/>
  <c r="D309" i="2"/>
  <c r="H308" i="2"/>
  <c r="D308" i="2"/>
  <c r="I308" i="2" s="1"/>
  <c r="H307" i="2"/>
  <c r="D307" i="2"/>
  <c r="I307" i="2" s="1"/>
  <c r="I306" i="2"/>
  <c r="H306" i="2"/>
  <c r="D306" i="2"/>
  <c r="D305" i="2"/>
  <c r="I305" i="2" s="1"/>
  <c r="D304" i="2"/>
  <c r="I304" i="2" s="1"/>
  <c r="D303" i="2"/>
  <c r="I303" i="2" s="1"/>
  <c r="D302" i="2"/>
  <c r="I302" i="2" s="1"/>
  <c r="H301" i="2"/>
  <c r="I301" i="2" s="1"/>
  <c r="D301" i="2"/>
  <c r="H300" i="2"/>
  <c r="D300" i="2"/>
  <c r="I300" i="2" s="1"/>
  <c r="D299" i="2"/>
  <c r="I299" i="2" s="1"/>
  <c r="H298" i="2"/>
  <c r="I298" i="2" s="1"/>
  <c r="D298" i="2"/>
  <c r="L297" i="2"/>
  <c r="D297" i="2"/>
  <c r="I297" i="2" s="1"/>
  <c r="H296" i="2"/>
  <c r="D296" i="2"/>
  <c r="I296" i="2" s="1"/>
  <c r="I295" i="2"/>
  <c r="D295" i="2"/>
  <c r="H294" i="2"/>
  <c r="D294" i="2"/>
  <c r="I294" i="2" s="1"/>
  <c r="D293" i="2"/>
  <c r="I293" i="2" s="1"/>
  <c r="D292" i="2"/>
  <c r="I292" i="2" s="1"/>
  <c r="D291" i="2"/>
  <c r="I291" i="2" s="1"/>
  <c r="D290" i="2"/>
  <c r="I290" i="2" s="1"/>
  <c r="D289" i="2"/>
  <c r="I289" i="2" s="1"/>
  <c r="D288" i="2"/>
  <c r="I288" i="2" s="1"/>
  <c r="D287" i="2"/>
  <c r="I287" i="2" s="1"/>
  <c r="D286" i="2"/>
  <c r="I286" i="2" s="1"/>
  <c r="H285" i="2"/>
  <c r="D285" i="2"/>
  <c r="I285" i="2" s="1"/>
  <c r="I284" i="2"/>
  <c r="D284" i="2"/>
  <c r="D283" i="2"/>
  <c r="I283" i="2" s="1"/>
  <c r="I282" i="2"/>
  <c r="D282" i="2"/>
  <c r="D281" i="2"/>
  <c r="I281" i="2" s="1"/>
  <c r="I280" i="2"/>
  <c r="D280" i="2"/>
  <c r="D279" i="2"/>
  <c r="I279" i="2" s="1"/>
  <c r="I278" i="2"/>
  <c r="D278" i="2"/>
  <c r="D277" i="2"/>
  <c r="I277" i="2" s="1"/>
  <c r="I276" i="2"/>
  <c r="H276" i="2"/>
  <c r="D276" i="2"/>
  <c r="D275" i="2"/>
  <c r="I275" i="2" s="1"/>
  <c r="L274" i="2"/>
  <c r="D274" i="2"/>
  <c r="I274" i="2" s="1"/>
  <c r="I273" i="2"/>
  <c r="D273" i="2"/>
  <c r="D272" i="2"/>
  <c r="I272" i="2" s="1"/>
  <c r="I271" i="2"/>
  <c r="D271" i="2"/>
  <c r="H270" i="2"/>
  <c r="D270" i="2"/>
  <c r="I270" i="2" s="1"/>
  <c r="D269" i="2"/>
  <c r="I269" i="2" s="1"/>
  <c r="D268" i="2"/>
  <c r="I268" i="2" s="1"/>
  <c r="D267" i="2"/>
  <c r="I267" i="2" s="1"/>
  <c r="D266" i="2"/>
  <c r="I266" i="2" s="1"/>
  <c r="D265" i="2"/>
  <c r="I265" i="2" s="1"/>
  <c r="D264" i="2"/>
  <c r="I264" i="2" s="1"/>
  <c r="D263" i="2"/>
  <c r="I263" i="2" s="1"/>
  <c r="D262" i="2"/>
  <c r="I262" i="2" s="1"/>
  <c r="D261" i="2"/>
  <c r="I261" i="2" s="1"/>
  <c r="D260" i="2"/>
  <c r="I260" i="2" s="1"/>
  <c r="D259" i="2"/>
  <c r="I259" i="2" s="1"/>
  <c r="D258" i="2"/>
  <c r="I258" i="2" s="1"/>
  <c r="D257" i="2"/>
  <c r="I257" i="2" s="1"/>
  <c r="L256" i="2"/>
  <c r="I256" i="2"/>
  <c r="D256" i="2"/>
  <c r="H255" i="2"/>
  <c r="D255" i="2"/>
  <c r="I255" i="2" s="1"/>
  <c r="D254" i="2"/>
  <c r="I254" i="2" s="1"/>
  <c r="H253" i="2"/>
  <c r="I253" i="2" s="1"/>
  <c r="D253" i="2"/>
  <c r="H252" i="2"/>
  <c r="D252" i="2"/>
  <c r="I252" i="2" s="1"/>
  <c r="H251" i="2"/>
  <c r="L251" i="2" s="1"/>
  <c r="D251" i="2"/>
  <c r="I251" i="2" s="1"/>
  <c r="H250" i="2"/>
  <c r="D250" i="2"/>
  <c r="I250" i="2" s="1"/>
  <c r="L249" i="2"/>
  <c r="H249" i="2"/>
  <c r="D249" i="2"/>
  <c r="I249" i="2" s="1"/>
  <c r="I248" i="2"/>
  <c r="H248" i="2"/>
  <c r="D248" i="2"/>
  <c r="D247" i="2"/>
  <c r="I247" i="2" s="1"/>
  <c r="D246" i="2"/>
  <c r="I246" i="2" s="1"/>
  <c r="H245" i="2"/>
  <c r="I245" i="2" s="1"/>
  <c r="D245" i="2"/>
  <c r="D244" i="2"/>
  <c r="I244" i="2" s="1"/>
  <c r="I243" i="2"/>
  <c r="H243" i="2"/>
  <c r="D243" i="2"/>
  <c r="L242" i="2"/>
  <c r="I242" i="2"/>
  <c r="H242" i="2"/>
  <c r="D242" i="2"/>
  <c r="H241" i="2"/>
  <c r="I241" i="2" s="1"/>
  <c r="D241" i="2"/>
  <c r="L240" i="2"/>
  <c r="D240" i="2"/>
  <c r="I240" i="2" s="1"/>
  <c r="H239" i="2"/>
  <c r="D239" i="2"/>
  <c r="I239" i="2" s="1"/>
  <c r="I238" i="2"/>
  <c r="D238" i="2"/>
  <c r="D237" i="2"/>
  <c r="I237" i="2" s="1"/>
  <c r="I236" i="2"/>
  <c r="D236" i="2"/>
  <c r="D235" i="2"/>
  <c r="I235" i="2" s="1"/>
  <c r="I234" i="2"/>
  <c r="D234" i="2"/>
  <c r="D233" i="2"/>
  <c r="I233" i="2" s="1"/>
  <c r="I232" i="2"/>
  <c r="D232" i="2"/>
  <c r="D231" i="2"/>
  <c r="I231" i="2" s="1"/>
  <c r="I230" i="2"/>
  <c r="H230" i="2"/>
  <c r="D230" i="2"/>
  <c r="L229" i="2"/>
  <c r="I229" i="2"/>
  <c r="H229" i="2"/>
  <c r="D229" i="2"/>
  <c r="L228" i="2"/>
  <c r="I228" i="2"/>
  <c r="H228" i="2"/>
  <c r="D228" i="2"/>
  <c r="H227" i="2"/>
  <c r="I227" i="2" s="1"/>
  <c r="D227" i="2"/>
  <c r="H226" i="2"/>
  <c r="D226" i="2"/>
  <c r="I226" i="2" s="1"/>
  <c r="H225" i="2"/>
  <c r="D225" i="2"/>
  <c r="I225" i="2" s="1"/>
  <c r="I224" i="2"/>
  <c r="D224" i="2"/>
  <c r="D223" i="2"/>
  <c r="I223" i="2" s="1"/>
  <c r="I222" i="2"/>
  <c r="H222" i="2"/>
  <c r="D222" i="2"/>
  <c r="H221" i="2"/>
  <c r="I221" i="2" s="1"/>
  <c r="D221" i="2"/>
  <c r="D220" i="2"/>
  <c r="I220" i="2" s="1"/>
  <c r="I219" i="2"/>
  <c r="H219" i="2"/>
  <c r="D219" i="2"/>
  <c r="L218" i="2"/>
  <c r="I218" i="2"/>
  <c r="H218" i="2"/>
  <c r="D218" i="2"/>
  <c r="D217" i="2"/>
  <c r="I217" i="2" s="1"/>
  <c r="D216" i="2"/>
  <c r="I216" i="2" s="1"/>
  <c r="H215" i="2"/>
  <c r="I215" i="2" s="1"/>
  <c r="D215" i="2"/>
  <c r="H214" i="2"/>
  <c r="D214" i="2"/>
  <c r="I214" i="2" s="1"/>
  <c r="D213" i="2"/>
  <c r="I213" i="2" s="1"/>
  <c r="D212" i="2"/>
  <c r="I212" i="2" s="1"/>
  <c r="D211" i="2"/>
  <c r="I211" i="2" s="1"/>
  <c r="D210" i="2"/>
  <c r="I210" i="2" s="1"/>
  <c r="D209" i="2"/>
  <c r="I209" i="2" s="1"/>
  <c r="D208" i="2"/>
  <c r="I208" i="2" s="1"/>
  <c r="H207" i="2"/>
  <c r="D207" i="2"/>
  <c r="I207" i="2" s="1"/>
  <c r="I206" i="2"/>
  <c r="D206" i="2"/>
  <c r="D205" i="2"/>
  <c r="I205" i="2" s="1"/>
  <c r="I204" i="2"/>
  <c r="D204" i="2"/>
  <c r="D203" i="2"/>
  <c r="I203" i="2" s="1"/>
  <c r="I202" i="2"/>
  <c r="D202" i="2"/>
  <c r="D201" i="2"/>
  <c r="I201" i="2" s="1"/>
  <c r="I200" i="2"/>
  <c r="D200" i="2"/>
  <c r="D199" i="2"/>
  <c r="I199" i="2" s="1"/>
  <c r="I198" i="2"/>
  <c r="D198" i="2"/>
  <c r="D197" i="2"/>
  <c r="I197" i="2" s="1"/>
  <c r="I196" i="2"/>
  <c r="D196" i="2"/>
  <c r="D195" i="2"/>
  <c r="I195" i="2" s="1"/>
  <c r="I194" i="2"/>
  <c r="D194" i="2"/>
  <c r="D193" i="2"/>
  <c r="I193" i="2" s="1"/>
  <c r="I192" i="2"/>
  <c r="D192" i="2"/>
  <c r="D191" i="2"/>
  <c r="I191" i="2" s="1"/>
  <c r="I190" i="2"/>
  <c r="D190" i="2"/>
  <c r="L189" i="2"/>
  <c r="D189" i="2"/>
  <c r="I189" i="2" s="1"/>
  <c r="H188" i="2"/>
  <c r="D188" i="2"/>
  <c r="I188" i="2" s="1"/>
  <c r="L187" i="2"/>
  <c r="H187" i="2"/>
  <c r="D187" i="2"/>
  <c r="I187" i="2" s="1"/>
  <c r="I186" i="2"/>
  <c r="H186" i="2"/>
  <c r="D186" i="2"/>
  <c r="L185" i="2"/>
  <c r="I185" i="2"/>
  <c r="H185" i="2"/>
  <c r="D185" i="2"/>
  <c r="D184" i="2"/>
  <c r="I184" i="2" s="1"/>
  <c r="H183" i="2"/>
  <c r="D183" i="2"/>
  <c r="I183" i="2" s="1"/>
  <c r="I182" i="2"/>
  <c r="D182" i="2"/>
  <c r="D181" i="2"/>
  <c r="I181" i="2" s="1"/>
  <c r="I180" i="2"/>
  <c r="D180" i="2"/>
  <c r="D179" i="2"/>
  <c r="I179" i="2" s="1"/>
  <c r="I178" i="2"/>
  <c r="D178" i="2"/>
  <c r="D177" i="2"/>
  <c r="I177" i="2" s="1"/>
  <c r="I176" i="2"/>
  <c r="D176" i="2"/>
  <c r="D175" i="2"/>
  <c r="I175" i="2" s="1"/>
  <c r="L174" i="2"/>
  <c r="D174" i="2"/>
  <c r="I174" i="2" s="1"/>
  <c r="D173" i="2"/>
  <c r="I173" i="2" s="1"/>
  <c r="D172" i="2"/>
  <c r="I172" i="2" s="1"/>
  <c r="D171" i="2"/>
  <c r="I171" i="2" s="1"/>
  <c r="H170" i="2"/>
  <c r="D170" i="2"/>
  <c r="I170" i="2" s="1"/>
  <c r="I169" i="2"/>
  <c r="H169" i="2"/>
  <c r="D169" i="2"/>
  <c r="H168" i="2"/>
  <c r="I168" i="2" s="1"/>
  <c r="D168" i="2"/>
  <c r="H167" i="2"/>
  <c r="D167" i="2"/>
  <c r="I167" i="2" s="1"/>
  <c r="H166" i="2"/>
  <c r="D166" i="2"/>
  <c r="I166" i="2" s="1"/>
  <c r="I165" i="2"/>
  <c r="D165" i="2"/>
  <c r="D164" i="2"/>
  <c r="I164" i="2" s="1"/>
  <c r="I163" i="2"/>
  <c r="D163" i="2"/>
  <c r="D162" i="2"/>
  <c r="I162" i="2" s="1"/>
  <c r="I161" i="2"/>
  <c r="D161" i="2"/>
  <c r="D160" i="2"/>
  <c r="I160" i="2" s="1"/>
  <c r="I159" i="2"/>
  <c r="D159" i="2"/>
  <c r="H158" i="2"/>
  <c r="D158" i="2"/>
  <c r="I158" i="2" s="1"/>
  <c r="H157" i="2"/>
  <c r="D157" i="2"/>
  <c r="I157" i="2" s="1"/>
  <c r="L156" i="2"/>
  <c r="H156" i="2"/>
  <c r="D156" i="2"/>
  <c r="I156" i="2" s="1"/>
  <c r="L155" i="2"/>
  <c r="H155" i="2"/>
  <c r="D155" i="2"/>
  <c r="I155" i="2" s="1"/>
  <c r="I154" i="2"/>
  <c r="H154" i="2"/>
  <c r="D154" i="2"/>
  <c r="H153" i="2"/>
  <c r="I153" i="2" s="1"/>
  <c r="D153" i="2"/>
  <c r="H152" i="2"/>
  <c r="D152" i="2"/>
  <c r="I152" i="2" s="1"/>
  <c r="D151" i="2"/>
  <c r="I151" i="2" s="1"/>
  <c r="D150" i="2"/>
  <c r="I150" i="2" s="1"/>
  <c r="H149" i="2"/>
  <c r="D149" i="2"/>
  <c r="I149" i="2" s="1"/>
  <c r="I148" i="2"/>
  <c r="D148" i="2"/>
  <c r="H147" i="2"/>
  <c r="D147" i="2"/>
  <c r="I147" i="2" s="1"/>
  <c r="H146" i="2"/>
  <c r="D146" i="2"/>
  <c r="I146" i="2" s="1"/>
  <c r="L145" i="2"/>
  <c r="H145" i="2"/>
  <c r="D145" i="2"/>
  <c r="I145" i="2" s="1"/>
  <c r="I144" i="2"/>
  <c r="H144" i="2"/>
  <c r="D144" i="2"/>
  <c r="L143" i="2"/>
  <c r="I143" i="2"/>
  <c r="H143" i="2"/>
  <c r="D143" i="2"/>
  <c r="H142" i="2"/>
  <c r="I142" i="2" s="1"/>
  <c r="D142" i="2"/>
  <c r="H141" i="2"/>
  <c r="D141" i="2"/>
  <c r="I141" i="2" s="1"/>
  <c r="D140" i="2"/>
  <c r="I140" i="2" s="1"/>
  <c r="D139" i="2"/>
  <c r="I139" i="2" s="1"/>
  <c r="D138" i="2"/>
  <c r="I138" i="2" s="1"/>
  <c r="D137" i="2"/>
  <c r="I137" i="2" s="1"/>
  <c r="D136" i="2"/>
  <c r="I136" i="2" s="1"/>
  <c r="D135" i="2"/>
  <c r="I135" i="2" s="1"/>
  <c r="H134" i="2"/>
  <c r="D134" i="2"/>
  <c r="I134" i="2" s="1"/>
  <c r="I133" i="2"/>
  <c r="D133" i="2"/>
  <c r="D132" i="2"/>
  <c r="I132" i="2" s="1"/>
  <c r="I131" i="2"/>
  <c r="D131" i="2"/>
  <c r="D130" i="2"/>
  <c r="I130" i="2" s="1"/>
  <c r="I129" i="2"/>
  <c r="H129" i="2"/>
  <c r="D129" i="2"/>
  <c r="H128" i="2"/>
  <c r="I128" i="2" s="1"/>
  <c r="D128" i="2"/>
  <c r="D127" i="2"/>
  <c r="I127" i="2" s="1"/>
  <c r="I126" i="2"/>
  <c r="D126" i="2"/>
  <c r="L125" i="2"/>
  <c r="D125" i="2"/>
  <c r="I125" i="2" s="1"/>
  <c r="H124" i="2"/>
  <c r="D124" i="2"/>
  <c r="I124" i="2" s="1"/>
  <c r="I123" i="2"/>
  <c r="D123" i="2"/>
  <c r="D122" i="2"/>
  <c r="I122" i="2" s="1"/>
  <c r="I121" i="2"/>
  <c r="D121" i="2"/>
  <c r="H120" i="2"/>
  <c r="D120" i="2"/>
  <c r="I120" i="2" s="1"/>
  <c r="L119" i="2"/>
  <c r="H119" i="2"/>
  <c r="D119" i="2"/>
  <c r="I119" i="2" s="1"/>
  <c r="D118" i="2"/>
  <c r="I118" i="2" s="1"/>
  <c r="H117" i="2"/>
  <c r="I117" i="2" s="1"/>
  <c r="D117" i="2"/>
  <c r="H116" i="2"/>
  <c r="D116" i="2"/>
  <c r="H115" i="2"/>
  <c r="D115" i="2"/>
  <c r="I115" i="2" s="1"/>
  <c r="D114" i="2"/>
  <c r="I114" i="2" s="1"/>
  <c r="H113" i="2"/>
  <c r="I113" i="2" s="1"/>
  <c r="D113" i="2"/>
  <c r="D112" i="2"/>
  <c r="I112" i="2" s="1"/>
  <c r="I111" i="2"/>
  <c r="D111" i="2"/>
  <c r="D110" i="2"/>
  <c r="I110" i="2" s="1"/>
  <c r="I109" i="2"/>
  <c r="D109" i="2"/>
  <c r="D108" i="2"/>
  <c r="I108" i="2" s="1"/>
  <c r="I107" i="2"/>
  <c r="D107" i="2"/>
  <c r="D106" i="2"/>
  <c r="I106" i="2" s="1"/>
  <c r="I105" i="2"/>
  <c r="D105" i="2"/>
  <c r="D104" i="2"/>
  <c r="I104" i="2" s="1"/>
  <c r="I103" i="2"/>
  <c r="D103" i="2"/>
  <c r="H102" i="2"/>
  <c r="D102" i="2"/>
  <c r="I102" i="2" s="1"/>
  <c r="L101" i="2"/>
  <c r="D101" i="2"/>
  <c r="I101" i="2" s="1"/>
  <c r="I100" i="2"/>
  <c r="H100" i="2"/>
  <c r="D100" i="2"/>
  <c r="L99" i="2"/>
  <c r="I99" i="2"/>
  <c r="H99" i="2"/>
  <c r="D99" i="2"/>
  <c r="H98" i="2"/>
  <c r="I98" i="2" s="1"/>
  <c r="D98" i="2"/>
  <c r="D97" i="2"/>
  <c r="I97" i="2" s="1"/>
  <c r="I96" i="2"/>
  <c r="D96" i="2"/>
  <c r="D95" i="2"/>
  <c r="I95" i="2" s="1"/>
  <c r="I94" i="2"/>
  <c r="D94" i="2"/>
  <c r="H93" i="2"/>
  <c r="D93" i="2"/>
  <c r="H92" i="2"/>
  <c r="D92" i="2"/>
  <c r="I92" i="2" s="1"/>
  <c r="H91" i="2"/>
  <c r="L91" i="2" s="1"/>
  <c r="D91" i="2"/>
  <c r="I91" i="2" s="1"/>
  <c r="H90" i="2"/>
  <c r="D90" i="2"/>
  <c r="I90" i="2" s="1"/>
  <c r="I89" i="2"/>
  <c r="H89" i="2"/>
  <c r="D89" i="2"/>
  <c r="I88" i="2"/>
  <c r="D88" i="2"/>
  <c r="D87" i="2"/>
  <c r="I87" i="2" s="1"/>
  <c r="D86" i="2"/>
  <c r="I86" i="2" s="1"/>
  <c r="D85" i="2"/>
  <c r="I85" i="2" s="1"/>
  <c r="I84" i="2"/>
  <c r="D84" i="2"/>
  <c r="D83" i="2"/>
  <c r="I83" i="2" s="1"/>
  <c r="D82" i="2"/>
  <c r="I82" i="2" s="1"/>
  <c r="H81" i="2"/>
  <c r="L81" i="2" s="1"/>
  <c r="D81" i="2"/>
  <c r="I81" i="2" s="1"/>
  <c r="H80" i="2"/>
  <c r="D80" i="2"/>
  <c r="I80" i="2" s="1"/>
  <c r="I79" i="2"/>
  <c r="H79" i="2"/>
  <c r="D79" i="2"/>
  <c r="I78" i="2"/>
  <c r="H78" i="2"/>
  <c r="D78" i="2"/>
  <c r="H77" i="2"/>
  <c r="D77" i="2"/>
  <c r="I77" i="2" s="1"/>
  <c r="L76" i="2"/>
  <c r="H76" i="2"/>
  <c r="D76" i="2"/>
  <c r="H75" i="2"/>
  <c r="L75" i="2" s="1"/>
  <c r="D75" i="2"/>
  <c r="H74" i="2"/>
  <c r="D74" i="2"/>
  <c r="I74" i="2" s="1"/>
  <c r="I73" i="2"/>
  <c r="H73" i="2"/>
  <c r="D73" i="2"/>
  <c r="H72" i="2"/>
  <c r="I72" i="2" s="1"/>
  <c r="D72" i="2"/>
  <c r="D71" i="2"/>
  <c r="I71" i="2" s="1"/>
  <c r="I70" i="2"/>
  <c r="D70" i="2"/>
  <c r="H69" i="2"/>
  <c r="D69" i="2"/>
  <c r="I69" i="2" s="1"/>
  <c r="D68" i="2"/>
  <c r="I68" i="2" s="1"/>
  <c r="I67" i="2"/>
  <c r="D67" i="2"/>
  <c r="D66" i="2"/>
  <c r="I66" i="2" s="1"/>
  <c r="D65" i="2"/>
  <c r="I65" i="2" s="1"/>
  <c r="H64" i="2"/>
  <c r="D64" i="2"/>
  <c r="I64" i="2" s="1"/>
  <c r="I63" i="2"/>
  <c r="H63" i="2"/>
  <c r="D63" i="2"/>
  <c r="I62" i="2"/>
  <c r="H62" i="2"/>
  <c r="D62" i="2"/>
  <c r="D61" i="2"/>
  <c r="I61" i="2" s="1"/>
  <c r="I60" i="2"/>
  <c r="D60" i="2"/>
  <c r="D59" i="2"/>
  <c r="I59" i="2" s="1"/>
  <c r="I58" i="2"/>
  <c r="D58" i="2"/>
  <c r="D57" i="2"/>
  <c r="I57" i="2" s="1"/>
  <c r="I56" i="2"/>
  <c r="D56" i="2"/>
  <c r="H55" i="2"/>
  <c r="D55" i="2"/>
  <c r="D54" i="2"/>
  <c r="I54" i="2" s="1"/>
  <c r="D53" i="2"/>
  <c r="I53" i="2" s="1"/>
  <c r="D52" i="2"/>
  <c r="I52" i="2" s="1"/>
  <c r="I51" i="2"/>
  <c r="D51" i="2"/>
  <c r="D50" i="2"/>
  <c r="I50" i="2" s="1"/>
  <c r="D49" i="2"/>
  <c r="I49" i="2" s="1"/>
  <c r="D48" i="2"/>
  <c r="I48" i="2" s="1"/>
  <c r="I47" i="2"/>
  <c r="D47" i="2"/>
  <c r="L46" i="2"/>
  <c r="D46" i="2"/>
  <c r="I46" i="2" s="1"/>
  <c r="I45" i="2"/>
  <c r="H45" i="2"/>
  <c r="D45" i="2"/>
  <c r="D44" i="2"/>
  <c r="I44" i="2" s="1"/>
  <c r="I43" i="2"/>
  <c r="D43" i="2"/>
  <c r="D42" i="2"/>
  <c r="I42" i="2" s="1"/>
  <c r="I41" i="2"/>
  <c r="D41" i="2"/>
  <c r="D40" i="2"/>
  <c r="I40" i="2" s="1"/>
  <c r="I39" i="2"/>
  <c r="D39" i="2"/>
  <c r="D38" i="2"/>
  <c r="I38" i="2" s="1"/>
  <c r="I37" i="2"/>
  <c r="D37" i="2"/>
  <c r="D36" i="2"/>
  <c r="I36" i="2" s="1"/>
  <c r="I35" i="2"/>
  <c r="D35" i="2"/>
  <c r="D34" i="2"/>
  <c r="I34" i="2" s="1"/>
  <c r="I33" i="2"/>
  <c r="D33" i="2"/>
  <c r="D32" i="2"/>
  <c r="I32" i="2" s="1"/>
  <c r="H31" i="2"/>
  <c r="D31" i="2"/>
  <c r="I31" i="2" s="1"/>
  <c r="I30" i="2"/>
  <c r="H30" i="2"/>
  <c r="D30" i="2"/>
  <c r="L29" i="2"/>
  <c r="I29" i="2"/>
  <c r="D29" i="2"/>
  <c r="H28" i="2"/>
  <c r="D28" i="2"/>
  <c r="I28" i="2" s="1"/>
  <c r="L27" i="2"/>
  <c r="H27" i="2"/>
  <c r="D27" i="2"/>
  <c r="H26" i="2"/>
  <c r="D26" i="2"/>
  <c r="I26" i="2" s="1"/>
  <c r="I25" i="2"/>
  <c r="D25" i="2"/>
  <c r="D24" i="2"/>
  <c r="I24" i="2" s="1"/>
  <c r="D23" i="2"/>
  <c r="I23" i="2" s="1"/>
  <c r="L22" i="2"/>
  <c r="I22" i="2"/>
  <c r="H22" i="2"/>
  <c r="D22" i="2"/>
  <c r="D21" i="2"/>
  <c r="I21" i="2" s="1"/>
  <c r="I20" i="2"/>
  <c r="D20" i="2"/>
  <c r="D19" i="2"/>
  <c r="I19" i="2" s="1"/>
  <c r="D18" i="2"/>
  <c r="I18" i="2" s="1"/>
  <c r="D17" i="2"/>
  <c r="I17" i="2" s="1"/>
  <c r="D16" i="2"/>
  <c r="I16" i="2" s="1"/>
  <c r="D15" i="2"/>
  <c r="I15" i="2" s="1"/>
  <c r="D14" i="2"/>
  <c r="I14" i="2" s="1"/>
  <c r="D13" i="2"/>
  <c r="I13" i="2" s="1"/>
  <c r="D12" i="2"/>
  <c r="I12" i="2" s="1"/>
  <c r="D11" i="2"/>
  <c r="I11" i="2" s="1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L4" i="2"/>
  <c r="I4" i="2"/>
  <c r="D4" i="2"/>
  <c r="H3" i="2"/>
  <c r="D3" i="2"/>
  <c r="I3" i="2" s="1"/>
  <c r="I27" i="2" l="1"/>
  <c r="I55" i="2"/>
  <c r="I76" i="2"/>
  <c r="L93" i="2"/>
  <c r="I93" i="2"/>
  <c r="L309" i="2"/>
  <c r="I309" i="2"/>
  <c r="L116" i="2"/>
  <c r="I116" i="2"/>
  <c r="I75" i="2"/>
  <c r="E11" i="1" l="1" a="1"/>
  <c r="E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</author>
  </authors>
  <commentList>
    <comment ref="D340" authorId="0" shapeId="0" xr:uid="{F48AF166-C371-4411-8C3B-5675D7DB8020}">
      <text>
        <r>
          <rPr>
            <b/>
            <sz val="9"/>
            <color indexed="81"/>
            <rFont val="Tahoma"/>
            <family val="2"/>
          </rPr>
          <t xml:space="preserve">Semana santa=1
Verano=2
</t>
        </r>
      </text>
    </comment>
    <comment ref="D341" authorId="0" shapeId="0" xr:uid="{A336668C-F5DD-4202-84CE-05338EBD9677}">
      <text>
        <r>
          <rPr>
            <b/>
            <sz val="9"/>
            <color indexed="81"/>
            <rFont val="Tahoma"/>
            <family val="2"/>
          </rPr>
          <t xml:space="preserve">Semana santa=1
Verano=2
</t>
        </r>
      </text>
    </comment>
    <comment ref="D342" authorId="0" shapeId="0" xr:uid="{F92E6B0B-1F9A-4A40-BB12-015803A0ED3E}">
      <text>
        <r>
          <rPr>
            <b/>
            <sz val="9"/>
            <color indexed="81"/>
            <rFont val="Tahoma"/>
            <family val="2"/>
          </rPr>
          <t xml:space="preserve">Semana santa=1
Verano=2
</t>
        </r>
      </text>
    </comment>
    <comment ref="D343" authorId="0" shapeId="0" xr:uid="{F1DC5BAF-5F64-4553-A2C6-F47EBD50B067}">
      <text>
        <r>
          <rPr>
            <b/>
            <sz val="9"/>
            <color indexed="81"/>
            <rFont val="Tahoma"/>
            <family val="2"/>
          </rPr>
          <t xml:space="preserve">Semana santa=1
Verano=2
</t>
        </r>
      </text>
    </comment>
    <comment ref="D344" authorId="0" shapeId="0" xr:uid="{C34F1BAF-1CAB-4204-820B-6B8A0A49466C}">
      <text>
        <r>
          <rPr>
            <b/>
            <sz val="9"/>
            <color indexed="81"/>
            <rFont val="Tahoma"/>
            <family val="2"/>
          </rPr>
          <t xml:space="preserve">Semana santa=1
Verano=2
</t>
        </r>
      </text>
    </comment>
    <comment ref="D345" authorId="0" shapeId="0" xr:uid="{AD3D3209-5E3B-4372-9C4E-B2391B7D23A3}">
      <text>
        <r>
          <rPr>
            <b/>
            <sz val="9"/>
            <color indexed="81"/>
            <rFont val="Tahoma"/>
            <family val="2"/>
          </rPr>
          <t xml:space="preserve">Semana santa=1
Verano=2
</t>
        </r>
      </text>
    </comment>
    <comment ref="D346" authorId="0" shapeId="0" xr:uid="{E2D8151F-E83E-4CE4-875A-CF9E80CF721B}">
      <text>
        <r>
          <rPr>
            <b/>
            <sz val="9"/>
            <color indexed="81"/>
            <rFont val="Tahoma"/>
            <family val="2"/>
          </rPr>
          <t xml:space="preserve">Semana santa=1
Verano=2
</t>
        </r>
      </text>
    </comment>
    <comment ref="D347" authorId="0" shapeId="0" xr:uid="{D6D26434-8195-4860-A1D9-BCF7AA2BE52C}">
      <text>
        <r>
          <rPr>
            <b/>
            <sz val="9"/>
            <color indexed="81"/>
            <rFont val="Tahoma"/>
            <family val="2"/>
          </rPr>
          <t xml:space="preserve">Semana santa=1
Verano=2
</t>
        </r>
      </text>
    </comment>
    <comment ref="D348" authorId="0" shapeId="0" xr:uid="{BDC4FAB4-D26B-461B-9962-DA3894EB00E3}">
      <text>
        <r>
          <rPr>
            <b/>
            <sz val="9"/>
            <color indexed="81"/>
            <rFont val="Tahoma"/>
            <family val="2"/>
          </rPr>
          <t xml:space="preserve">Semana santa=1
Verano=2
</t>
        </r>
      </text>
    </comment>
    <comment ref="D349" authorId="0" shapeId="0" xr:uid="{9231ACAB-F505-4E8F-86E2-9B080A26766E}">
      <text>
        <r>
          <rPr>
            <b/>
            <sz val="9"/>
            <color indexed="81"/>
            <rFont val="Tahoma"/>
            <family val="2"/>
          </rPr>
          <t xml:space="preserve">Semana santa=1
Verano=2
</t>
        </r>
      </text>
    </comment>
    <comment ref="D350" authorId="0" shapeId="0" xr:uid="{6B4921A0-B1D6-4286-BCFD-B68BB9524449}">
      <text>
        <r>
          <rPr>
            <b/>
            <sz val="9"/>
            <color indexed="81"/>
            <rFont val="Tahoma"/>
            <family val="2"/>
          </rPr>
          <t xml:space="preserve">Semana santa=1
Verano=2
</t>
        </r>
      </text>
    </comment>
    <comment ref="D351" authorId="0" shapeId="0" xr:uid="{04A6B4AE-0935-42F2-87D4-158339CCFB67}">
      <text>
        <r>
          <rPr>
            <b/>
            <sz val="9"/>
            <color indexed="81"/>
            <rFont val="Tahoma"/>
            <family val="2"/>
          </rPr>
          <t xml:space="preserve">Semana santa=1
Verano=2
</t>
        </r>
      </text>
    </comment>
    <comment ref="D352" authorId="0" shapeId="0" xr:uid="{458639AF-E35C-4AE6-9E09-19983B098ED2}">
      <text>
        <r>
          <rPr>
            <b/>
            <sz val="9"/>
            <color indexed="81"/>
            <rFont val="Tahoma"/>
            <family val="2"/>
          </rPr>
          <t xml:space="preserve">Semana santa=1
Verano=2
</t>
        </r>
      </text>
    </comment>
    <comment ref="D353" authorId="0" shapeId="0" xr:uid="{7C0DB43D-CC2F-426D-86F5-67BFAB36DCFD}">
      <text>
        <r>
          <rPr>
            <b/>
            <sz val="9"/>
            <color indexed="81"/>
            <rFont val="Tahoma"/>
            <family val="2"/>
          </rPr>
          <t xml:space="preserve">Semana santa=1
Verano=2
</t>
        </r>
      </text>
    </comment>
    <comment ref="D354" authorId="0" shapeId="0" xr:uid="{E3EE1595-40D0-4EEE-A766-74931AAB867D}">
      <text>
        <r>
          <rPr>
            <b/>
            <sz val="9"/>
            <color indexed="81"/>
            <rFont val="Tahoma"/>
            <family val="2"/>
          </rPr>
          <t xml:space="preserve">Semana santa=1
Verano=2
</t>
        </r>
      </text>
    </comment>
    <comment ref="D355" authorId="0" shapeId="0" xr:uid="{8B974440-75B2-465C-A9AB-20099C6DB85C}">
      <text>
        <r>
          <rPr>
            <b/>
            <sz val="9"/>
            <color indexed="81"/>
            <rFont val="Tahoma"/>
            <family val="2"/>
          </rPr>
          <t xml:space="preserve">Semana santa=1
Verano=2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<sst xmlns="http://schemas.openxmlformats.org/spreadsheetml/2006/main" count="2578" uniqueCount="215">
  <si>
    <t xml:space="preserve">DIA </t>
  </si>
  <si>
    <t>COMIDA</t>
  </si>
  <si>
    <t>PERSONAS</t>
  </si>
  <si>
    <t>COMPRA</t>
  </si>
  <si>
    <t>Plato</t>
  </si>
  <si>
    <t>Ingredientes</t>
  </si>
  <si>
    <t>Cantidad persona</t>
  </si>
  <si>
    <t>Cantidades totales</t>
  </si>
  <si>
    <t>Medida</t>
  </si>
  <si>
    <t>Comentario</t>
  </si>
  <si>
    <t>Cantidad persona 2</t>
  </si>
  <si>
    <t>DÍA 01</t>
  </si>
  <si>
    <t>1ºCENA</t>
  </si>
  <si>
    <t>Sopa de pollo con fideos</t>
  </si>
  <si>
    <t>Agua</t>
  </si>
  <si>
    <t>litros</t>
  </si>
  <si>
    <t>MAKRO</t>
  </si>
  <si>
    <t>Pastillas caldo de pollo</t>
  </si>
  <si>
    <t>gramos</t>
  </si>
  <si>
    <t>1 pastila = 11 gr.</t>
  </si>
  <si>
    <t>unidades</t>
  </si>
  <si>
    <t>Fideos</t>
  </si>
  <si>
    <t>2ºCENA</t>
  </si>
  <si>
    <t>Salchichas frankfut con puré patata</t>
  </si>
  <si>
    <t>Leche</t>
  </si>
  <si>
    <t>Polvos puré de patata</t>
  </si>
  <si>
    <t>3 cucharadas, cada cucharada 30g</t>
  </si>
  <si>
    <t>Ketchup</t>
  </si>
  <si>
    <t>Monodosis 10ml</t>
  </si>
  <si>
    <t>Salchichas</t>
  </si>
  <si>
    <t>POSTRE CENA</t>
  </si>
  <si>
    <t>Melocotón en almibar</t>
  </si>
  <si>
    <t>DÍA 02</t>
  </si>
  <si>
    <t>DESAYUNO</t>
  </si>
  <si>
    <t>PUEBLO</t>
  </si>
  <si>
    <t>Tostadas mantequilla mermelada y leche con Cola Cao</t>
  </si>
  <si>
    <t>Barras de pan</t>
  </si>
  <si>
    <t>Se corta la barra horizontalmente por la mitad y en cuatro verticalmente</t>
  </si>
  <si>
    <t>Mantequilla</t>
  </si>
  <si>
    <t>Monodosis 10 gr.</t>
  </si>
  <si>
    <t>Mermelada</t>
  </si>
  <si>
    <t>Monodosis 25 gr.</t>
  </si>
  <si>
    <t>Poto de leche</t>
  </si>
  <si>
    <t>Nesquik</t>
  </si>
  <si>
    <t>1ºCOMIDA</t>
  </si>
  <si>
    <t>Arroz con salchichas, bacon y tomate</t>
  </si>
  <si>
    <t>Arroz</t>
  </si>
  <si>
    <t>Bacon</t>
  </si>
  <si>
    <t>Tomate frito</t>
  </si>
  <si>
    <t>Por persona. 3kg 15 personas</t>
  </si>
  <si>
    <t>2ºCOMIDA</t>
  </si>
  <si>
    <t>Revuelto de champiñones</t>
  </si>
  <si>
    <t>Huevina</t>
  </si>
  <si>
    <t>1 huevo = 45 gr de huevina</t>
  </si>
  <si>
    <t>Cebolla</t>
  </si>
  <si>
    <t>100gr./ud</t>
  </si>
  <si>
    <t>Champiñones (escurridos)</t>
  </si>
  <si>
    <t>PAN  COMIDAS</t>
  </si>
  <si>
    <t>Pan</t>
  </si>
  <si>
    <t>POSTRE COMIDA</t>
  </si>
  <si>
    <t>Fruta</t>
  </si>
  <si>
    <t>Piezas de fruta</t>
  </si>
  <si>
    <t>Puré de zanahoria y patata</t>
  </si>
  <si>
    <t>Patata</t>
  </si>
  <si>
    <t>Zanahoria</t>
  </si>
  <si>
    <t>Puerro</t>
  </si>
  <si>
    <t>Pastillas caldo de carne</t>
  </si>
  <si>
    <t>Aceite de oliva</t>
  </si>
  <si>
    <t>Cucharada sopera = 15ml</t>
  </si>
  <si>
    <t>Cinta de lomo</t>
  </si>
  <si>
    <t>Filetes de lomo</t>
  </si>
  <si>
    <t>Cada filete 120g.</t>
  </si>
  <si>
    <t>Yogur</t>
  </si>
  <si>
    <t>DÍA 03</t>
  </si>
  <si>
    <t>Pasta con tomate</t>
  </si>
  <si>
    <t>Pasta</t>
  </si>
  <si>
    <t>Filete de pollo a la plancha</t>
  </si>
  <si>
    <t>Filetes de pollo</t>
  </si>
  <si>
    <t>120gr/ud</t>
  </si>
  <si>
    <t>Perritos calientes</t>
  </si>
  <si>
    <t>Pan de perrito</t>
  </si>
  <si>
    <t>DÍA 04</t>
  </si>
  <si>
    <t>Tortitas con sirope (2,5xpersona) y leche con Cola Cao</t>
  </si>
  <si>
    <t>Sirope</t>
  </si>
  <si>
    <t>0,25 L leche para 14 tortitas y 0'25 litros por poto de leche</t>
  </si>
  <si>
    <t>Harina</t>
  </si>
  <si>
    <t>200gr. para 14 tortitas</t>
  </si>
  <si>
    <t>Azúcar</t>
  </si>
  <si>
    <t>21gr. para 14 tortitas</t>
  </si>
  <si>
    <t>Aceite de girasol</t>
  </si>
  <si>
    <t>9gr. Para 14 tortitas</t>
  </si>
  <si>
    <t>Sal</t>
  </si>
  <si>
    <t>2,5gr. Para 14 tortitas</t>
  </si>
  <si>
    <t>Levadura</t>
  </si>
  <si>
    <t>15gr. Para 14 tortitas</t>
  </si>
  <si>
    <t>Judias verdes</t>
  </si>
  <si>
    <t>Judías verdes redondas</t>
  </si>
  <si>
    <t>Ajo</t>
  </si>
  <si>
    <t>1 ajo = 8 dientes</t>
  </si>
  <si>
    <t>Fajitas</t>
  </si>
  <si>
    <t>Pan de fajitas grande</t>
  </si>
  <si>
    <t>Pollo</t>
  </si>
  <si>
    <t>125gr./ud</t>
  </si>
  <si>
    <t>unidad</t>
  </si>
  <si>
    <t>Pimiento rojo</t>
  </si>
  <si>
    <t>Pimiento verde</t>
  </si>
  <si>
    <t>Ensalada mixta</t>
  </si>
  <si>
    <t>Lechuga</t>
  </si>
  <si>
    <t>Tomates</t>
  </si>
  <si>
    <t>Aceitunas verdes sin hueso(escurrido)</t>
  </si>
  <si>
    <t>Atún al natural (escurrido)</t>
  </si>
  <si>
    <t>Huevos pericos</t>
  </si>
  <si>
    <t>DÍA 05</t>
  </si>
  <si>
    <t>Ensalada de pasta</t>
  </si>
  <si>
    <t>Tornillos pasta</t>
  </si>
  <si>
    <t>Merluza rebozada</t>
  </si>
  <si>
    <t>DÍA 06</t>
  </si>
  <si>
    <t>Lentejas guisadas</t>
  </si>
  <si>
    <t>Lentejas crudas</t>
  </si>
  <si>
    <t>Apio</t>
  </si>
  <si>
    <t>Unidades</t>
  </si>
  <si>
    <t>Hojas de laurel</t>
  </si>
  <si>
    <t>Pimenton</t>
  </si>
  <si>
    <t>1 cucharada=30gr.</t>
  </si>
  <si>
    <t>Hamburguesas (sin pan)</t>
  </si>
  <si>
    <t>Hamburguesas (carne)</t>
  </si>
  <si>
    <t>Quesadillas (2xpersona)</t>
  </si>
  <si>
    <t>Jamón York</t>
  </si>
  <si>
    <t>Tres lonchas de 20gr. por fajita</t>
  </si>
  <si>
    <t>Queso en lonchas</t>
  </si>
  <si>
    <t>Tres lonchas de 20 gr. por fajita</t>
  </si>
  <si>
    <t>DÍA 07</t>
  </si>
  <si>
    <t>Arroz blanco con dados de pollo al curry</t>
  </si>
  <si>
    <t>Vino blanco</t>
  </si>
  <si>
    <t>Curry</t>
  </si>
  <si>
    <t>Manzana</t>
  </si>
  <si>
    <t>DÍA 08</t>
  </si>
  <si>
    <t>Gazpacho</t>
  </si>
  <si>
    <t>Cebolleta</t>
  </si>
  <si>
    <t>Pepino</t>
  </si>
  <si>
    <t>DÍA 09</t>
  </si>
  <si>
    <t>Ensalada  campera</t>
  </si>
  <si>
    <t>Hamburguesas con pan y perritos calientes</t>
  </si>
  <si>
    <t>Pan hamburguesa</t>
  </si>
  <si>
    <t>Patatas chips</t>
  </si>
  <si>
    <t>Patatas fritas (bolsa)</t>
  </si>
  <si>
    <t>DÍA 10</t>
  </si>
  <si>
    <t>Arroz con tomate</t>
  </si>
  <si>
    <t>Salteado de pollo y verduras</t>
  </si>
  <si>
    <t>Salsa soja</t>
  </si>
  <si>
    <t>DÍA 11</t>
  </si>
  <si>
    <t>Ensalada de garbanzos</t>
  </si>
  <si>
    <t>Garbanzo crudo</t>
  </si>
  <si>
    <t>DÍA 12</t>
  </si>
  <si>
    <t>Cantidades recomendadas por maggi</t>
  </si>
  <si>
    <t>DÍA 13</t>
  </si>
  <si>
    <t>3 lonchas de 20 gr. Por fajita</t>
  </si>
  <si>
    <t>DÍA 14</t>
  </si>
  <si>
    <t>Espagueti boloñesa</t>
  </si>
  <si>
    <t>Espaguetis</t>
  </si>
  <si>
    <t>Carne picada</t>
  </si>
  <si>
    <t>ULTIMO DÍA</t>
  </si>
  <si>
    <t>Galletas con chocolate y zumo</t>
  </si>
  <si>
    <t>Galletas</t>
  </si>
  <si>
    <t>Una galleta 5g</t>
  </si>
  <si>
    <t>galletas</t>
  </si>
  <si>
    <t>Tabletas de chocolate</t>
  </si>
  <si>
    <t>Una tableta tiene 7 columnas</t>
  </si>
  <si>
    <t>Zumos</t>
  </si>
  <si>
    <t>Tamaño poto</t>
  </si>
  <si>
    <t>Bocadillos de embutido</t>
  </si>
  <si>
    <t>CyM 1/4 de barra resto de unidades 1/3</t>
  </si>
  <si>
    <t>¿Relleno?</t>
  </si>
  <si>
    <t>FIJO</t>
  </si>
  <si>
    <t>Barra de jamón york</t>
  </si>
  <si>
    <t>-</t>
  </si>
  <si>
    <t>Barra de sanchichón</t>
  </si>
  <si>
    <t>Barra de chorizo</t>
  </si>
  <si>
    <t xml:space="preserve">Una ración para grupo completaUna galleta 5g. </t>
  </si>
  <si>
    <t>Tableta de chocolate</t>
  </si>
  <si>
    <t>Una ración para el grupo entero. Una tableta tiene 7 columnas</t>
  </si>
  <si>
    <t>Una ración para el grupo entero.</t>
  </si>
  <si>
    <t>Dos garrafas de 5L</t>
  </si>
  <si>
    <t>Vinagre</t>
  </si>
  <si>
    <t>Garrafa 5L</t>
  </si>
  <si>
    <t>Dos paquetes grandes</t>
  </si>
  <si>
    <t>Un paquete grande</t>
  </si>
  <si>
    <t>Café</t>
  </si>
  <si>
    <t>Paquetes grandes café Marcilla</t>
  </si>
  <si>
    <t>pequeños</t>
  </si>
  <si>
    <t>Manzanilla</t>
  </si>
  <si>
    <t>Cajas Manzanilla</t>
  </si>
  <si>
    <t>Poleo Menta</t>
  </si>
  <si>
    <t>Cajas Poleo Menta</t>
  </si>
  <si>
    <t>Té</t>
  </si>
  <si>
    <t>Cajas Té</t>
  </si>
  <si>
    <t>Crema de Cacao (Nocilla)</t>
  </si>
  <si>
    <t>Crema de cacao</t>
  </si>
  <si>
    <t>STOCK</t>
  </si>
  <si>
    <t>Aceitunas verdes sin hueso</t>
  </si>
  <si>
    <t>14,5</t>
  </si>
  <si>
    <t>kg</t>
  </si>
  <si>
    <t>Pastillas caldo de pescado</t>
  </si>
  <si>
    <t>Fruta (en almibar)</t>
  </si>
  <si>
    <t>Garbanzos</t>
  </si>
  <si>
    <t>Macarrones</t>
  </si>
  <si>
    <t>Tomate triturado</t>
  </si>
  <si>
    <t xml:space="preserve">Vinagre </t>
  </si>
  <si>
    <t>Pasta sin gluten</t>
  </si>
  <si>
    <t>Fideos sin gluten</t>
  </si>
  <si>
    <t>Latas fabada raid</t>
  </si>
  <si>
    <t>Maiz Raid</t>
  </si>
  <si>
    <t>Etiquetas de columna</t>
  </si>
  <si>
    <t>Total general</t>
  </si>
  <si>
    <t>Etiquetas de 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</si>
</sst>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_ ;[Red]\-0.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2" fontId="0" fillId="0" borderId="1" xfId="0" applyNumberForma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left" vertic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1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/>
    <xf numFmtId="2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3" fontId="0" fillId="0" borderId="1" xfId="0" applyNumberFormat="1" applyBorder="1"/>
    <xf numFmtId="0" fontId="0" fillId="0" borderId="1" xfId="0" applyBorder="1" applyAlignment="1">
      <alignment horizontal="center"/>
    </xf>
    <xf numFmtId="13" fontId="0" fillId="0" borderId="1" xfId="0" applyNumberFormat="1" applyBorder="1" applyAlignment="1">
      <alignment vertical="center"/>
    </xf>
    <xf numFmtId="13" fontId="0" fillId="0" borderId="1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/>
    <xf numFmtId="0" fontId="0" fillId="3" borderId="1" xfId="0" applyFill="1" applyBorder="1" applyAlignment="1">
      <alignment horizontal="center" vertical="center"/>
    </xf>
    <xf numFmtId="13" fontId="0" fillId="0" borderId="1" xfId="0" applyNumberFormat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2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3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/>
    </xf>
    <xf numFmtId="165" fontId="0" fillId="0" borderId="0" xfId="0" applyNumberFormat="1"/>
    <xf numFmtId="0" fontId="0" fillId="6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485775</xdr:colOff>
      <xdr:row>10</xdr:row>
      <xdr:rowOff>38100</xdr:rowOff>
    </xdr:from>
    <xdr:to>
      <xdr:col>7</xdr:col>
      <xdr:colOff>38100</xdr:colOff>
      <xdr:row>23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OMIDA">
              <a:extLst>
                <a:ext uri="{FF2B5EF4-FFF2-40B4-BE49-F238E27FC236}">
                  <a16:creationId xmlns:a16="http://schemas.microsoft.com/office/drawing/2014/main" id="{02AE4D30-4E38-4088-9928-EC713CD2CF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M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57625" y="19431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352425</xdr:colOff>
      <xdr:row>11</xdr:row>
      <xdr:rowOff>161925</xdr:rowOff>
    </xdr:from>
    <xdr:to>
      <xdr:col>1</xdr:col>
      <xdr:colOff>1009650</xdr:colOff>
      <xdr:row>25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COMPRA">
              <a:extLst>
                <a:ext uri="{FF2B5EF4-FFF2-40B4-BE49-F238E27FC236}">
                  <a16:creationId xmlns:a16="http://schemas.microsoft.com/office/drawing/2014/main" id="{5399F316-3CE6-4CC0-83CF-0FFD272513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MPR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2425" y="22574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733425</xdr:colOff>
      <xdr:row>8</xdr:row>
      <xdr:rowOff>95250</xdr:rowOff>
    </xdr:from>
    <xdr:to>
      <xdr:col>11</xdr:col>
      <xdr:colOff>228600</xdr:colOff>
      <xdr:row>21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Plato">
              <a:extLst>
                <a:ext uri="{FF2B5EF4-FFF2-40B4-BE49-F238E27FC236}">
                  <a16:creationId xmlns:a16="http://schemas.microsoft.com/office/drawing/2014/main" id="{14B9CBE8-E9E7-4959-B14D-CCF173AFCB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la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53250" y="16192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SCOUTS/Cocina/NUEVO%20MENU%202020/20200307_Prototipo%20nuevo%20men&#25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 STANDAR"/>
      <sheetName val="MENÚ"/>
      <sheetName val="Cantidades para calculo"/>
      <sheetName val="COMPRA MAKRO"/>
      <sheetName val="COMPRA DIARIA"/>
      <sheetName val="Lista para stock"/>
      <sheetName val="stock semana santa 2019"/>
      <sheetName val="Stock verano 2019"/>
    </sheetNames>
    <sheetDataSet>
      <sheetData sheetId="0" refreshError="1"/>
      <sheetData sheetId="1">
        <row r="8">
          <cell r="D8">
            <v>150</v>
          </cell>
          <cell r="E8">
            <v>150</v>
          </cell>
          <cell r="F8">
            <v>150</v>
          </cell>
          <cell r="Q8">
            <v>150</v>
          </cell>
        </row>
        <row r="10">
          <cell r="D10">
            <v>150</v>
          </cell>
          <cell r="E10">
            <v>150</v>
          </cell>
          <cell r="F10">
            <v>150</v>
          </cell>
          <cell r="Q10">
            <v>150</v>
          </cell>
        </row>
        <row r="14">
          <cell r="C14">
            <v>150</v>
          </cell>
          <cell r="D14">
            <v>150</v>
          </cell>
          <cell r="E14">
            <v>150</v>
          </cell>
          <cell r="F14">
            <v>150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" refreshedDate="43925.760208564818" createdVersion="6" refreshedVersion="6" minRefreshableVersion="3" recordCount="379" xr:uid="{DFA99D64-1305-4371-899E-66A73ECCB56A}">
  <cacheSource type="worksheet">
    <worksheetSource ref="B2:M381" sheet="Cantidades para calculo"/>
  </cacheSource>
  <cacheFields count="12">
    <cacheField name="DIA " numFmtId="0">
      <sharedItems/>
    </cacheField>
    <cacheField name="COMIDA" numFmtId="0">
      <sharedItems count="11">
        <s v="1ºCENA"/>
        <s v="2ºCENA"/>
        <s v="POSTRE CENA"/>
        <s v="DESAYUNO"/>
        <s v="1ºCOMIDA"/>
        <s v="2ºCOMIDA"/>
        <s v="PAN  COMIDAS"/>
        <s v="POSTRE COMIDA"/>
        <s v="COMIDA"/>
        <s v="FIJO"/>
        <s v="STOCK"/>
      </sharedItems>
    </cacheField>
    <cacheField name="PERSONAS" numFmtId="0">
      <sharedItems containsMixedTypes="1" containsNumber="1" containsInteger="1" minValue="0" maxValue="150" count="4">
        <n v="150"/>
        <n v="0"/>
        <n v="2"/>
        <s v="STOCK"/>
      </sharedItems>
    </cacheField>
    <cacheField name="COMPRA" numFmtId="0">
      <sharedItems containsBlank="1" count="3">
        <m/>
        <s v="MAKRO"/>
        <s v="PUEBLO"/>
      </sharedItems>
    </cacheField>
    <cacheField name="Plato" numFmtId="0">
      <sharedItems count="74">
        <s v="Sopa de pollo con fideos"/>
        <s v="Salchichas frankfut con puré patata"/>
        <s v="Melocotón en almibar"/>
        <s v="Tostadas mantequilla mermelada y leche con Cola Cao"/>
        <s v="Arroz con salchichas, bacon y tomate"/>
        <s v="Revuelto de champiñones"/>
        <s v="Pan"/>
        <s v="Fruta"/>
        <s v="Puré de zanahoria y patata"/>
        <s v="Cinta de lomo"/>
        <s v="Yogur"/>
        <s v="Pasta con tomate"/>
        <s v="Filete de pollo a la plancha"/>
        <s v="Perritos calientes"/>
        <s v="Tortitas con sirope (2,5xpersona) y leche con Cola Cao"/>
        <s v="Judias verdes"/>
        <s v="Fajitas"/>
        <s v="Ensalada mixta"/>
        <s v="Huevos pericos"/>
        <s v="Ensalada de pasta"/>
        <s v="Merluza rebozada"/>
        <s v="Lentejas guisadas"/>
        <s v="Hamburguesas (sin pan)"/>
        <s v="Quesadillas (2xpersona)"/>
        <s v="Arroz blanco con dados de pollo al curry"/>
        <s v="Gazpacho"/>
        <s v="Ensalada  campera"/>
        <s v="Hamburguesas con pan y perritos calientes"/>
        <s v="Patatas chips"/>
        <s v="Arroz con tomate"/>
        <s v="Salteado de pollo y verduras"/>
        <s v="Ensalada de garbanzos"/>
        <s v="Espagueti boloñesa"/>
        <s v="Galletas con chocolate y zumo"/>
        <s v="Bocadillos de embutido"/>
        <s v="Manzana"/>
        <s v="Barra de jamón york"/>
        <s v="Barra de sanchichón"/>
        <s v="Barra de chorizo"/>
        <s v="Galletas"/>
        <s v="Tableta de chocolate"/>
        <s v="Zumos"/>
        <s v="Aceite de oliva"/>
        <s v="Aceite de girasol"/>
        <s v="Vinagre"/>
        <s v="Sal"/>
        <s v="Azúcar"/>
        <s v="Café"/>
        <s v="Manzanilla"/>
        <s v="Poleo Menta"/>
        <s v="Té"/>
        <s v="Crema de Cacao (Nocilla)"/>
        <s v="Aceitunas verdes sin hueso"/>
        <s v="Atún al natural (escurrido)"/>
        <s v="Pastillas caldo de carne"/>
        <s v="Pastillas caldo de pollo"/>
        <s v="Pastillas caldo de pescado"/>
        <s v="Champiñones (escurridos)"/>
        <s v="Espaguetis"/>
        <s v="Fideos"/>
        <s v="Fruta (en almibar)"/>
        <s v="Garbanzos"/>
        <s v="Harina"/>
        <s v="Ketchup"/>
        <s v="Macarrones"/>
        <s v="Mermelada"/>
        <s v="Paquetes grandes café Marcilla"/>
        <s v="Polvos puré de patata"/>
        <s v="Tomate triturado"/>
        <s v="Vinagre "/>
        <s v="Pasta sin gluten"/>
        <s v="Fideos sin gluten"/>
        <s v="Latas fabada raid"/>
        <s v="Maiz Raid"/>
      </sharedItems>
    </cacheField>
    <cacheField name="Ingredientes" numFmtId="0">
      <sharedItems/>
    </cacheField>
    <cacheField name="Cantidad persona" numFmtId="0">
      <sharedItems containsBlank="1" containsMixedTypes="1" containsNumber="1" minValue="1.75E-3" maxValue="200"/>
    </cacheField>
    <cacheField name="Cantidades totales" numFmtId="0">
      <sharedItems containsString="0" containsBlank="1" containsNumber="1" minValue="-15000" maxValue="30000"/>
    </cacheField>
    <cacheField name="Medida" numFmtId="0">
      <sharedItems containsBlank="1"/>
    </cacheField>
    <cacheField name="Comentario" numFmtId="0">
      <sharedItems containsBlank="1" containsMixedTypes="1" containsNumber="1" containsInteger="1" minValue="3" maxValue="3"/>
    </cacheField>
    <cacheField name="Cantidad persona 2" numFmtId="0">
      <sharedItems containsBlank="1" containsMixedTypes="1" containsNumber="1" minValue="1.6666666666666666E-3" maxValue="1057"/>
    </cacheField>
    <cacheField name="Medida2" numFmtId="0">
      <sharedItems containsBlank="1"/>
    </cacheField>
  </cacheFields>
  <extLst>
    <ext xmlns:x14="http://schemas.microsoft.com/office/spreadsheetml/2009/9/main" uri="{725AE2AE-9491-48be-B2B4-4EB974FC3084}">
      <x14:pivotCacheDefinition pivotCacheId="29338876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9">
  <r>
    <s v="DÍA 01"/>
    <x v="0"/>
    <x v="0"/>
    <x v="0"/>
    <x v="0"/>
    <s v="Agua"/>
    <n v="0.25"/>
    <n v="37.5"/>
    <s v="litros"/>
    <m/>
    <m/>
    <m/>
  </r>
  <r>
    <s v="DÍA 01"/>
    <x v="0"/>
    <x v="0"/>
    <x v="1"/>
    <x v="0"/>
    <s v="Pastillas caldo de pollo"/>
    <n v="5"/>
    <n v="750"/>
    <s v="gramos"/>
    <s v="1 pastila = 11 gr."/>
    <n v="0.45454545454545453"/>
    <s v="unidades"/>
  </r>
  <r>
    <s v="DÍA 01"/>
    <x v="0"/>
    <x v="0"/>
    <x v="1"/>
    <x v="0"/>
    <s v="Fideos"/>
    <n v="25"/>
    <n v="3750"/>
    <s v="gramos"/>
    <m/>
    <m/>
    <m/>
  </r>
  <r>
    <s v="DÍA 01"/>
    <x v="1"/>
    <x v="0"/>
    <x v="1"/>
    <x v="1"/>
    <s v="Leche"/>
    <n v="0.1"/>
    <n v="15"/>
    <s v="litros"/>
    <m/>
    <m/>
    <m/>
  </r>
  <r>
    <s v="DÍA 01"/>
    <x v="1"/>
    <x v="0"/>
    <x v="0"/>
    <x v="1"/>
    <s v="Agua"/>
    <n v="0.1"/>
    <n v="15"/>
    <s v="litros"/>
    <m/>
    <m/>
    <m/>
  </r>
  <r>
    <s v="DÍA 01"/>
    <x v="1"/>
    <x v="0"/>
    <x v="1"/>
    <x v="1"/>
    <s v="Polvos puré de patata"/>
    <n v="60"/>
    <n v="9000"/>
    <s v="gramos"/>
    <s v="3 cucharadas, cada cucharada 30g"/>
    <m/>
    <m/>
  </r>
  <r>
    <s v="DÍA 01"/>
    <x v="1"/>
    <x v="0"/>
    <x v="1"/>
    <x v="1"/>
    <s v="Ketchup"/>
    <n v="20"/>
    <n v="3000"/>
    <s v="gramos"/>
    <s v="Monodosis 10ml"/>
    <m/>
    <m/>
  </r>
  <r>
    <s v="DÍA 01"/>
    <x v="1"/>
    <x v="0"/>
    <x v="1"/>
    <x v="1"/>
    <s v="Salchichas"/>
    <n v="4"/>
    <n v="600"/>
    <s v="unidades"/>
    <m/>
    <m/>
    <m/>
  </r>
  <r>
    <s v="DÍA 01"/>
    <x v="2"/>
    <x v="0"/>
    <x v="1"/>
    <x v="2"/>
    <s v="Melocotón en almibar"/>
    <n v="115"/>
    <n v="17250"/>
    <s v="gramos"/>
    <m/>
    <m/>
    <m/>
  </r>
  <r>
    <s v="DÍA 02"/>
    <x v="3"/>
    <x v="0"/>
    <x v="2"/>
    <x v="3"/>
    <s v="Barras de pan"/>
    <n v="0.125"/>
    <n v="18.75"/>
    <s v="unidades"/>
    <s v="Se corta la barra horizontalmente por la mitad y en cuatro verticalmente"/>
    <m/>
    <m/>
  </r>
  <r>
    <s v="DÍA 02"/>
    <x v="3"/>
    <x v="0"/>
    <x v="1"/>
    <x v="3"/>
    <s v="Mantequilla"/>
    <n v="15"/>
    <n v="2250"/>
    <s v="gramos"/>
    <s v="Monodosis 10 gr."/>
    <m/>
    <m/>
  </r>
  <r>
    <s v="DÍA 02"/>
    <x v="3"/>
    <x v="0"/>
    <x v="1"/>
    <x v="3"/>
    <s v="Mermelada"/>
    <n v="30"/>
    <n v="4500"/>
    <s v="gramos"/>
    <s v="Monodosis 25 gr."/>
    <m/>
    <m/>
  </r>
  <r>
    <s v="DÍA 02"/>
    <x v="3"/>
    <x v="0"/>
    <x v="1"/>
    <x v="3"/>
    <s v="Leche"/>
    <n v="0.25"/>
    <n v="37.5"/>
    <s v="litros"/>
    <s v="Poto de leche"/>
    <m/>
    <m/>
  </r>
  <r>
    <s v="DÍA 02"/>
    <x v="3"/>
    <x v="0"/>
    <x v="1"/>
    <x v="3"/>
    <s v="Nesquik"/>
    <n v="14"/>
    <n v="2100"/>
    <s v="gramos"/>
    <m/>
    <m/>
    <m/>
  </r>
  <r>
    <s v="DÍA 02"/>
    <x v="4"/>
    <x v="0"/>
    <x v="1"/>
    <x v="4"/>
    <s v="Arroz"/>
    <n v="60"/>
    <n v="9000"/>
    <s v="gramos"/>
    <m/>
    <m/>
    <m/>
  </r>
  <r>
    <s v="DÍA 02"/>
    <x v="4"/>
    <x v="0"/>
    <x v="1"/>
    <x v="4"/>
    <s v="Salchichas"/>
    <n v="3"/>
    <n v="450"/>
    <s v="unidades"/>
    <m/>
    <m/>
    <m/>
  </r>
  <r>
    <s v="DÍA 02"/>
    <x v="4"/>
    <x v="0"/>
    <x v="1"/>
    <x v="4"/>
    <s v="Bacon"/>
    <n v="25"/>
    <n v="3750"/>
    <s v="gramos"/>
    <m/>
    <m/>
    <m/>
  </r>
  <r>
    <s v="DÍA 02"/>
    <x v="4"/>
    <x v="0"/>
    <x v="1"/>
    <x v="4"/>
    <s v="Tomate frito"/>
    <n v="200"/>
    <n v="30000"/>
    <s v="gramos"/>
    <s v="Por persona. 3kg 15 personas"/>
    <m/>
    <m/>
  </r>
  <r>
    <s v="DÍA 02"/>
    <x v="5"/>
    <x v="0"/>
    <x v="1"/>
    <x v="5"/>
    <s v="Huevina"/>
    <n v="60"/>
    <n v="9000"/>
    <s v="gramos"/>
    <s v="1 huevo = 45 gr de huevina"/>
    <m/>
    <m/>
  </r>
  <r>
    <s v="DÍA 02"/>
    <x v="5"/>
    <x v="0"/>
    <x v="1"/>
    <x v="5"/>
    <s v="Cebolla"/>
    <n v="0.41666666666666669"/>
    <n v="62.5"/>
    <s v="unidades"/>
    <s v="100gr./ud"/>
    <n v="41.666666666666664"/>
    <s v="gramos"/>
  </r>
  <r>
    <s v="DÍA 02"/>
    <x v="5"/>
    <x v="0"/>
    <x v="1"/>
    <x v="5"/>
    <s v="Champiñones (escurridos)"/>
    <n v="141.66666666666666"/>
    <n v="21250"/>
    <s v="gramos"/>
    <m/>
    <m/>
    <m/>
  </r>
  <r>
    <s v="DÍA 02"/>
    <x v="6"/>
    <x v="0"/>
    <x v="2"/>
    <x v="6"/>
    <s v="Barras de pan"/>
    <n v="0.125"/>
    <n v="18.75"/>
    <s v="unidades"/>
    <m/>
    <m/>
    <m/>
  </r>
  <r>
    <s v="DÍA 02"/>
    <x v="7"/>
    <x v="0"/>
    <x v="2"/>
    <x v="7"/>
    <s v="Piezas de fruta"/>
    <n v="1"/>
    <n v="150"/>
    <s v="unidades"/>
    <m/>
    <m/>
    <m/>
  </r>
  <r>
    <s v="DÍA 02"/>
    <x v="0"/>
    <x v="0"/>
    <x v="1"/>
    <x v="8"/>
    <s v="Patata"/>
    <n v="125"/>
    <n v="18750"/>
    <s v="gramos"/>
    <m/>
    <m/>
    <m/>
  </r>
  <r>
    <s v="DÍA 02"/>
    <x v="0"/>
    <x v="0"/>
    <x v="1"/>
    <x v="8"/>
    <s v="Zanahoria"/>
    <n v="58.333333333333336"/>
    <n v="8750"/>
    <s v="gramos"/>
    <m/>
    <n v="0.83333333333333337"/>
    <s v="unidades"/>
  </r>
  <r>
    <s v="DÍA 02"/>
    <x v="0"/>
    <x v="0"/>
    <x v="1"/>
    <x v="8"/>
    <s v="Puerro"/>
    <n v="0.66666666666666663"/>
    <n v="100"/>
    <s v="unidades"/>
    <m/>
    <m/>
    <m/>
  </r>
  <r>
    <s v="DÍA 02"/>
    <x v="0"/>
    <x v="0"/>
    <x v="1"/>
    <x v="8"/>
    <s v="Pastillas caldo de carne"/>
    <n v="5.5"/>
    <n v="825"/>
    <s v="gramos"/>
    <s v="1 pastila = 11 gr."/>
    <n v="0.5"/>
    <s v="unidades"/>
  </r>
  <r>
    <s v="DÍA 02"/>
    <x v="0"/>
    <x v="0"/>
    <x v="1"/>
    <x v="8"/>
    <s v="Aceite de oliva"/>
    <n v="1.4999999999999999E-2"/>
    <n v="2.25"/>
    <s v="litros"/>
    <s v="Cucharada sopera = 15ml"/>
    <m/>
    <m/>
  </r>
  <r>
    <s v="DÍA 02"/>
    <x v="1"/>
    <x v="0"/>
    <x v="2"/>
    <x v="9"/>
    <s v="Filetes de lomo"/>
    <n v="2"/>
    <n v="300"/>
    <s v="unidades"/>
    <s v="Cada filete 120g."/>
    <n v="240"/>
    <s v="gramos"/>
  </r>
  <r>
    <s v="DÍA 02"/>
    <x v="6"/>
    <x v="0"/>
    <x v="2"/>
    <x v="6"/>
    <s v="Barras de pan"/>
    <n v="0.125"/>
    <n v="18.75"/>
    <s v="unidades"/>
    <m/>
    <m/>
    <m/>
  </r>
  <r>
    <s v="DÍA 02"/>
    <x v="2"/>
    <x v="0"/>
    <x v="2"/>
    <x v="10"/>
    <s v="Yogur"/>
    <n v="1"/>
    <n v="150"/>
    <s v="unidades"/>
    <m/>
    <m/>
    <m/>
  </r>
  <r>
    <s v="DÍA 03"/>
    <x v="3"/>
    <x v="0"/>
    <x v="2"/>
    <x v="3"/>
    <s v="Barras de pan"/>
    <n v="0.125"/>
    <n v="18.75"/>
    <s v="unidades"/>
    <s v="Se corta la barra horizontalmente por la mitad y en cuatro verticalmente"/>
    <m/>
    <m/>
  </r>
  <r>
    <s v="DÍA 03"/>
    <x v="3"/>
    <x v="0"/>
    <x v="1"/>
    <x v="3"/>
    <s v="Mantequilla"/>
    <n v="15"/>
    <n v="2250"/>
    <s v="gramos"/>
    <s v="Monodosis 10 gr."/>
    <m/>
    <m/>
  </r>
  <r>
    <s v="DÍA 03"/>
    <x v="3"/>
    <x v="0"/>
    <x v="1"/>
    <x v="3"/>
    <s v="Mermelada"/>
    <n v="30"/>
    <n v="4500"/>
    <s v="gramos"/>
    <s v="Monodosis 25 gr."/>
    <m/>
    <m/>
  </r>
  <r>
    <s v="DÍA 03"/>
    <x v="3"/>
    <x v="0"/>
    <x v="1"/>
    <x v="3"/>
    <s v="Leche"/>
    <n v="0.25"/>
    <n v="37.5"/>
    <s v="litros"/>
    <s v="Poto de leche"/>
    <m/>
    <m/>
  </r>
  <r>
    <s v="DÍA 03"/>
    <x v="3"/>
    <x v="0"/>
    <x v="1"/>
    <x v="3"/>
    <s v="Nesquik"/>
    <n v="14"/>
    <n v="2100"/>
    <s v="gramos"/>
    <m/>
    <m/>
    <m/>
  </r>
  <r>
    <s v="DÍA 03"/>
    <x v="4"/>
    <x v="0"/>
    <x v="1"/>
    <x v="11"/>
    <s v="Pasta"/>
    <n v="125"/>
    <n v="18750"/>
    <s v="gramos"/>
    <m/>
    <m/>
    <m/>
  </r>
  <r>
    <s v="DÍA 03"/>
    <x v="4"/>
    <x v="0"/>
    <x v="1"/>
    <x v="11"/>
    <s v="Tomate frito"/>
    <n v="200"/>
    <n v="30000"/>
    <s v="gramos"/>
    <m/>
    <m/>
    <m/>
  </r>
  <r>
    <s v="DÍA 03"/>
    <x v="5"/>
    <x v="0"/>
    <x v="2"/>
    <x v="12"/>
    <s v="Filetes de pollo"/>
    <n v="2"/>
    <n v="300"/>
    <s v="unidades"/>
    <s v="120gr/ud"/>
    <n v="240"/>
    <s v="gramos"/>
  </r>
  <r>
    <s v="DÍA 03"/>
    <x v="5"/>
    <x v="0"/>
    <x v="1"/>
    <x v="12"/>
    <s v="Ketchup"/>
    <n v="20"/>
    <n v="3000"/>
    <s v="gramos"/>
    <s v="Monodosis 10ml"/>
    <m/>
    <m/>
  </r>
  <r>
    <s v="DÍA 03"/>
    <x v="6"/>
    <x v="0"/>
    <x v="2"/>
    <x v="6"/>
    <s v="Barras de pan"/>
    <n v="0.125"/>
    <n v="18.75"/>
    <s v="unidades"/>
    <m/>
    <m/>
    <m/>
  </r>
  <r>
    <s v="DÍA 03"/>
    <x v="7"/>
    <x v="0"/>
    <x v="2"/>
    <x v="7"/>
    <s v="Piezas de fruta"/>
    <n v="1"/>
    <n v="150"/>
    <s v="unidades"/>
    <m/>
    <m/>
    <m/>
  </r>
  <r>
    <s v="DÍA 03"/>
    <x v="0"/>
    <x v="0"/>
    <x v="0"/>
    <x v="0"/>
    <s v="Agua"/>
    <n v="0.25"/>
    <n v="37.5"/>
    <s v="litros"/>
    <m/>
    <m/>
    <m/>
  </r>
  <r>
    <s v="DÍA 03"/>
    <x v="0"/>
    <x v="0"/>
    <x v="1"/>
    <x v="0"/>
    <s v="Pastillas caldo de pollo"/>
    <n v="5"/>
    <n v="750"/>
    <s v="gramos"/>
    <s v="1 pastila = 11 gr."/>
    <n v="0.45454545454545453"/>
    <s v="unidades"/>
  </r>
  <r>
    <s v="DÍA 03"/>
    <x v="0"/>
    <x v="0"/>
    <x v="1"/>
    <x v="0"/>
    <s v="Fideos"/>
    <n v="25"/>
    <n v="3750"/>
    <s v="gramos"/>
    <m/>
    <m/>
    <m/>
  </r>
  <r>
    <s v="DÍA 03"/>
    <x v="1"/>
    <x v="0"/>
    <x v="1"/>
    <x v="13"/>
    <s v="Pan de perrito"/>
    <n v="2"/>
    <n v="300"/>
    <s v="unidades"/>
    <m/>
    <m/>
    <m/>
  </r>
  <r>
    <s v="DÍA 03"/>
    <x v="1"/>
    <x v="0"/>
    <x v="1"/>
    <x v="13"/>
    <s v="Salchichas"/>
    <n v="4"/>
    <n v="600"/>
    <s v="unidades"/>
    <m/>
    <m/>
    <m/>
  </r>
  <r>
    <s v="DÍA 03"/>
    <x v="1"/>
    <x v="0"/>
    <x v="1"/>
    <x v="13"/>
    <s v="Ketchup"/>
    <n v="20"/>
    <n v="3000"/>
    <s v="gramos"/>
    <s v="Monodosis 10ml"/>
    <m/>
    <m/>
  </r>
  <r>
    <s v="DÍA 03"/>
    <x v="6"/>
    <x v="0"/>
    <x v="2"/>
    <x v="6"/>
    <s v="Barras de pan"/>
    <n v="0.125"/>
    <n v="18.75"/>
    <s v="unidades"/>
    <m/>
    <m/>
    <m/>
  </r>
  <r>
    <s v="DÍA 03"/>
    <x v="2"/>
    <x v="0"/>
    <x v="2"/>
    <x v="10"/>
    <s v="Yogur"/>
    <n v="1"/>
    <n v="150"/>
    <s v="unidades"/>
    <m/>
    <m/>
    <m/>
  </r>
  <r>
    <s v="DÍA 04"/>
    <x v="3"/>
    <x v="0"/>
    <x v="1"/>
    <x v="14"/>
    <s v="Nesquik"/>
    <n v="14"/>
    <n v="2100"/>
    <s v="gramos"/>
    <m/>
    <m/>
    <m/>
  </r>
  <r>
    <s v="DÍA 04"/>
    <x v="3"/>
    <x v="0"/>
    <x v="1"/>
    <x v="14"/>
    <s v="Sirope"/>
    <n v="15"/>
    <n v="2250"/>
    <s v="gramos"/>
    <m/>
    <m/>
    <m/>
  </r>
  <r>
    <s v="DÍA 04"/>
    <x v="3"/>
    <x v="0"/>
    <x v="1"/>
    <x v="14"/>
    <s v="Leche"/>
    <n v="0.29463815799999998"/>
    <n v="44.195723699999995"/>
    <s v="litros"/>
    <s v="0,25 L leche para 14 tortitas y 0'25 litros por poto de leche"/>
    <m/>
    <m/>
  </r>
  <r>
    <s v="DÍA 04"/>
    <x v="3"/>
    <x v="0"/>
    <x v="1"/>
    <x v="14"/>
    <s v="Huevina"/>
    <n v="16.069736842105261"/>
    <n v="2410.4605263157891"/>
    <s v="gramos"/>
    <s v="1 huevo = 45 gr de huevina"/>
    <m/>
    <m/>
  </r>
  <r>
    <s v="DÍA 04"/>
    <x v="3"/>
    <x v="0"/>
    <x v="1"/>
    <x v="14"/>
    <s v="Harina"/>
    <n v="35.710526315789473"/>
    <n v="5356.5789473684208"/>
    <s v="gramos"/>
    <s v="200gr. para 14 tortitas"/>
    <m/>
    <m/>
  </r>
  <r>
    <s v="DÍA 04"/>
    <x v="3"/>
    <x v="0"/>
    <x v="1"/>
    <x v="14"/>
    <s v="Azúcar"/>
    <n v="3.75"/>
    <n v="562.5"/>
    <s v="gramos"/>
    <s v="21gr. para 14 tortitas"/>
    <m/>
    <m/>
  </r>
  <r>
    <s v="DÍA 04"/>
    <x v="3"/>
    <x v="0"/>
    <x v="1"/>
    <x v="14"/>
    <s v="Aceite de girasol"/>
    <n v="1.75E-3"/>
    <n v="0.26250000000000001"/>
    <s v="litros"/>
    <s v="9gr. Para 14 tortitas"/>
    <n v="9"/>
    <s v="gramos"/>
  </r>
  <r>
    <s v="DÍA 04"/>
    <x v="3"/>
    <x v="0"/>
    <x v="1"/>
    <x v="14"/>
    <s v="Sal"/>
    <n v="0.44600000000000001"/>
    <n v="66.900000000000006"/>
    <s v="gramos"/>
    <s v="2,5gr. Para 14 tortitas"/>
    <m/>
    <m/>
  </r>
  <r>
    <s v="DÍA 04"/>
    <x v="3"/>
    <x v="0"/>
    <x v="1"/>
    <x v="14"/>
    <s v="Levadura"/>
    <n v="2.6779999999999999"/>
    <n v="401.7"/>
    <s v="gramos"/>
    <s v="15gr. Para 14 tortitas"/>
    <m/>
    <m/>
  </r>
  <r>
    <s v="DÍA 04"/>
    <x v="4"/>
    <x v="0"/>
    <x v="2"/>
    <x v="15"/>
    <s v="Judías verdes redondas"/>
    <n v="200"/>
    <n v="30000"/>
    <s v="gramos"/>
    <m/>
    <m/>
    <m/>
  </r>
  <r>
    <s v="DÍA 04"/>
    <x v="4"/>
    <x v="0"/>
    <x v="1"/>
    <x v="15"/>
    <s v="Ajo"/>
    <n v="2.0833333333333332E-2"/>
    <n v="3.125"/>
    <s v="unidades"/>
    <s v="1 ajo = 8 dientes"/>
    <m/>
    <m/>
  </r>
  <r>
    <s v="DÍA 04"/>
    <x v="4"/>
    <x v="0"/>
    <x v="1"/>
    <x v="15"/>
    <s v="Aceite de oliva"/>
    <n v="1.2500000000000001E-2"/>
    <n v="1.875"/>
    <s v="litros"/>
    <s v="Cucharada sopera = 15ml"/>
    <m/>
    <m/>
  </r>
  <r>
    <s v="DÍA 04"/>
    <x v="5"/>
    <x v="0"/>
    <x v="1"/>
    <x v="16"/>
    <s v="Pan de fajitas grande"/>
    <n v="2"/>
    <n v="300"/>
    <s v="unidades"/>
    <m/>
    <m/>
    <m/>
  </r>
  <r>
    <s v="DÍA 04"/>
    <x v="5"/>
    <x v="0"/>
    <x v="2"/>
    <x v="16"/>
    <s v="Pollo"/>
    <n v="125"/>
    <n v="18750"/>
    <s v="gramos"/>
    <s v="125gr./ud"/>
    <n v="1"/>
    <s v="unidad"/>
  </r>
  <r>
    <s v="DÍA 04"/>
    <x v="5"/>
    <x v="0"/>
    <x v="2"/>
    <x v="16"/>
    <s v="Pimiento rojo"/>
    <n v="37.5"/>
    <n v="5625"/>
    <s v="gramos"/>
    <m/>
    <m/>
    <m/>
  </r>
  <r>
    <s v="DÍA 04"/>
    <x v="5"/>
    <x v="0"/>
    <x v="2"/>
    <x v="16"/>
    <s v="Pimiento verde"/>
    <n v="37.5"/>
    <n v="5625"/>
    <s v="gramos"/>
    <m/>
    <m/>
    <m/>
  </r>
  <r>
    <s v="DÍA 04"/>
    <x v="5"/>
    <x v="0"/>
    <x v="1"/>
    <x v="16"/>
    <s v="Cebolla"/>
    <n v="0.16666666666666666"/>
    <n v="25"/>
    <s v="unidades"/>
    <s v="100gr./ud"/>
    <n v="16.666666666666668"/>
    <s v="gramos"/>
  </r>
  <r>
    <s v="DÍA 04"/>
    <x v="6"/>
    <x v="0"/>
    <x v="2"/>
    <x v="6"/>
    <s v="Barras de pan"/>
    <n v="0.125"/>
    <n v="18.75"/>
    <s v="unidades"/>
    <m/>
    <m/>
    <m/>
  </r>
  <r>
    <s v="DÍA 04"/>
    <x v="7"/>
    <x v="0"/>
    <x v="2"/>
    <x v="7"/>
    <s v="Piezas de fruta"/>
    <n v="1"/>
    <n v="150"/>
    <s v="unidades"/>
    <m/>
    <m/>
    <m/>
  </r>
  <r>
    <s v="DÍA 04"/>
    <x v="0"/>
    <x v="0"/>
    <x v="2"/>
    <x v="17"/>
    <s v="Lechuga"/>
    <n v="0.16666666666666666"/>
    <n v="25"/>
    <s v="unidades"/>
    <m/>
    <m/>
    <m/>
  </r>
  <r>
    <s v="DÍA 04"/>
    <x v="0"/>
    <x v="0"/>
    <x v="2"/>
    <x v="17"/>
    <s v="Tomates"/>
    <n v="125"/>
    <n v="18750"/>
    <s v="gramos"/>
    <m/>
    <m/>
    <m/>
  </r>
  <r>
    <s v="DÍA 04"/>
    <x v="0"/>
    <x v="0"/>
    <x v="1"/>
    <x v="17"/>
    <s v="Aceitunas verdes sin hueso(escurrido)"/>
    <n v="16.666666666666668"/>
    <n v="2500"/>
    <s v="gramos"/>
    <m/>
    <m/>
    <m/>
  </r>
  <r>
    <s v="DÍA 04"/>
    <x v="0"/>
    <x v="0"/>
    <x v="1"/>
    <x v="17"/>
    <s v="Atún al natural (escurrido)"/>
    <n v="16.666666666666668"/>
    <n v="2500"/>
    <s v="gramos"/>
    <s v="1 pastila = 11 gr."/>
    <n v="1.5151515151515154"/>
    <s v="unidades"/>
  </r>
  <r>
    <s v="DÍA 04"/>
    <x v="0"/>
    <x v="0"/>
    <x v="1"/>
    <x v="17"/>
    <s v="Cebolla"/>
    <n v="4.1666666666666664E-2"/>
    <n v="6.25"/>
    <s v="unidades"/>
    <s v="100gr./ud"/>
    <n v="4.166666666666667"/>
    <s v="gramos"/>
  </r>
  <r>
    <s v="DÍA 04"/>
    <x v="0"/>
    <x v="0"/>
    <x v="1"/>
    <x v="17"/>
    <s v="Aceite de oliva"/>
    <n v="1.4999999999999999E-2"/>
    <n v="2.25"/>
    <s v="litros"/>
    <s v="Cucharada sopera = 15ml"/>
    <m/>
    <m/>
  </r>
  <r>
    <s v="DÍA 04"/>
    <x v="1"/>
    <x v="0"/>
    <x v="1"/>
    <x v="18"/>
    <s v="Huevina"/>
    <n v="50"/>
    <n v="7500"/>
    <s v="gramos"/>
    <s v="1 huevo = 45 gr de huevina"/>
    <m/>
    <m/>
  </r>
  <r>
    <s v="DÍA 04"/>
    <x v="1"/>
    <x v="0"/>
    <x v="2"/>
    <x v="18"/>
    <s v="Tomates"/>
    <n v="0.5"/>
    <n v="75"/>
    <s v="unidades"/>
    <m/>
    <m/>
    <m/>
  </r>
  <r>
    <s v="DÍA 04"/>
    <x v="1"/>
    <x v="0"/>
    <x v="1"/>
    <x v="18"/>
    <s v="Aceite de oliva"/>
    <n v="5.0000000000000001E-3"/>
    <n v="0.75"/>
    <s v="litros"/>
    <s v="Cucharada sopera = 15ml"/>
    <m/>
    <m/>
  </r>
  <r>
    <s v="DÍA 04"/>
    <x v="1"/>
    <x v="0"/>
    <x v="1"/>
    <x v="18"/>
    <s v="Cebolla"/>
    <n v="0.5"/>
    <n v="75"/>
    <s v="unidades"/>
    <s v="100gr./ud"/>
    <n v="50"/>
    <s v="gramos"/>
  </r>
  <r>
    <s v="DÍA 04"/>
    <x v="6"/>
    <x v="0"/>
    <x v="2"/>
    <x v="6"/>
    <s v="Barras de pan"/>
    <n v="0.125"/>
    <n v="18.75"/>
    <s v="unidades"/>
    <m/>
    <m/>
    <m/>
  </r>
  <r>
    <s v="DÍA 04"/>
    <x v="2"/>
    <x v="0"/>
    <x v="2"/>
    <x v="10"/>
    <s v="Yogur"/>
    <n v="1"/>
    <n v="150"/>
    <s v="unidades"/>
    <m/>
    <m/>
    <m/>
  </r>
  <r>
    <s v="DÍA 05"/>
    <x v="3"/>
    <x v="1"/>
    <x v="2"/>
    <x v="3"/>
    <s v="Barras de pan"/>
    <n v="0.125"/>
    <n v="0"/>
    <s v="unidades"/>
    <s v="Se corta la barra horizontalmente por la mitad y en cuatro verticalmente"/>
    <m/>
    <m/>
  </r>
  <r>
    <s v="DÍA 05"/>
    <x v="3"/>
    <x v="1"/>
    <x v="1"/>
    <x v="3"/>
    <s v="Mantequilla"/>
    <n v="15"/>
    <n v="0"/>
    <s v="gramos"/>
    <s v="Monodosis 10 gr."/>
    <m/>
    <m/>
  </r>
  <r>
    <s v="DÍA 05"/>
    <x v="3"/>
    <x v="1"/>
    <x v="1"/>
    <x v="3"/>
    <s v="Mermelada"/>
    <n v="30"/>
    <n v="0"/>
    <s v="gramos"/>
    <s v="Monodosis 25 gr."/>
    <m/>
    <m/>
  </r>
  <r>
    <s v="DÍA 05"/>
    <x v="3"/>
    <x v="1"/>
    <x v="1"/>
    <x v="3"/>
    <s v="Leche"/>
    <n v="0.25"/>
    <n v="0"/>
    <s v="litros"/>
    <s v="Poto de leche"/>
    <m/>
    <m/>
  </r>
  <r>
    <s v="DÍA 05"/>
    <x v="3"/>
    <x v="1"/>
    <x v="1"/>
    <x v="3"/>
    <s v="Nesquik"/>
    <n v="14"/>
    <n v="0"/>
    <s v="gramos"/>
    <m/>
    <m/>
    <m/>
  </r>
  <r>
    <s v="DÍA 05"/>
    <x v="4"/>
    <x v="1"/>
    <x v="1"/>
    <x v="19"/>
    <s v="Tornillos pasta"/>
    <n v="83.333333333333329"/>
    <n v="0"/>
    <s v="gramos"/>
    <m/>
    <m/>
    <m/>
  </r>
  <r>
    <s v="DÍA 05"/>
    <x v="4"/>
    <x v="1"/>
    <x v="1"/>
    <x v="19"/>
    <s v="Aceitunas verdes sin hueso(escurrido)"/>
    <n v="25"/>
    <n v="0"/>
    <s v="gramos"/>
    <m/>
    <m/>
    <m/>
  </r>
  <r>
    <s v="DÍA 05"/>
    <x v="4"/>
    <x v="1"/>
    <x v="1"/>
    <x v="19"/>
    <s v="Atún al natural (escurrido)"/>
    <n v="25"/>
    <n v="0"/>
    <s v="gramos"/>
    <s v="1 pastila = 11 gr."/>
    <n v="2.2727272727272729"/>
    <s v="unidades"/>
  </r>
  <r>
    <s v="DÍA 05"/>
    <x v="4"/>
    <x v="1"/>
    <x v="2"/>
    <x v="19"/>
    <s v="Tomates"/>
    <n v="0.5"/>
    <n v="0"/>
    <s v="unidades"/>
    <m/>
    <m/>
    <m/>
  </r>
  <r>
    <s v="DÍA 05"/>
    <x v="4"/>
    <x v="1"/>
    <x v="1"/>
    <x v="19"/>
    <s v="Cebolla"/>
    <n v="8.3333333333333329E-2"/>
    <n v="0"/>
    <s v="unidades"/>
    <s v="100gr./ud"/>
    <n v="8.3333333333333321"/>
    <s v="gramos"/>
  </r>
  <r>
    <s v="DÍA 05"/>
    <x v="5"/>
    <x v="1"/>
    <x v="2"/>
    <x v="12"/>
    <s v="Filetes de pollo"/>
    <n v="2"/>
    <n v="0"/>
    <s v="unidades"/>
    <s v="120gr/ud"/>
    <n v="240"/>
    <s v="gramos"/>
  </r>
  <r>
    <s v="DÍA 05"/>
    <x v="5"/>
    <x v="1"/>
    <x v="1"/>
    <x v="12"/>
    <s v="Ketchup"/>
    <n v="20"/>
    <n v="0"/>
    <s v="gramos"/>
    <s v="Monodosis 10ml"/>
    <m/>
    <m/>
  </r>
  <r>
    <s v="DÍA 05"/>
    <x v="6"/>
    <x v="1"/>
    <x v="2"/>
    <x v="6"/>
    <s v="Barras de pan"/>
    <n v="0.125"/>
    <n v="0"/>
    <s v="unidades"/>
    <m/>
    <m/>
    <m/>
  </r>
  <r>
    <s v="DÍA 05"/>
    <x v="7"/>
    <x v="1"/>
    <x v="2"/>
    <x v="7"/>
    <s v="Piezas de fruta"/>
    <n v="1"/>
    <n v="0"/>
    <s v="unidades"/>
    <m/>
    <m/>
    <m/>
  </r>
  <r>
    <s v="DÍA 05"/>
    <x v="0"/>
    <x v="1"/>
    <x v="1"/>
    <x v="8"/>
    <s v="Patata"/>
    <n v="125"/>
    <n v="0"/>
    <s v="gramos"/>
    <m/>
    <m/>
    <m/>
  </r>
  <r>
    <s v="DÍA 05"/>
    <x v="0"/>
    <x v="1"/>
    <x v="1"/>
    <x v="8"/>
    <s v="Zanahoria"/>
    <n v="58.333333333333336"/>
    <n v="0"/>
    <s v="gramos"/>
    <m/>
    <n v="0.83333333333333337"/>
    <s v="unidades"/>
  </r>
  <r>
    <s v="DÍA 05"/>
    <x v="0"/>
    <x v="1"/>
    <x v="2"/>
    <x v="8"/>
    <s v="Puerro"/>
    <n v="0.66666666666666663"/>
    <n v="0"/>
    <s v="unidades"/>
    <m/>
    <m/>
    <m/>
  </r>
  <r>
    <s v="DÍA 05"/>
    <x v="0"/>
    <x v="1"/>
    <x v="1"/>
    <x v="8"/>
    <s v="Pastillas caldo de carne"/>
    <n v="5.5"/>
    <n v="0"/>
    <s v="gramos"/>
    <s v="1 pastila = 11 gr."/>
    <n v="0.5"/>
    <s v="unidades"/>
  </r>
  <r>
    <s v="DÍA 05"/>
    <x v="0"/>
    <x v="1"/>
    <x v="1"/>
    <x v="8"/>
    <s v="Aceite de oliva"/>
    <n v="1.4999999999999999E-2"/>
    <n v="0"/>
    <s v="litros"/>
    <s v="Cucharada sopera = 15ml"/>
    <m/>
    <m/>
  </r>
  <r>
    <s v="DÍA 05"/>
    <x v="1"/>
    <x v="1"/>
    <x v="2"/>
    <x v="20"/>
    <s v="Merluza rebozada"/>
    <n v="2"/>
    <n v="0"/>
    <s v="unidades"/>
    <m/>
    <n v="240"/>
    <s v="gramos"/>
  </r>
  <r>
    <s v="DÍA 05"/>
    <x v="6"/>
    <x v="1"/>
    <x v="2"/>
    <x v="6"/>
    <s v="Barras de pan"/>
    <n v="0.125"/>
    <n v="0"/>
    <s v="unidades"/>
    <m/>
    <m/>
    <m/>
  </r>
  <r>
    <s v="DÍA 05"/>
    <x v="2"/>
    <x v="1"/>
    <x v="2"/>
    <x v="10"/>
    <s v="Yogur"/>
    <n v="1"/>
    <n v="0"/>
    <s v="unidades"/>
    <m/>
    <m/>
    <m/>
  </r>
  <r>
    <s v="DÍA 06"/>
    <x v="3"/>
    <x v="1"/>
    <x v="2"/>
    <x v="3"/>
    <s v="Barras de pan"/>
    <n v="0.125"/>
    <n v="0"/>
    <s v="unidades"/>
    <s v="Se corta la barra horizontalmente por la mitad y en cuatro verticalmente"/>
    <m/>
    <m/>
  </r>
  <r>
    <s v="DÍA 06"/>
    <x v="3"/>
    <x v="1"/>
    <x v="1"/>
    <x v="3"/>
    <s v="Mantequilla"/>
    <n v="15"/>
    <n v="0"/>
    <s v="gramos"/>
    <s v="Monodosis 10 gr."/>
    <m/>
    <m/>
  </r>
  <r>
    <s v="DÍA 06"/>
    <x v="3"/>
    <x v="1"/>
    <x v="1"/>
    <x v="3"/>
    <s v="Mermelada"/>
    <n v="30"/>
    <n v="0"/>
    <s v="gramos"/>
    <s v="Monodosis 25 gr."/>
    <m/>
    <m/>
  </r>
  <r>
    <s v="DÍA 06"/>
    <x v="3"/>
    <x v="1"/>
    <x v="1"/>
    <x v="3"/>
    <s v="Leche"/>
    <n v="0.25"/>
    <n v="0"/>
    <s v="litros"/>
    <s v="Poto de leche"/>
    <m/>
    <m/>
  </r>
  <r>
    <s v="DÍA 06"/>
    <x v="3"/>
    <x v="1"/>
    <x v="1"/>
    <x v="3"/>
    <s v="Nesquik"/>
    <n v="14"/>
    <n v="0"/>
    <s v="gramos"/>
    <m/>
    <m/>
    <m/>
  </r>
  <r>
    <s v="DÍA 06"/>
    <x v="4"/>
    <x v="1"/>
    <x v="1"/>
    <x v="21"/>
    <s v="Lentejas crudas"/>
    <n v="100"/>
    <n v="0"/>
    <s v="gramos"/>
    <m/>
    <m/>
    <m/>
  </r>
  <r>
    <s v="DÍA 06"/>
    <x v="4"/>
    <x v="1"/>
    <x v="1"/>
    <x v="21"/>
    <s v="Zanahoria"/>
    <n v="23.333333333333332"/>
    <n v="0"/>
    <s v="gramos"/>
    <m/>
    <n v="0.33333333333333331"/>
    <s v="unidades"/>
  </r>
  <r>
    <s v="DÍA 06"/>
    <x v="4"/>
    <x v="1"/>
    <x v="1"/>
    <x v="21"/>
    <s v="Patata"/>
    <n v="41.666666666666664"/>
    <n v="0"/>
    <s v="gramos"/>
    <m/>
    <m/>
    <m/>
  </r>
  <r>
    <s v="DÍA 06"/>
    <x v="4"/>
    <x v="1"/>
    <x v="2"/>
    <x v="21"/>
    <s v="Apio"/>
    <n v="0.16666666666666666"/>
    <n v="0"/>
    <s v="unidades"/>
    <m/>
    <m/>
    <m/>
  </r>
  <r>
    <s v="DÍA 06"/>
    <x v="4"/>
    <x v="1"/>
    <x v="2"/>
    <x v="21"/>
    <s v="Puerro"/>
    <n v="0.33333333333333331"/>
    <n v="0"/>
    <s v="unidades"/>
    <m/>
    <m/>
    <m/>
  </r>
  <r>
    <s v="DÍA 06"/>
    <x v="4"/>
    <x v="1"/>
    <x v="1"/>
    <x v="21"/>
    <s v="Pastillas caldo de carne"/>
    <n v="5.5"/>
    <n v="0"/>
    <s v="gramos"/>
    <s v="1 pastila = 11 gr."/>
    <n v="0.5"/>
    <s v="unidades"/>
  </r>
  <r>
    <s v="DÍA 06"/>
    <x v="4"/>
    <x v="1"/>
    <x v="1"/>
    <x v="21"/>
    <s v="Ajo"/>
    <n v="2.0833333333333332E-2"/>
    <n v="0"/>
    <s v="unidades"/>
    <s v="1 ajo = 8 dientes"/>
    <m/>
    <m/>
  </r>
  <r>
    <s v="DÍA 06"/>
    <x v="4"/>
    <x v="1"/>
    <x v="1"/>
    <x v="21"/>
    <s v="Hojas de laurel"/>
    <n v="0.16666666666666666"/>
    <n v="0"/>
    <s v="unidades"/>
    <m/>
    <m/>
    <m/>
  </r>
  <r>
    <s v="DÍA 06"/>
    <x v="4"/>
    <x v="1"/>
    <x v="1"/>
    <x v="21"/>
    <s v="Cebolla"/>
    <n v="8.3333333333333329E-2"/>
    <n v="0"/>
    <s v="unidades"/>
    <s v="100gr./ud"/>
    <n v="8.3333333333333339"/>
    <s v="gramos"/>
  </r>
  <r>
    <s v="DÍA 06"/>
    <x v="4"/>
    <x v="1"/>
    <x v="1"/>
    <x v="21"/>
    <s v="Pimenton"/>
    <n v="5"/>
    <n v="0"/>
    <s v="gramos"/>
    <s v="1 cucharada=30gr."/>
    <m/>
    <m/>
  </r>
  <r>
    <s v="DÍA 06"/>
    <x v="5"/>
    <x v="1"/>
    <x v="2"/>
    <x v="22"/>
    <s v="Hamburguesas (carne)"/>
    <n v="1"/>
    <n v="0"/>
    <s v="unidades"/>
    <m/>
    <m/>
    <m/>
  </r>
  <r>
    <s v="DÍA 06"/>
    <x v="6"/>
    <x v="1"/>
    <x v="2"/>
    <x v="6"/>
    <s v="Barras de pan"/>
    <n v="0.125"/>
    <n v="0"/>
    <s v="unidades"/>
    <m/>
    <m/>
    <m/>
  </r>
  <r>
    <s v="DÍA 06"/>
    <x v="7"/>
    <x v="1"/>
    <x v="1"/>
    <x v="2"/>
    <s v="Melocotón en almibar"/>
    <n v="115"/>
    <n v="0"/>
    <s v="gramos"/>
    <m/>
    <m/>
    <m/>
  </r>
  <r>
    <s v="DÍA 06"/>
    <x v="0"/>
    <x v="1"/>
    <x v="0"/>
    <x v="0"/>
    <s v="Agua"/>
    <n v="0.25"/>
    <n v="0"/>
    <s v="litros"/>
    <m/>
    <m/>
    <m/>
  </r>
  <r>
    <s v="DÍA 06"/>
    <x v="0"/>
    <x v="1"/>
    <x v="1"/>
    <x v="0"/>
    <s v="Pastillas caldo de pollo"/>
    <n v="5"/>
    <n v="0"/>
    <s v="gramos"/>
    <s v="1 pastila = 11 gr."/>
    <n v="0.45454545454545453"/>
    <s v="unidades"/>
  </r>
  <r>
    <s v="DÍA 06"/>
    <x v="0"/>
    <x v="1"/>
    <x v="1"/>
    <x v="0"/>
    <s v="Fideos"/>
    <n v="25"/>
    <n v="0"/>
    <s v="gramos"/>
    <m/>
    <m/>
    <m/>
  </r>
  <r>
    <s v="DÍA 06"/>
    <x v="1"/>
    <x v="1"/>
    <x v="1"/>
    <x v="23"/>
    <s v="Pan de fajitas grande"/>
    <n v="2"/>
    <n v="0"/>
    <s v="unidades"/>
    <m/>
    <m/>
    <m/>
  </r>
  <r>
    <s v="DÍA 06"/>
    <x v="1"/>
    <x v="1"/>
    <x v="1"/>
    <x v="23"/>
    <s v="Jamón York"/>
    <n v="120"/>
    <n v="0"/>
    <s v="gramos"/>
    <s v="Tres lonchas de 20gr. por fajita"/>
    <m/>
    <m/>
  </r>
  <r>
    <s v="DÍA 06"/>
    <x v="1"/>
    <x v="1"/>
    <x v="1"/>
    <x v="23"/>
    <s v="Queso en lonchas"/>
    <n v="120"/>
    <n v="0"/>
    <s v="gramos"/>
    <s v="Tres lonchas de 20 gr. por fajita"/>
    <m/>
    <m/>
  </r>
  <r>
    <s v="DÍA 06"/>
    <x v="6"/>
    <x v="1"/>
    <x v="2"/>
    <x v="6"/>
    <s v="Barras de pan"/>
    <n v="0.125"/>
    <n v="0"/>
    <s v="unidades"/>
    <m/>
    <m/>
    <m/>
  </r>
  <r>
    <s v="DÍA 06"/>
    <x v="2"/>
    <x v="1"/>
    <x v="2"/>
    <x v="10"/>
    <s v="Yogur"/>
    <n v="1"/>
    <n v="0"/>
    <s v="unidades"/>
    <m/>
    <m/>
    <m/>
  </r>
  <r>
    <s v="DÍA 07"/>
    <x v="3"/>
    <x v="1"/>
    <x v="1"/>
    <x v="14"/>
    <s v="Nesquik"/>
    <n v="14"/>
    <n v="0"/>
    <s v="gramos"/>
    <m/>
    <m/>
    <m/>
  </r>
  <r>
    <s v="DÍA 07"/>
    <x v="3"/>
    <x v="1"/>
    <x v="1"/>
    <x v="14"/>
    <s v="Sirope"/>
    <n v="15"/>
    <n v="0"/>
    <s v="gramos"/>
    <m/>
    <m/>
    <m/>
  </r>
  <r>
    <s v="DÍA 07"/>
    <x v="3"/>
    <x v="1"/>
    <x v="1"/>
    <x v="14"/>
    <s v="Leche"/>
    <n v="0.29463815799999998"/>
    <n v="0"/>
    <s v="litros"/>
    <s v="0,25 L leche para 14 tortitas y 0'25 litros por poto de leche"/>
    <m/>
    <m/>
  </r>
  <r>
    <s v="DÍA 07"/>
    <x v="3"/>
    <x v="1"/>
    <x v="1"/>
    <x v="14"/>
    <s v="Huevina"/>
    <n v="16.069736842105261"/>
    <n v="0"/>
    <s v="gramos"/>
    <s v="1 huevo = 45 gr de huevina"/>
    <m/>
    <m/>
  </r>
  <r>
    <s v="DÍA 07"/>
    <x v="3"/>
    <x v="1"/>
    <x v="1"/>
    <x v="14"/>
    <s v="Harina"/>
    <n v="35.710526315789473"/>
    <n v="0"/>
    <s v="gramos"/>
    <s v="200gr. para 14 tortitas"/>
    <m/>
    <m/>
  </r>
  <r>
    <s v="DÍA 07"/>
    <x v="3"/>
    <x v="1"/>
    <x v="1"/>
    <x v="14"/>
    <s v="Azúcar"/>
    <n v="3.75"/>
    <n v="0"/>
    <s v="gramos"/>
    <s v="21gr. para 14 tortitas"/>
    <m/>
    <m/>
  </r>
  <r>
    <s v="DÍA 07"/>
    <x v="3"/>
    <x v="1"/>
    <x v="1"/>
    <x v="14"/>
    <s v="Aceite de girasol"/>
    <n v="1.75E-3"/>
    <n v="0"/>
    <s v="litros"/>
    <s v="9gr. Para 14 tortitas"/>
    <n v="9"/>
    <s v="gramos"/>
  </r>
  <r>
    <s v="DÍA 07"/>
    <x v="3"/>
    <x v="1"/>
    <x v="1"/>
    <x v="14"/>
    <s v="Sal"/>
    <n v="0.44600000000000001"/>
    <n v="0"/>
    <s v="gramos"/>
    <s v="2,5gr. Para 14 tortitas"/>
    <m/>
    <m/>
  </r>
  <r>
    <s v="DÍA 07"/>
    <x v="3"/>
    <x v="1"/>
    <x v="1"/>
    <x v="14"/>
    <s v="Levadura"/>
    <n v="2.6779999999999999"/>
    <n v="0"/>
    <s v="gramos"/>
    <s v="15gr. Para 14 tortitas"/>
    <m/>
    <m/>
  </r>
  <r>
    <s v="DÍA 07"/>
    <x v="4"/>
    <x v="1"/>
    <x v="2"/>
    <x v="24"/>
    <s v="Pollo"/>
    <n v="125"/>
    <n v="0"/>
    <s v="gramos"/>
    <s v="125gr./ud"/>
    <n v="1"/>
    <s v="unidad"/>
  </r>
  <r>
    <s v="DÍA 07"/>
    <x v="4"/>
    <x v="1"/>
    <x v="1"/>
    <x v="24"/>
    <s v="Arroz"/>
    <n v="60"/>
    <n v="0"/>
    <s v="gramos"/>
    <m/>
    <m/>
    <m/>
  </r>
  <r>
    <s v="DÍA 07"/>
    <x v="4"/>
    <x v="1"/>
    <x v="1"/>
    <x v="24"/>
    <s v="Cebolla"/>
    <n v="0.33333333333333331"/>
    <n v="0"/>
    <s v="unidades"/>
    <s v="100gr./ud"/>
    <n v="33.333333333333329"/>
    <s v="gramos"/>
  </r>
  <r>
    <s v="DÍA 07"/>
    <x v="4"/>
    <x v="1"/>
    <x v="1"/>
    <x v="24"/>
    <s v="Mantequilla"/>
    <n v="10"/>
    <n v="0"/>
    <s v="gramos"/>
    <m/>
    <m/>
    <m/>
  </r>
  <r>
    <s v="DÍA 07"/>
    <x v="4"/>
    <x v="1"/>
    <x v="1"/>
    <x v="24"/>
    <s v="Pastillas caldo de pollo"/>
    <n v="1.6666666666666665"/>
    <n v="0"/>
    <s v="gramos"/>
    <s v="1 pastila = 11 gr."/>
    <n v="0.15151515151515149"/>
    <s v="unidades"/>
  </r>
  <r>
    <s v="DÍA 07"/>
    <x v="4"/>
    <x v="1"/>
    <x v="1"/>
    <x v="24"/>
    <s v="Vino blanco"/>
    <n v="1.6666666666666666E-2"/>
    <n v="0"/>
    <s v="litros"/>
    <m/>
    <m/>
    <m/>
  </r>
  <r>
    <s v="DÍA 07"/>
    <x v="4"/>
    <x v="1"/>
    <x v="1"/>
    <x v="24"/>
    <s v="Curry"/>
    <n v="1.3333333333333333"/>
    <n v="0"/>
    <s v="gramos"/>
    <m/>
    <m/>
    <m/>
  </r>
  <r>
    <s v="DÍA 07"/>
    <x v="4"/>
    <x v="1"/>
    <x v="2"/>
    <x v="24"/>
    <s v="Manzana"/>
    <n v="0.16666666666666666"/>
    <n v="0"/>
    <s v="unidades"/>
    <m/>
    <m/>
    <m/>
  </r>
  <r>
    <s v="DÍA 07"/>
    <x v="4"/>
    <x v="1"/>
    <x v="1"/>
    <x v="24"/>
    <s v="Aceite de oliva"/>
    <n v="1.6666666666666666E-2"/>
    <n v="0"/>
    <s v="litros"/>
    <s v="Cucharada sopera = 15ml"/>
    <m/>
    <m/>
  </r>
  <r>
    <s v="DÍA 07"/>
    <x v="6"/>
    <x v="1"/>
    <x v="2"/>
    <x v="6"/>
    <s v="Barras de pan"/>
    <n v="0.125"/>
    <n v="0"/>
    <s v="unidades"/>
    <m/>
    <m/>
    <m/>
  </r>
  <r>
    <s v="DÍA 07"/>
    <x v="7"/>
    <x v="1"/>
    <x v="2"/>
    <x v="7"/>
    <s v="Piezas de fruta"/>
    <n v="1"/>
    <n v="0"/>
    <s v="unidades"/>
    <m/>
    <m/>
    <m/>
  </r>
  <r>
    <s v="DÍA 07"/>
    <x v="0"/>
    <x v="1"/>
    <x v="2"/>
    <x v="17"/>
    <s v="Lechuga"/>
    <n v="0.16666666666666666"/>
    <n v="0"/>
    <s v="unidades"/>
    <m/>
    <m/>
    <m/>
  </r>
  <r>
    <s v="DÍA 07"/>
    <x v="0"/>
    <x v="1"/>
    <x v="2"/>
    <x v="17"/>
    <s v="Tomates"/>
    <n v="125"/>
    <n v="0"/>
    <s v="gramos"/>
    <m/>
    <m/>
    <m/>
  </r>
  <r>
    <s v="DÍA 07"/>
    <x v="0"/>
    <x v="1"/>
    <x v="1"/>
    <x v="17"/>
    <s v="Aceitunas verdes sin hueso(escurrido)"/>
    <n v="16.666666666666668"/>
    <n v="0"/>
    <s v="gramos"/>
    <m/>
    <m/>
    <m/>
  </r>
  <r>
    <s v="DÍA 07"/>
    <x v="0"/>
    <x v="1"/>
    <x v="1"/>
    <x v="17"/>
    <s v="Atún al natural (escurrido)"/>
    <n v="16.666666666666668"/>
    <n v="0"/>
    <s v="gramos"/>
    <s v="1 pastila = 11 gr."/>
    <n v="1.5151515151515154"/>
    <s v="unidades"/>
  </r>
  <r>
    <s v="DÍA 07"/>
    <x v="0"/>
    <x v="1"/>
    <x v="1"/>
    <x v="17"/>
    <s v="Cebolla"/>
    <n v="4.1666666666666664E-2"/>
    <n v="0"/>
    <s v="unidades"/>
    <s v="100gr./ud"/>
    <n v="4.166666666666667"/>
    <s v="gramos"/>
  </r>
  <r>
    <s v="DÍA 07"/>
    <x v="0"/>
    <x v="1"/>
    <x v="1"/>
    <x v="17"/>
    <s v="Aceite de oliva"/>
    <n v="1.4999999999999999E-2"/>
    <n v="0"/>
    <s v="litros"/>
    <s v="Cucharada sopera = 15ml"/>
    <m/>
    <m/>
  </r>
  <r>
    <s v="DÍA 07"/>
    <x v="1"/>
    <x v="1"/>
    <x v="2"/>
    <x v="9"/>
    <s v="Filetes de lomo"/>
    <n v="2"/>
    <n v="0"/>
    <s v="unidades"/>
    <s v="Cada filete 120g."/>
    <n v="240"/>
    <s v="gramos"/>
  </r>
  <r>
    <s v="DÍA 07"/>
    <x v="6"/>
    <x v="1"/>
    <x v="2"/>
    <x v="6"/>
    <s v="Barras de pan"/>
    <n v="0.125"/>
    <n v="0"/>
    <s v="unidades"/>
    <m/>
    <m/>
    <m/>
  </r>
  <r>
    <s v="DÍA 07"/>
    <x v="2"/>
    <x v="1"/>
    <x v="2"/>
    <x v="10"/>
    <s v="Yogur"/>
    <n v="1"/>
    <n v="0"/>
    <s v="unidades"/>
    <m/>
    <m/>
    <m/>
  </r>
  <r>
    <s v="DÍA 08"/>
    <x v="3"/>
    <x v="1"/>
    <x v="2"/>
    <x v="3"/>
    <s v="Barras de pan"/>
    <n v="0.125"/>
    <n v="0"/>
    <s v="unidades"/>
    <s v="Se corta la barra horizontalmente por la mitad y en cuatro verticalmente"/>
    <m/>
    <m/>
  </r>
  <r>
    <s v="DÍA 08"/>
    <x v="3"/>
    <x v="1"/>
    <x v="1"/>
    <x v="3"/>
    <s v="Mantequilla"/>
    <n v="15"/>
    <n v="0"/>
    <s v="gramos"/>
    <s v="Monodosis 10 gr."/>
    <m/>
    <m/>
  </r>
  <r>
    <s v="DÍA 08"/>
    <x v="3"/>
    <x v="1"/>
    <x v="1"/>
    <x v="3"/>
    <s v="Mermelada"/>
    <n v="30"/>
    <n v="0"/>
    <s v="gramos"/>
    <s v="Monodosis 25 gr."/>
    <m/>
    <m/>
  </r>
  <r>
    <s v="DÍA 08"/>
    <x v="3"/>
    <x v="1"/>
    <x v="1"/>
    <x v="3"/>
    <s v="Leche"/>
    <n v="0.25"/>
    <n v="0"/>
    <s v="litros"/>
    <s v="Poto de leche"/>
    <m/>
    <m/>
  </r>
  <r>
    <s v="DÍA 08"/>
    <x v="3"/>
    <x v="1"/>
    <x v="1"/>
    <x v="3"/>
    <s v="Nesquik"/>
    <n v="14"/>
    <n v="0"/>
    <s v="gramos"/>
    <m/>
    <m/>
    <m/>
  </r>
  <r>
    <s v="DÍA 08"/>
    <x v="4"/>
    <x v="1"/>
    <x v="2"/>
    <x v="25"/>
    <s v="Tomates"/>
    <n v="200"/>
    <n v="0"/>
    <s v="gramos"/>
    <m/>
    <m/>
    <m/>
  </r>
  <r>
    <s v="DÍA 08"/>
    <x v="4"/>
    <x v="1"/>
    <x v="1"/>
    <x v="25"/>
    <s v="Cebolleta"/>
    <n v="0.16666666666666666"/>
    <n v="0"/>
    <s v="unidades"/>
    <m/>
    <m/>
    <m/>
  </r>
  <r>
    <s v="DÍA 08"/>
    <x v="4"/>
    <x v="1"/>
    <x v="2"/>
    <x v="25"/>
    <s v="Pepino"/>
    <n v="0.16666666666666666"/>
    <n v="0"/>
    <s v="unidades"/>
    <m/>
    <m/>
    <m/>
  </r>
  <r>
    <s v="DÍA 08"/>
    <x v="4"/>
    <x v="1"/>
    <x v="2"/>
    <x v="25"/>
    <s v="Pimiento verde"/>
    <n v="0.16666666666666666"/>
    <n v="0"/>
    <s v="unidades"/>
    <m/>
    <m/>
    <m/>
  </r>
  <r>
    <s v="DÍA 08"/>
    <x v="4"/>
    <x v="1"/>
    <x v="1"/>
    <x v="25"/>
    <s v="Ajo"/>
    <n v="2.0833333333333332E-2"/>
    <n v="0"/>
    <s v="unidades"/>
    <s v="1 ajo = 8 dientes"/>
    <m/>
    <m/>
  </r>
  <r>
    <s v="DÍA 08"/>
    <x v="6"/>
    <x v="1"/>
    <x v="2"/>
    <x v="6"/>
    <s v="Barras de pan"/>
    <n v="0.125"/>
    <n v="0"/>
    <s v="unidades"/>
    <m/>
    <m/>
    <m/>
  </r>
  <r>
    <s v="DÍA 08"/>
    <x v="7"/>
    <x v="1"/>
    <x v="2"/>
    <x v="7"/>
    <s v="Piezas de fruta"/>
    <n v="1"/>
    <n v="0"/>
    <s v="unidades"/>
    <m/>
    <m/>
    <m/>
  </r>
  <r>
    <s v="DÍA 08"/>
    <x v="0"/>
    <x v="1"/>
    <x v="0"/>
    <x v="0"/>
    <s v="Agua"/>
    <n v="0.25"/>
    <n v="0"/>
    <s v="litros"/>
    <m/>
    <m/>
    <m/>
  </r>
  <r>
    <s v="DÍA 08"/>
    <x v="0"/>
    <x v="1"/>
    <x v="1"/>
    <x v="0"/>
    <s v="Pastillas caldo de pollo"/>
    <n v="5"/>
    <n v="0"/>
    <s v="gramos"/>
    <s v="1 pastila = 11 gr."/>
    <n v="0.45454545454545453"/>
    <s v="unidades"/>
  </r>
  <r>
    <s v="DÍA 08"/>
    <x v="0"/>
    <x v="1"/>
    <x v="1"/>
    <x v="0"/>
    <s v="Fideos"/>
    <n v="25"/>
    <n v="0"/>
    <s v="gramos"/>
    <m/>
    <m/>
    <m/>
  </r>
  <r>
    <s v="DÍA 08"/>
    <x v="6"/>
    <x v="1"/>
    <x v="2"/>
    <x v="6"/>
    <s v="Barras de pan"/>
    <n v="0.125"/>
    <n v="0"/>
    <s v="unidades"/>
    <m/>
    <m/>
    <m/>
  </r>
  <r>
    <s v="DÍA 08"/>
    <x v="2"/>
    <x v="1"/>
    <x v="2"/>
    <x v="10"/>
    <s v="Yogur"/>
    <n v="1"/>
    <n v="0"/>
    <s v="unidades"/>
    <m/>
    <m/>
    <m/>
  </r>
  <r>
    <s v="DÍA 09"/>
    <x v="3"/>
    <x v="1"/>
    <x v="2"/>
    <x v="3"/>
    <s v="Barras de pan"/>
    <n v="0.125"/>
    <n v="0"/>
    <s v="unidades"/>
    <s v="Se corta la barra horizontalmente por la mitad y en cuatro verticalmente"/>
    <m/>
    <m/>
  </r>
  <r>
    <s v="DÍA 09"/>
    <x v="3"/>
    <x v="1"/>
    <x v="1"/>
    <x v="3"/>
    <s v="Mantequilla"/>
    <n v="15"/>
    <n v="0"/>
    <s v="gramos"/>
    <s v="Monodosis 10 gr."/>
    <m/>
    <m/>
  </r>
  <r>
    <s v="DÍA 09"/>
    <x v="3"/>
    <x v="1"/>
    <x v="1"/>
    <x v="3"/>
    <s v="Mermelada"/>
    <n v="30"/>
    <n v="0"/>
    <s v="gramos"/>
    <s v="Monodosis 25 gr."/>
    <m/>
    <m/>
  </r>
  <r>
    <s v="DÍA 09"/>
    <x v="3"/>
    <x v="1"/>
    <x v="1"/>
    <x v="3"/>
    <s v="Leche"/>
    <n v="0.25"/>
    <n v="0"/>
    <s v="litros"/>
    <s v="Poto de leche"/>
    <m/>
    <m/>
  </r>
  <r>
    <s v="DÍA 09"/>
    <x v="3"/>
    <x v="1"/>
    <x v="1"/>
    <x v="3"/>
    <s v="Nesquik"/>
    <n v="14"/>
    <n v="0"/>
    <s v="gramos"/>
    <m/>
    <m/>
    <m/>
  </r>
  <r>
    <s v="DÍA 09"/>
    <x v="4"/>
    <x v="1"/>
    <x v="1"/>
    <x v="26"/>
    <s v="Patata"/>
    <n v="83.333333333333329"/>
    <n v="0"/>
    <s v="gramos"/>
    <m/>
    <m/>
    <m/>
  </r>
  <r>
    <s v="DÍA 09"/>
    <x v="4"/>
    <x v="1"/>
    <x v="2"/>
    <x v="26"/>
    <s v="Tomates"/>
    <n v="0.5"/>
    <n v="0"/>
    <s v="unidades"/>
    <m/>
    <m/>
    <m/>
  </r>
  <r>
    <s v="DÍA 09"/>
    <x v="4"/>
    <x v="1"/>
    <x v="1"/>
    <x v="26"/>
    <s v="Cebolla"/>
    <n v="0.16666666666666666"/>
    <n v="0"/>
    <s v="unidades"/>
    <s v="100gr./ud"/>
    <n v="16.666666666666664"/>
    <s v="gramos"/>
  </r>
  <r>
    <s v="DÍA 09"/>
    <x v="4"/>
    <x v="1"/>
    <x v="1"/>
    <x v="26"/>
    <s v="Aceitunas verdes sin hueso(escurrido)"/>
    <n v="16.666666666666668"/>
    <n v="0"/>
    <s v="gramos"/>
    <m/>
    <m/>
    <m/>
  </r>
  <r>
    <s v="DÍA 09"/>
    <x v="4"/>
    <x v="1"/>
    <x v="1"/>
    <x v="26"/>
    <s v="Atún al natural (escurrido)"/>
    <n v="26.666666666666668"/>
    <n v="0"/>
    <s v="gramos"/>
    <s v="1 pastila = 11 gr."/>
    <n v="2.4242424242424243"/>
    <s v="unidades"/>
  </r>
  <r>
    <s v="DÍA 09"/>
    <x v="4"/>
    <x v="1"/>
    <x v="1"/>
    <x v="26"/>
    <s v="Aceite de oliva"/>
    <n v="1.4999999999999999E-2"/>
    <n v="0"/>
    <s v="litros"/>
    <s v="Cucharada sopera = 15ml"/>
    <m/>
    <m/>
  </r>
  <r>
    <s v="DÍA 09"/>
    <x v="5"/>
    <x v="1"/>
    <x v="2"/>
    <x v="12"/>
    <s v="Filetes de pollo"/>
    <n v="2"/>
    <n v="0"/>
    <s v="unidades"/>
    <s v="120gr/ud"/>
    <n v="240"/>
    <s v="gramos"/>
  </r>
  <r>
    <s v="DÍA 09"/>
    <x v="5"/>
    <x v="1"/>
    <x v="1"/>
    <x v="12"/>
    <s v="Ketchup"/>
    <n v="20"/>
    <n v="0"/>
    <s v="gramos"/>
    <s v="Monodosis 10ml"/>
    <m/>
    <m/>
  </r>
  <r>
    <s v="DÍA 09"/>
    <x v="6"/>
    <x v="1"/>
    <x v="2"/>
    <x v="6"/>
    <s v="Barras de pan"/>
    <n v="0.125"/>
    <n v="0"/>
    <s v="unidades"/>
    <m/>
    <m/>
    <m/>
  </r>
  <r>
    <s v="DÍA 09"/>
    <x v="7"/>
    <x v="1"/>
    <x v="2"/>
    <x v="7"/>
    <s v="Piezas de fruta"/>
    <n v="1"/>
    <n v="0"/>
    <s v="unidades"/>
    <m/>
    <m/>
    <m/>
  </r>
  <r>
    <s v="DÍA 09"/>
    <x v="0"/>
    <x v="1"/>
    <x v="2"/>
    <x v="27"/>
    <s v="Hamburguesas (carne)"/>
    <n v="1"/>
    <n v="0"/>
    <s v="unidades"/>
    <m/>
    <m/>
    <m/>
  </r>
  <r>
    <s v="DÍA 09"/>
    <x v="0"/>
    <x v="1"/>
    <x v="2"/>
    <x v="27"/>
    <s v="Pan hamburguesa"/>
    <n v="1"/>
    <n v="0"/>
    <s v="unidades"/>
    <m/>
    <m/>
    <m/>
  </r>
  <r>
    <s v="DÍA 09"/>
    <x v="0"/>
    <x v="1"/>
    <x v="2"/>
    <x v="27"/>
    <s v="Lechuga"/>
    <n v="0.05"/>
    <n v="0"/>
    <s v="unidades"/>
    <m/>
    <m/>
    <m/>
  </r>
  <r>
    <s v="DÍA 09"/>
    <x v="0"/>
    <x v="1"/>
    <x v="2"/>
    <x v="27"/>
    <s v="Tomates"/>
    <n v="0.16666666666666666"/>
    <n v="0"/>
    <s v="unidades"/>
    <m/>
    <m/>
    <m/>
  </r>
  <r>
    <s v="DÍA 09"/>
    <x v="0"/>
    <x v="1"/>
    <x v="1"/>
    <x v="27"/>
    <s v="Queso en lonchas"/>
    <n v="20"/>
    <n v="0"/>
    <s v="gramos"/>
    <m/>
    <n v="1"/>
    <s v="unidades"/>
  </r>
  <r>
    <s v="DÍA 09"/>
    <x v="0"/>
    <x v="1"/>
    <x v="1"/>
    <x v="27"/>
    <s v="Ketchup"/>
    <n v="20"/>
    <n v="0"/>
    <s v="gramos"/>
    <s v="Monodosis 10ml"/>
    <m/>
    <m/>
  </r>
  <r>
    <s v="DÍA 09"/>
    <x v="0"/>
    <x v="1"/>
    <x v="1"/>
    <x v="27"/>
    <s v="Pan de perrito"/>
    <n v="1"/>
    <n v="0"/>
    <s v="unidades"/>
    <m/>
    <m/>
    <m/>
  </r>
  <r>
    <s v="DÍA 09"/>
    <x v="0"/>
    <x v="1"/>
    <x v="2"/>
    <x v="27"/>
    <s v="Salchichas"/>
    <n v="2"/>
    <n v="0"/>
    <s v="unidades"/>
    <m/>
    <m/>
    <m/>
  </r>
  <r>
    <s v="DÍA 09"/>
    <x v="0"/>
    <x v="1"/>
    <x v="1"/>
    <x v="27"/>
    <s v="Ketchup"/>
    <n v="20"/>
    <n v="0"/>
    <s v="gramos"/>
    <s v="Monodosis 10ml"/>
    <m/>
    <m/>
  </r>
  <r>
    <s v="DÍA 09"/>
    <x v="1"/>
    <x v="1"/>
    <x v="1"/>
    <x v="28"/>
    <s v="Patatas fritas (bolsa)"/>
    <n v="25"/>
    <n v="0"/>
    <s v="gramos"/>
    <m/>
    <m/>
    <m/>
  </r>
  <r>
    <s v="DÍA 09"/>
    <x v="6"/>
    <x v="1"/>
    <x v="2"/>
    <x v="6"/>
    <s v="Barras de pan"/>
    <n v="0.125"/>
    <n v="0"/>
    <s v="unidades"/>
    <m/>
    <m/>
    <m/>
  </r>
  <r>
    <s v="DÍA 09"/>
    <x v="2"/>
    <x v="1"/>
    <x v="2"/>
    <x v="10"/>
    <s v="Yogur"/>
    <n v="1"/>
    <n v="0"/>
    <s v="unidades"/>
    <m/>
    <m/>
    <m/>
  </r>
  <r>
    <s v="DÍA 10"/>
    <x v="3"/>
    <x v="1"/>
    <x v="1"/>
    <x v="14"/>
    <s v="Nesquik"/>
    <n v="14"/>
    <n v="0"/>
    <s v="gramos"/>
    <m/>
    <m/>
    <m/>
  </r>
  <r>
    <s v="DÍA 10"/>
    <x v="3"/>
    <x v="1"/>
    <x v="1"/>
    <x v="14"/>
    <s v="Sirope"/>
    <n v="15"/>
    <n v="0"/>
    <s v="gramos"/>
    <m/>
    <m/>
    <m/>
  </r>
  <r>
    <s v="DÍA 10"/>
    <x v="3"/>
    <x v="1"/>
    <x v="1"/>
    <x v="14"/>
    <s v="Leche"/>
    <n v="0.29463815799999998"/>
    <n v="0"/>
    <s v="litros"/>
    <s v="0,25 L leche para 14 tortitas y 0'25 litros por poto de leche"/>
    <m/>
    <m/>
  </r>
  <r>
    <s v="DÍA 10"/>
    <x v="3"/>
    <x v="1"/>
    <x v="2"/>
    <x v="14"/>
    <s v="Huevina"/>
    <n v="16.069736842105261"/>
    <n v="0"/>
    <s v="gramos"/>
    <s v="1 huevo = 45 gr de huevina"/>
    <m/>
    <m/>
  </r>
  <r>
    <s v="DÍA 10"/>
    <x v="3"/>
    <x v="1"/>
    <x v="1"/>
    <x v="14"/>
    <s v="Harina"/>
    <n v="35.710526315789473"/>
    <n v="0"/>
    <s v="gramos"/>
    <s v="200gr. para 14 tortitas"/>
    <m/>
    <m/>
  </r>
  <r>
    <s v="DÍA 10"/>
    <x v="3"/>
    <x v="1"/>
    <x v="1"/>
    <x v="14"/>
    <s v="Azúcar"/>
    <n v="3.75"/>
    <n v="0"/>
    <s v="gramos"/>
    <s v="21gr. para 14 tortitas"/>
    <m/>
    <m/>
  </r>
  <r>
    <s v="DÍA 10"/>
    <x v="3"/>
    <x v="1"/>
    <x v="1"/>
    <x v="14"/>
    <s v="Aceite de girasol"/>
    <n v="1.75E-3"/>
    <n v="0"/>
    <s v="litros"/>
    <s v="9gr. Para 14 tortitas"/>
    <n v="9"/>
    <s v="gramos"/>
  </r>
  <r>
    <s v="DÍA 10"/>
    <x v="3"/>
    <x v="1"/>
    <x v="1"/>
    <x v="14"/>
    <s v="Sal"/>
    <n v="0.44600000000000001"/>
    <n v="0"/>
    <s v="gramos"/>
    <s v="2,5gr. Para 14 tortitas"/>
    <m/>
    <m/>
  </r>
  <r>
    <s v="DÍA 10"/>
    <x v="3"/>
    <x v="1"/>
    <x v="1"/>
    <x v="14"/>
    <s v="Levadura"/>
    <n v="2.6779999999999999"/>
    <n v="0"/>
    <s v="gramos"/>
    <s v="15gr. Para 14 tortitas"/>
    <m/>
    <m/>
  </r>
  <r>
    <s v="DÍA 10"/>
    <x v="4"/>
    <x v="1"/>
    <x v="1"/>
    <x v="29"/>
    <s v="Arroz"/>
    <n v="60"/>
    <n v="0"/>
    <s v="gramos"/>
    <m/>
    <m/>
    <m/>
  </r>
  <r>
    <s v="DÍA 10"/>
    <x v="4"/>
    <x v="1"/>
    <x v="1"/>
    <x v="29"/>
    <s v="Aceite de oliva"/>
    <n v="1.4999999999999999E-2"/>
    <n v="0"/>
    <s v="litros"/>
    <s v="Cucharada sopera = 15ml"/>
    <m/>
    <m/>
  </r>
  <r>
    <s v="DÍA 10"/>
    <x v="4"/>
    <x v="1"/>
    <x v="1"/>
    <x v="29"/>
    <s v="Tomate frito"/>
    <n v="200"/>
    <n v="0"/>
    <s v="gramos"/>
    <m/>
    <m/>
    <m/>
  </r>
  <r>
    <s v="DÍA 10"/>
    <x v="5"/>
    <x v="1"/>
    <x v="2"/>
    <x v="30"/>
    <s v="Filetes de pollo"/>
    <n v="2"/>
    <n v="0"/>
    <s v="unidades"/>
    <s v="120gr/ud"/>
    <n v="240"/>
    <s v="gramos"/>
  </r>
  <r>
    <s v="DÍA 10"/>
    <x v="5"/>
    <x v="1"/>
    <x v="1"/>
    <x v="30"/>
    <s v="Cebolla"/>
    <n v="0.25"/>
    <n v="0"/>
    <s v="unidades"/>
    <s v="100gr./ud"/>
    <n v="25"/>
    <s v="gramos"/>
  </r>
  <r>
    <s v="DÍA 10"/>
    <x v="5"/>
    <x v="1"/>
    <x v="2"/>
    <x v="30"/>
    <s v="Judías verdes redondas"/>
    <n v="50"/>
    <n v="0"/>
    <s v="gramos"/>
    <m/>
    <m/>
    <m/>
  </r>
  <r>
    <s v="DÍA 10"/>
    <x v="5"/>
    <x v="1"/>
    <x v="1"/>
    <x v="30"/>
    <s v="Champiñones (escurridos)"/>
    <n v="50"/>
    <n v="0"/>
    <s v="gramos"/>
    <m/>
    <m/>
    <m/>
  </r>
  <r>
    <s v="DÍA 10"/>
    <x v="5"/>
    <x v="1"/>
    <x v="2"/>
    <x v="30"/>
    <s v="Pimiento rojo"/>
    <n v="0.25"/>
    <n v="0"/>
    <s v="unidades"/>
    <m/>
    <m/>
    <m/>
  </r>
  <r>
    <s v="DÍA 10"/>
    <x v="5"/>
    <x v="1"/>
    <x v="1"/>
    <x v="30"/>
    <s v="Salsa soja"/>
    <n v="0.03"/>
    <n v="0"/>
    <s v="litros"/>
    <m/>
    <m/>
    <m/>
  </r>
  <r>
    <s v="DÍA 10"/>
    <x v="6"/>
    <x v="1"/>
    <x v="2"/>
    <x v="6"/>
    <s v="Barras de pan"/>
    <n v="0.125"/>
    <n v="0"/>
    <s v="unidades"/>
    <m/>
    <m/>
    <m/>
  </r>
  <r>
    <s v="DÍA 10"/>
    <x v="7"/>
    <x v="1"/>
    <x v="2"/>
    <x v="7"/>
    <s v="Piezas de fruta"/>
    <n v="1"/>
    <n v="0"/>
    <s v="unidades"/>
    <m/>
    <m/>
    <m/>
  </r>
  <r>
    <s v="DÍA 10"/>
    <x v="0"/>
    <x v="1"/>
    <x v="2"/>
    <x v="17"/>
    <s v="Lechuga"/>
    <n v="0.16666666666666666"/>
    <n v="0"/>
    <s v="unidades"/>
    <m/>
    <m/>
    <m/>
  </r>
  <r>
    <s v="DÍA 10"/>
    <x v="0"/>
    <x v="1"/>
    <x v="2"/>
    <x v="17"/>
    <s v="Tomates"/>
    <n v="125"/>
    <n v="0"/>
    <s v="gramos"/>
    <m/>
    <m/>
    <m/>
  </r>
  <r>
    <s v="DÍA 10"/>
    <x v="0"/>
    <x v="1"/>
    <x v="1"/>
    <x v="17"/>
    <s v="Aceitunas verdes sin hueso(escurrido)"/>
    <n v="16.666666666666668"/>
    <n v="0"/>
    <s v="gramos"/>
    <m/>
    <m/>
    <m/>
  </r>
  <r>
    <s v="DÍA 10"/>
    <x v="0"/>
    <x v="1"/>
    <x v="1"/>
    <x v="17"/>
    <s v="Atún al natural (escurrido)"/>
    <n v="16.666666666666668"/>
    <n v="0"/>
    <s v="gramos"/>
    <s v="1 pastila = 11 gr."/>
    <n v="1.5151515151515154"/>
    <s v="unidades"/>
  </r>
  <r>
    <s v="DÍA 10"/>
    <x v="0"/>
    <x v="1"/>
    <x v="1"/>
    <x v="17"/>
    <s v="Cebolla"/>
    <n v="4.1666666666666664E-2"/>
    <n v="0"/>
    <s v="unidades"/>
    <s v="100gr./ud"/>
    <n v="4.166666666666667"/>
    <s v="gramos"/>
  </r>
  <r>
    <s v="DÍA 10"/>
    <x v="0"/>
    <x v="1"/>
    <x v="1"/>
    <x v="17"/>
    <s v="Aceite de oliva"/>
    <n v="1.4999999999999999E-2"/>
    <n v="0"/>
    <s v="litros"/>
    <s v="Cucharada sopera = 15ml"/>
    <m/>
    <m/>
  </r>
  <r>
    <s v="DÍA 10"/>
    <x v="1"/>
    <x v="1"/>
    <x v="2"/>
    <x v="20"/>
    <s v="Merluza rebozada"/>
    <n v="2"/>
    <n v="0"/>
    <s v="unidades"/>
    <m/>
    <n v="240"/>
    <s v="gramos"/>
  </r>
  <r>
    <s v="DÍA 10"/>
    <x v="6"/>
    <x v="1"/>
    <x v="2"/>
    <x v="6"/>
    <s v="Barras de pan"/>
    <n v="0.125"/>
    <n v="0"/>
    <s v="unidades"/>
    <m/>
    <m/>
    <m/>
  </r>
  <r>
    <s v="DÍA 10"/>
    <x v="2"/>
    <x v="1"/>
    <x v="2"/>
    <x v="10"/>
    <s v="Yogur"/>
    <n v="1"/>
    <n v="0"/>
    <s v="unidades"/>
    <m/>
    <m/>
    <m/>
  </r>
  <r>
    <s v="DÍA 11"/>
    <x v="3"/>
    <x v="1"/>
    <x v="2"/>
    <x v="3"/>
    <s v="Barras de pan"/>
    <n v="0.125"/>
    <n v="0"/>
    <s v="unidades"/>
    <s v="Se corta la barra horizontalmente por la mitad y en cuatro verticalmente"/>
    <m/>
    <m/>
  </r>
  <r>
    <s v="DÍA 11"/>
    <x v="3"/>
    <x v="1"/>
    <x v="1"/>
    <x v="3"/>
    <s v="Mantequilla"/>
    <n v="15"/>
    <n v="0"/>
    <s v="gramos"/>
    <s v="Monodosis 10 gr."/>
    <m/>
    <m/>
  </r>
  <r>
    <s v="DÍA 11"/>
    <x v="3"/>
    <x v="1"/>
    <x v="1"/>
    <x v="3"/>
    <s v="Mermelada"/>
    <n v="30"/>
    <n v="0"/>
    <s v="gramos"/>
    <s v="Monodosis 25 gr."/>
    <m/>
    <m/>
  </r>
  <r>
    <s v="DÍA 11"/>
    <x v="3"/>
    <x v="1"/>
    <x v="1"/>
    <x v="3"/>
    <s v="Leche"/>
    <n v="0.25"/>
    <n v="0"/>
    <s v="litros"/>
    <s v="Poto de leche"/>
    <m/>
    <m/>
  </r>
  <r>
    <s v="DÍA 11"/>
    <x v="3"/>
    <x v="1"/>
    <x v="1"/>
    <x v="3"/>
    <s v="Nesquik"/>
    <n v="14"/>
    <n v="0"/>
    <s v="gramos"/>
    <m/>
    <m/>
    <m/>
  </r>
  <r>
    <s v="DÍA 11"/>
    <x v="4"/>
    <x v="1"/>
    <x v="1"/>
    <x v="31"/>
    <s v="Garbanzo crudo"/>
    <n v="66.666666666666671"/>
    <n v="0"/>
    <s v="gramos"/>
    <m/>
    <m/>
    <m/>
  </r>
  <r>
    <s v="DÍA 11"/>
    <x v="4"/>
    <x v="1"/>
    <x v="1"/>
    <x v="31"/>
    <s v="Zanahoria"/>
    <n v="23.333333333333332"/>
    <n v="0"/>
    <s v="gramos"/>
    <m/>
    <n v="0.33333333333333331"/>
    <s v="unidades"/>
  </r>
  <r>
    <s v="DÍA 11"/>
    <x v="4"/>
    <x v="1"/>
    <x v="2"/>
    <x v="31"/>
    <s v="Pimiento verde"/>
    <n v="0.16666666666666666"/>
    <n v="0"/>
    <s v="unidades"/>
    <m/>
    <m/>
    <m/>
  </r>
  <r>
    <s v="DÍA 11"/>
    <x v="4"/>
    <x v="1"/>
    <x v="1"/>
    <x v="31"/>
    <s v="Cebolla"/>
    <n v="0.16666666666666666"/>
    <n v="0"/>
    <s v="unidades"/>
    <s v="100gr./ud"/>
    <n v="1.6666666666666666E-3"/>
    <s v="gramos"/>
  </r>
  <r>
    <s v="DÍA 11"/>
    <x v="4"/>
    <x v="1"/>
    <x v="1"/>
    <x v="31"/>
    <s v="Aceite de oliva"/>
    <n v="1.4999999999999999E-2"/>
    <n v="0"/>
    <s v="litros"/>
    <s v="Cucharada sopera = 15ml"/>
    <m/>
    <m/>
  </r>
  <r>
    <s v="DÍA 11"/>
    <x v="4"/>
    <x v="1"/>
    <x v="1"/>
    <x v="31"/>
    <s v="Salsa soja"/>
    <n v="0.03"/>
    <n v="0"/>
    <s v="litros"/>
    <m/>
    <m/>
    <m/>
  </r>
  <r>
    <s v="DÍA 11"/>
    <x v="5"/>
    <x v="1"/>
    <x v="2"/>
    <x v="9"/>
    <s v="Filetes de lomo"/>
    <n v="2"/>
    <n v="0"/>
    <s v="unidades"/>
    <s v="Cada filete 120g."/>
    <n v="240"/>
    <s v="gramos"/>
  </r>
  <r>
    <s v="DÍA 11"/>
    <x v="6"/>
    <x v="1"/>
    <x v="2"/>
    <x v="6"/>
    <s v="Barras de pan"/>
    <n v="0.125"/>
    <n v="0"/>
    <s v="unidades"/>
    <m/>
    <m/>
    <m/>
  </r>
  <r>
    <s v="DÍA 11"/>
    <x v="7"/>
    <x v="1"/>
    <x v="2"/>
    <x v="7"/>
    <s v="Piezas de fruta"/>
    <n v="1"/>
    <n v="0"/>
    <s v="unidades"/>
    <m/>
    <m/>
    <m/>
  </r>
  <r>
    <s v="DÍA 11"/>
    <x v="0"/>
    <x v="1"/>
    <x v="1"/>
    <x v="8"/>
    <s v="Patata"/>
    <n v="125"/>
    <n v="0"/>
    <s v="gramos"/>
    <m/>
    <m/>
    <m/>
  </r>
  <r>
    <s v="DÍA 11"/>
    <x v="0"/>
    <x v="1"/>
    <x v="1"/>
    <x v="8"/>
    <s v="Zanahoria"/>
    <n v="58.333333333333336"/>
    <n v="0"/>
    <s v="gramos"/>
    <m/>
    <n v="0.83333333333333337"/>
    <s v="unidades"/>
  </r>
  <r>
    <s v="DÍA 11"/>
    <x v="0"/>
    <x v="1"/>
    <x v="2"/>
    <x v="8"/>
    <s v="Puerro"/>
    <n v="0.66666666666666663"/>
    <n v="0"/>
    <s v="unidades"/>
    <m/>
    <m/>
    <m/>
  </r>
  <r>
    <s v="DÍA 11"/>
    <x v="0"/>
    <x v="1"/>
    <x v="1"/>
    <x v="8"/>
    <s v="Pastillas caldo de carne"/>
    <n v="5.5"/>
    <n v="0"/>
    <s v="gramos"/>
    <s v="1 pastila = 11 gr."/>
    <n v="0.5"/>
    <s v="unidades"/>
  </r>
  <r>
    <s v="DÍA 11"/>
    <x v="0"/>
    <x v="1"/>
    <x v="1"/>
    <x v="8"/>
    <s v="Aceite de oliva"/>
    <n v="1.4999999999999999E-2"/>
    <n v="0"/>
    <s v="litros"/>
    <s v="Cucharada sopera = 15ml"/>
    <m/>
    <m/>
  </r>
  <r>
    <s v="DÍA 11"/>
    <x v="1"/>
    <x v="1"/>
    <x v="2"/>
    <x v="18"/>
    <s v="Huevina"/>
    <n v="50"/>
    <n v="0"/>
    <s v="gramos"/>
    <s v="1 huevo = 45 gr de huevina"/>
    <m/>
    <m/>
  </r>
  <r>
    <s v="DÍA 11"/>
    <x v="1"/>
    <x v="1"/>
    <x v="2"/>
    <x v="18"/>
    <s v="Tomates"/>
    <n v="0.5"/>
    <n v="0"/>
    <s v="unidades"/>
    <m/>
    <m/>
    <m/>
  </r>
  <r>
    <s v="DÍA 11"/>
    <x v="1"/>
    <x v="1"/>
    <x v="1"/>
    <x v="18"/>
    <s v="Aceite de oliva"/>
    <n v="2.5000000000000001E-3"/>
    <n v="0"/>
    <s v="litros"/>
    <s v="Cucharada sopera = 15ml"/>
    <m/>
    <m/>
  </r>
  <r>
    <s v="DÍA 11"/>
    <x v="1"/>
    <x v="1"/>
    <x v="1"/>
    <x v="18"/>
    <s v="Cebolla"/>
    <n v="0.5"/>
    <n v="0"/>
    <s v="unidades"/>
    <s v="100gr./ud"/>
    <n v="50"/>
    <s v="gramos"/>
  </r>
  <r>
    <s v="DÍA 11"/>
    <x v="6"/>
    <x v="1"/>
    <x v="2"/>
    <x v="6"/>
    <s v="Barras de pan"/>
    <n v="0.125"/>
    <n v="0"/>
    <s v="unidades"/>
    <m/>
    <m/>
    <m/>
  </r>
  <r>
    <s v="DÍA 11"/>
    <x v="2"/>
    <x v="1"/>
    <x v="2"/>
    <x v="10"/>
    <s v="Yogur"/>
    <n v="1"/>
    <n v="0"/>
    <s v="unidades"/>
    <m/>
    <m/>
    <m/>
  </r>
  <r>
    <s v="DÍA 12"/>
    <x v="3"/>
    <x v="1"/>
    <x v="2"/>
    <x v="3"/>
    <s v="Barras de pan"/>
    <n v="0.125"/>
    <n v="0"/>
    <s v="unidades"/>
    <s v="Se corta la barra horizontalmente por la mitad y en cuatro verticalmente"/>
    <m/>
    <m/>
  </r>
  <r>
    <s v="DÍA 12"/>
    <x v="3"/>
    <x v="1"/>
    <x v="1"/>
    <x v="3"/>
    <s v="Mantequilla"/>
    <n v="15"/>
    <n v="0"/>
    <s v="gramos"/>
    <s v="Monodosis 10 gr."/>
    <m/>
    <m/>
  </r>
  <r>
    <s v="DÍA 12"/>
    <x v="3"/>
    <x v="1"/>
    <x v="1"/>
    <x v="3"/>
    <s v="Mermelada"/>
    <n v="30"/>
    <n v="0"/>
    <s v="gramos"/>
    <s v="Monodosis 25 gr."/>
    <m/>
    <m/>
  </r>
  <r>
    <s v="DÍA 12"/>
    <x v="3"/>
    <x v="1"/>
    <x v="1"/>
    <x v="3"/>
    <s v="Leche"/>
    <n v="0.25"/>
    <n v="0"/>
    <s v="litros"/>
    <s v="Poto de leche"/>
    <m/>
    <m/>
  </r>
  <r>
    <s v="DÍA 12"/>
    <x v="3"/>
    <x v="1"/>
    <x v="1"/>
    <x v="3"/>
    <s v="Nesquik"/>
    <n v="14"/>
    <n v="0"/>
    <s v="gramos"/>
    <m/>
    <m/>
    <m/>
  </r>
  <r>
    <s v="DÍA 12"/>
    <x v="4"/>
    <x v="1"/>
    <x v="1"/>
    <x v="11"/>
    <s v="Pasta"/>
    <n v="125"/>
    <n v="0"/>
    <s v="gramos"/>
    <m/>
    <m/>
    <m/>
  </r>
  <r>
    <s v="DÍA 12"/>
    <x v="4"/>
    <x v="1"/>
    <x v="1"/>
    <x v="11"/>
    <s v="Tomate frito"/>
    <n v="200"/>
    <n v="0"/>
    <s v="gramos"/>
    <s v="Por persona. 3kg 15 personas"/>
    <m/>
    <m/>
  </r>
  <r>
    <s v="DÍA 12"/>
    <x v="5"/>
    <x v="1"/>
    <x v="1"/>
    <x v="16"/>
    <s v="Pan de fajitas grande"/>
    <n v="2"/>
    <n v="0"/>
    <s v="unidades"/>
    <m/>
    <m/>
    <m/>
  </r>
  <r>
    <s v="DÍA 12"/>
    <x v="5"/>
    <x v="1"/>
    <x v="2"/>
    <x v="16"/>
    <s v="Pollo"/>
    <n v="125"/>
    <n v="0"/>
    <s v="gramos"/>
    <s v="125gr./ud"/>
    <n v="1"/>
    <s v="unidad"/>
  </r>
  <r>
    <s v="DÍA 12"/>
    <x v="5"/>
    <x v="1"/>
    <x v="2"/>
    <x v="16"/>
    <s v="Pimiento rojo"/>
    <n v="37.5"/>
    <n v="0"/>
    <s v="gramos"/>
    <m/>
    <m/>
    <m/>
  </r>
  <r>
    <s v="DÍA 12"/>
    <x v="5"/>
    <x v="1"/>
    <x v="2"/>
    <x v="16"/>
    <s v="Pimiento verde"/>
    <n v="37.5"/>
    <n v="0"/>
    <s v="gramos"/>
    <m/>
    <m/>
    <m/>
  </r>
  <r>
    <s v="DÍA 12"/>
    <x v="5"/>
    <x v="1"/>
    <x v="1"/>
    <x v="16"/>
    <s v="Cebolla"/>
    <n v="0.16666666666666666"/>
    <n v="0"/>
    <s v="unidades"/>
    <s v="100gr./ud"/>
    <n v="16.666666666666668"/>
    <s v="gramos"/>
  </r>
  <r>
    <s v="DÍA 12"/>
    <x v="6"/>
    <x v="1"/>
    <x v="2"/>
    <x v="6"/>
    <s v="Barras de pan"/>
    <n v="0.125"/>
    <n v="0"/>
    <s v="unidades"/>
    <m/>
    <m/>
    <m/>
  </r>
  <r>
    <s v="DÍA 12"/>
    <x v="7"/>
    <x v="1"/>
    <x v="2"/>
    <x v="7"/>
    <s v="Piezas de fruta"/>
    <n v="1"/>
    <n v="0"/>
    <s v="unidades"/>
    <m/>
    <m/>
    <m/>
  </r>
  <r>
    <s v="DÍA 12"/>
    <x v="0"/>
    <x v="1"/>
    <x v="0"/>
    <x v="0"/>
    <s v="Agua"/>
    <n v="0.25"/>
    <n v="0"/>
    <s v="litros"/>
    <m/>
    <m/>
    <m/>
  </r>
  <r>
    <s v="DÍA 12"/>
    <x v="0"/>
    <x v="1"/>
    <x v="1"/>
    <x v="0"/>
    <s v="Pastillas caldo de pollo"/>
    <n v="5"/>
    <n v="0"/>
    <s v="gramos"/>
    <s v="1 pastila = 11 gr."/>
    <n v="0.45454545454545453"/>
    <s v="unidades"/>
  </r>
  <r>
    <s v="DÍA 12"/>
    <x v="0"/>
    <x v="1"/>
    <x v="1"/>
    <x v="0"/>
    <s v="Fideos"/>
    <n v="25"/>
    <n v="0"/>
    <s v="gramos"/>
    <m/>
    <m/>
    <m/>
  </r>
  <r>
    <s v="DÍA 12"/>
    <x v="1"/>
    <x v="1"/>
    <x v="1"/>
    <x v="1"/>
    <s v="Leche"/>
    <n v="9.9999999999999992E-2"/>
    <n v="0"/>
    <s v="litros"/>
    <s v="Cantidades recomendadas por maggi"/>
    <m/>
    <m/>
  </r>
  <r>
    <s v="DÍA 12"/>
    <x v="1"/>
    <x v="1"/>
    <x v="0"/>
    <x v="1"/>
    <s v="Agua"/>
    <n v="0.1"/>
    <n v="0"/>
    <s v="litros"/>
    <m/>
    <m/>
    <m/>
  </r>
  <r>
    <s v="DÍA 12"/>
    <x v="1"/>
    <x v="1"/>
    <x v="1"/>
    <x v="1"/>
    <s v="Polvos puré de patata"/>
    <n v="60"/>
    <n v="0"/>
    <s v="gramos"/>
    <s v="3 cucharadas, cada cucharada 30g"/>
    <m/>
    <m/>
  </r>
  <r>
    <s v="DÍA 12"/>
    <x v="1"/>
    <x v="1"/>
    <x v="1"/>
    <x v="1"/>
    <s v="Ketchup"/>
    <n v="20"/>
    <n v="0"/>
    <s v="gramos"/>
    <s v="Monodosis 10ml"/>
    <m/>
    <m/>
  </r>
  <r>
    <s v="DÍA 12"/>
    <x v="1"/>
    <x v="1"/>
    <x v="2"/>
    <x v="1"/>
    <s v="Salchichas"/>
    <n v="4"/>
    <n v="0"/>
    <s v="unidades"/>
    <m/>
    <m/>
    <m/>
  </r>
  <r>
    <s v="DÍA 12"/>
    <x v="6"/>
    <x v="1"/>
    <x v="2"/>
    <x v="6"/>
    <s v="Barras de pan"/>
    <n v="0.125"/>
    <n v="0"/>
    <s v="unidades"/>
    <m/>
    <m/>
    <m/>
  </r>
  <r>
    <s v="DÍA 12"/>
    <x v="2"/>
    <x v="1"/>
    <x v="2"/>
    <x v="10"/>
    <s v="Yogur"/>
    <n v="1"/>
    <n v="0"/>
    <s v="unidades"/>
    <m/>
    <m/>
    <m/>
  </r>
  <r>
    <s v="DÍA 13"/>
    <x v="3"/>
    <x v="1"/>
    <x v="1"/>
    <x v="14"/>
    <s v="Nesquik"/>
    <n v="14"/>
    <n v="0"/>
    <s v="gramos"/>
    <m/>
    <m/>
    <m/>
  </r>
  <r>
    <s v="DÍA 13"/>
    <x v="3"/>
    <x v="1"/>
    <x v="1"/>
    <x v="14"/>
    <s v="Sirope"/>
    <n v="15"/>
    <n v="0"/>
    <s v="gramos"/>
    <m/>
    <m/>
    <m/>
  </r>
  <r>
    <s v="DÍA 13"/>
    <x v="3"/>
    <x v="1"/>
    <x v="1"/>
    <x v="14"/>
    <s v="Leche"/>
    <n v="0.29463815799999998"/>
    <n v="0"/>
    <s v="litros"/>
    <s v="0,25 L leche para 14 tortitas y 0'25 litros por poto de leche"/>
    <m/>
    <m/>
  </r>
  <r>
    <s v="DÍA 13"/>
    <x v="3"/>
    <x v="1"/>
    <x v="2"/>
    <x v="14"/>
    <s v="Huevina"/>
    <n v="16.069736842105261"/>
    <n v="0"/>
    <s v="gramos"/>
    <s v="1 huevo = 45 gr de huevina"/>
    <m/>
    <m/>
  </r>
  <r>
    <s v="DÍA 13"/>
    <x v="3"/>
    <x v="1"/>
    <x v="1"/>
    <x v="14"/>
    <s v="Harina"/>
    <n v="35.710526315789473"/>
    <n v="0"/>
    <s v="gramos"/>
    <s v="200gr. para 14 tortitas"/>
    <m/>
    <m/>
  </r>
  <r>
    <s v="DÍA 13"/>
    <x v="3"/>
    <x v="1"/>
    <x v="1"/>
    <x v="14"/>
    <s v="Azúcar"/>
    <n v="3.75"/>
    <n v="0"/>
    <s v="gramos"/>
    <s v="21gr. para 14 tortitas"/>
    <m/>
    <m/>
  </r>
  <r>
    <s v="DÍA 13"/>
    <x v="3"/>
    <x v="1"/>
    <x v="1"/>
    <x v="14"/>
    <s v="Aceite de girasol"/>
    <n v="1.75E-3"/>
    <n v="0"/>
    <s v="litros"/>
    <s v="9gr. Para 14 tortitas"/>
    <n v="9"/>
    <s v="gramos"/>
  </r>
  <r>
    <s v="DÍA 13"/>
    <x v="3"/>
    <x v="1"/>
    <x v="1"/>
    <x v="14"/>
    <s v="Sal"/>
    <n v="0.44600000000000001"/>
    <n v="0"/>
    <s v="gramos"/>
    <s v="2,5gr. Para 14 tortitas"/>
    <m/>
    <m/>
  </r>
  <r>
    <s v="DÍA 13"/>
    <x v="3"/>
    <x v="1"/>
    <x v="1"/>
    <x v="14"/>
    <s v="Levadura"/>
    <n v="2.6779999999999999"/>
    <n v="0"/>
    <s v="gramos"/>
    <s v="15gr. Para 14 tortitas"/>
    <m/>
    <m/>
  </r>
  <r>
    <s v="DÍA 13"/>
    <x v="4"/>
    <x v="1"/>
    <x v="1"/>
    <x v="21"/>
    <s v="Lentejas crudas"/>
    <n v="100"/>
    <n v="0"/>
    <s v="gramos"/>
    <m/>
    <m/>
    <m/>
  </r>
  <r>
    <s v="DÍA 13"/>
    <x v="4"/>
    <x v="1"/>
    <x v="1"/>
    <x v="21"/>
    <s v="Zanahoria"/>
    <n v="23.333333333333332"/>
    <n v="0"/>
    <s v="gramos"/>
    <m/>
    <n v="0.33333333333333331"/>
    <s v="unidades"/>
  </r>
  <r>
    <s v="DÍA 13"/>
    <x v="4"/>
    <x v="1"/>
    <x v="1"/>
    <x v="21"/>
    <s v="Patata"/>
    <n v="41.666666666666664"/>
    <n v="0"/>
    <s v="gramos"/>
    <m/>
    <m/>
    <m/>
  </r>
  <r>
    <s v="DÍA 13"/>
    <x v="4"/>
    <x v="1"/>
    <x v="2"/>
    <x v="21"/>
    <s v="Apio"/>
    <n v="0.16666666666666666"/>
    <n v="0"/>
    <s v="unidades"/>
    <m/>
    <m/>
    <m/>
  </r>
  <r>
    <s v="DÍA 13"/>
    <x v="4"/>
    <x v="1"/>
    <x v="2"/>
    <x v="21"/>
    <s v="Puerro"/>
    <n v="0.33333333333333331"/>
    <n v="0"/>
    <s v="unidades"/>
    <m/>
    <m/>
    <m/>
  </r>
  <r>
    <s v="DÍA 13"/>
    <x v="4"/>
    <x v="1"/>
    <x v="1"/>
    <x v="21"/>
    <s v="Pastillas caldo de carne"/>
    <n v="3.6666666666666665"/>
    <n v="0"/>
    <s v="gramos"/>
    <s v="1 pastila = 11 gr."/>
    <n v="0.33333333333333331"/>
    <s v="unidades"/>
  </r>
  <r>
    <s v="DÍA 13"/>
    <x v="4"/>
    <x v="1"/>
    <x v="1"/>
    <x v="21"/>
    <s v="Ajo"/>
    <n v="2.0833333333333332E-2"/>
    <n v="0"/>
    <s v="unidades"/>
    <s v="1 ajo = 8 dientes"/>
    <m/>
    <m/>
  </r>
  <r>
    <s v="DÍA 13"/>
    <x v="4"/>
    <x v="1"/>
    <x v="1"/>
    <x v="21"/>
    <s v="Hojas de laurel"/>
    <n v="0.16666666666666666"/>
    <n v="0"/>
    <s v="unidades"/>
    <m/>
    <m/>
    <m/>
  </r>
  <r>
    <s v="DÍA 13"/>
    <x v="4"/>
    <x v="1"/>
    <x v="1"/>
    <x v="21"/>
    <s v="Cebolla"/>
    <n v="8.3333333333333329E-2"/>
    <n v="0"/>
    <s v="unidades"/>
    <s v="100gr./ud"/>
    <n v="8.3333333333333339"/>
    <s v="gramos"/>
  </r>
  <r>
    <s v="DÍA 13"/>
    <x v="4"/>
    <x v="1"/>
    <x v="1"/>
    <x v="21"/>
    <s v="Pimenton"/>
    <n v="5"/>
    <n v="0"/>
    <s v="gramos"/>
    <m/>
    <m/>
    <m/>
  </r>
  <r>
    <s v="DÍA 13"/>
    <x v="5"/>
    <x v="1"/>
    <x v="2"/>
    <x v="12"/>
    <s v="Filetes de pollo"/>
    <n v="2"/>
    <n v="0"/>
    <s v="unidades"/>
    <s v="120gr/ud"/>
    <n v="240"/>
    <s v="gramos"/>
  </r>
  <r>
    <s v="DÍA 13"/>
    <x v="5"/>
    <x v="1"/>
    <x v="1"/>
    <x v="12"/>
    <s v="Ketchup"/>
    <n v="20"/>
    <n v="0"/>
    <s v="gramos"/>
    <s v="Monodosis 10ml"/>
    <m/>
    <m/>
  </r>
  <r>
    <s v="DÍA 13"/>
    <x v="6"/>
    <x v="1"/>
    <x v="2"/>
    <x v="6"/>
    <s v="Barras de pan"/>
    <n v="0.125"/>
    <n v="0"/>
    <s v="unidades"/>
    <m/>
    <m/>
    <m/>
  </r>
  <r>
    <s v="DÍA 13"/>
    <x v="7"/>
    <x v="1"/>
    <x v="1"/>
    <x v="2"/>
    <s v="Melocotón en almibar"/>
    <n v="115"/>
    <n v="0"/>
    <s v="gramos"/>
    <m/>
    <m/>
    <m/>
  </r>
  <r>
    <s v="DÍA 13"/>
    <x v="0"/>
    <x v="1"/>
    <x v="2"/>
    <x v="17"/>
    <s v="Lechuga"/>
    <n v="0.16666666666666666"/>
    <n v="0"/>
    <s v="unidades"/>
    <m/>
    <m/>
    <m/>
  </r>
  <r>
    <s v="DÍA 13"/>
    <x v="0"/>
    <x v="1"/>
    <x v="2"/>
    <x v="17"/>
    <s v="Tomates"/>
    <n v="125"/>
    <n v="0"/>
    <s v="gramos"/>
    <m/>
    <m/>
    <m/>
  </r>
  <r>
    <s v="DÍA 13"/>
    <x v="0"/>
    <x v="1"/>
    <x v="1"/>
    <x v="17"/>
    <s v="Aceitunas verdes sin hueso(escurrido)"/>
    <n v="16.666666666666668"/>
    <n v="0"/>
    <s v="gramos"/>
    <m/>
    <m/>
    <m/>
  </r>
  <r>
    <s v="DÍA 13"/>
    <x v="0"/>
    <x v="1"/>
    <x v="1"/>
    <x v="17"/>
    <s v="Atún al natural (escurrido)"/>
    <n v="16.666666666666668"/>
    <n v="0"/>
    <s v="gramos"/>
    <s v="1 pastila = 11 gr."/>
    <n v="1.5151515151515154"/>
    <s v="unidades"/>
  </r>
  <r>
    <s v="DÍA 13"/>
    <x v="0"/>
    <x v="1"/>
    <x v="1"/>
    <x v="17"/>
    <s v="Cebolla"/>
    <n v="4.1666666666666664E-2"/>
    <n v="0"/>
    <s v="unidades"/>
    <s v="100gr./ud"/>
    <n v="4.166666666666667"/>
    <s v="gramos"/>
  </r>
  <r>
    <s v="DÍA 13"/>
    <x v="0"/>
    <x v="1"/>
    <x v="1"/>
    <x v="17"/>
    <s v="Aceite de oliva"/>
    <n v="1.4999999999999999E-2"/>
    <n v="0"/>
    <s v="litros"/>
    <s v="Cucharada sopera = 15ml"/>
    <m/>
    <m/>
  </r>
  <r>
    <s v="DÍA 13"/>
    <x v="1"/>
    <x v="1"/>
    <x v="1"/>
    <x v="23"/>
    <s v="Pan de fajitas grande"/>
    <n v="2"/>
    <n v="0"/>
    <s v="unidades"/>
    <m/>
    <m/>
    <m/>
  </r>
  <r>
    <s v="DÍA 13"/>
    <x v="1"/>
    <x v="1"/>
    <x v="2"/>
    <x v="23"/>
    <s v="Jamón York"/>
    <n v="120"/>
    <n v="0"/>
    <s v="gramos"/>
    <s v="3 lonchas de 20 gr. Por fajita"/>
    <m/>
    <m/>
  </r>
  <r>
    <s v="DÍA 13"/>
    <x v="1"/>
    <x v="1"/>
    <x v="2"/>
    <x v="23"/>
    <s v="Queso en lonchas"/>
    <n v="120"/>
    <n v="0"/>
    <s v="gramos"/>
    <s v="3 lonchas de 20 gr. Por fajita"/>
    <m/>
    <m/>
  </r>
  <r>
    <s v="DÍA 13"/>
    <x v="6"/>
    <x v="1"/>
    <x v="2"/>
    <x v="6"/>
    <s v="Barras de pan"/>
    <n v="0.125"/>
    <n v="0"/>
    <s v="unidades"/>
    <m/>
    <m/>
    <m/>
  </r>
  <r>
    <s v="DÍA 13"/>
    <x v="2"/>
    <x v="1"/>
    <x v="2"/>
    <x v="10"/>
    <s v="Yogur"/>
    <n v="1"/>
    <n v="0"/>
    <s v="unidades"/>
    <m/>
    <m/>
    <m/>
  </r>
  <r>
    <s v="DÍA 14"/>
    <x v="3"/>
    <x v="1"/>
    <x v="2"/>
    <x v="3"/>
    <s v="Barras de pan"/>
    <n v="0.125"/>
    <n v="0"/>
    <s v="unidades"/>
    <m/>
    <m/>
    <m/>
  </r>
  <r>
    <s v="DÍA 14"/>
    <x v="3"/>
    <x v="1"/>
    <x v="1"/>
    <x v="3"/>
    <s v="Mantequilla"/>
    <n v="15"/>
    <n v="0"/>
    <s v="gramos"/>
    <m/>
    <m/>
    <m/>
  </r>
  <r>
    <s v="DÍA 14"/>
    <x v="3"/>
    <x v="1"/>
    <x v="1"/>
    <x v="3"/>
    <s v="Mermelada"/>
    <n v="30"/>
    <n v="0"/>
    <s v="gramos"/>
    <s v="Monodosis 25 gr."/>
    <m/>
    <m/>
  </r>
  <r>
    <s v="DÍA 14"/>
    <x v="3"/>
    <x v="1"/>
    <x v="1"/>
    <x v="3"/>
    <s v="Leche"/>
    <n v="0.25"/>
    <n v="0"/>
    <s v="litros"/>
    <m/>
    <m/>
    <m/>
  </r>
  <r>
    <s v="DÍA 14"/>
    <x v="3"/>
    <x v="1"/>
    <x v="1"/>
    <x v="3"/>
    <s v="Nesquik"/>
    <n v="14"/>
    <n v="0"/>
    <s v="gramos"/>
    <m/>
    <m/>
    <m/>
  </r>
  <r>
    <s v="DÍA 14"/>
    <x v="4"/>
    <x v="1"/>
    <x v="1"/>
    <x v="32"/>
    <s v="Espaguetis"/>
    <n v="125"/>
    <n v="0"/>
    <s v="gramos"/>
    <m/>
    <m/>
    <m/>
  </r>
  <r>
    <s v="DÍA 14"/>
    <x v="4"/>
    <x v="1"/>
    <x v="2"/>
    <x v="32"/>
    <s v="Carne picada"/>
    <n v="66.666666666666671"/>
    <n v="0"/>
    <s v="gramos"/>
    <m/>
    <m/>
    <m/>
  </r>
  <r>
    <s v="DÍA 14"/>
    <x v="4"/>
    <x v="1"/>
    <x v="1"/>
    <x v="32"/>
    <s v="Vino blanco"/>
    <n v="2.0833333333333332E-2"/>
    <n v="0"/>
    <s v="litros"/>
    <m/>
    <m/>
    <m/>
  </r>
  <r>
    <s v="DÍA 14"/>
    <x v="4"/>
    <x v="1"/>
    <x v="1"/>
    <x v="32"/>
    <s v="Tomate frito"/>
    <n v="200"/>
    <n v="0"/>
    <s v="gramos"/>
    <m/>
    <m/>
    <m/>
  </r>
  <r>
    <s v="DÍA 14"/>
    <x v="6"/>
    <x v="1"/>
    <x v="2"/>
    <x v="6"/>
    <s v="Barras de pan"/>
    <n v="0.125"/>
    <n v="0"/>
    <s v="unidades"/>
    <m/>
    <m/>
    <m/>
  </r>
  <r>
    <s v="DÍA 14"/>
    <x v="7"/>
    <x v="1"/>
    <x v="2"/>
    <x v="7"/>
    <s v="Piezas de fruta"/>
    <n v="1"/>
    <n v="0"/>
    <s v="unidades"/>
    <m/>
    <m/>
    <m/>
  </r>
  <r>
    <s v="DÍA 14"/>
    <x v="0"/>
    <x v="1"/>
    <x v="0"/>
    <x v="0"/>
    <s v="Agua"/>
    <n v="0.25"/>
    <n v="0"/>
    <s v="litros"/>
    <m/>
    <m/>
    <m/>
  </r>
  <r>
    <s v="DÍA 14"/>
    <x v="0"/>
    <x v="1"/>
    <x v="1"/>
    <x v="0"/>
    <s v="Pastillas caldo de pollo"/>
    <n v="5"/>
    <n v="0"/>
    <s v="gramos"/>
    <s v="1 pastila = 11 gr."/>
    <n v="0.45454545454545453"/>
    <s v="unidades"/>
  </r>
  <r>
    <s v="DÍA 14"/>
    <x v="0"/>
    <x v="1"/>
    <x v="1"/>
    <x v="0"/>
    <s v="Fideos"/>
    <n v="25"/>
    <n v="0"/>
    <s v="gramos"/>
    <m/>
    <m/>
    <m/>
  </r>
  <r>
    <s v="DÍA 14"/>
    <x v="1"/>
    <x v="1"/>
    <x v="2"/>
    <x v="20"/>
    <s v="Merluza rebozada"/>
    <n v="2"/>
    <n v="0"/>
    <s v="unidades"/>
    <m/>
    <n v="240"/>
    <s v="gramos"/>
  </r>
  <r>
    <s v="DÍA 14"/>
    <x v="6"/>
    <x v="1"/>
    <x v="2"/>
    <x v="6"/>
    <s v="Barras de pan"/>
    <n v="0.125"/>
    <n v="0"/>
    <s v="unidades"/>
    <m/>
    <m/>
    <m/>
  </r>
  <r>
    <s v="DÍA 14"/>
    <x v="2"/>
    <x v="1"/>
    <x v="2"/>
    <x v="10"/>
    <s v="Yogur"/>
    <n v="1"/>
    <n v="0"/>
    <s v="unidades"/>
    <m/>
    <m/>
    <m/>
  </r>
  <r>
    <s v="ULTIMO DÍA"/>
    <x v="3"/>
    <x v="0"/>
    <x v="1"/>
    <x v="33"/>
    <s v="Galletas"/>
    <n v="35"/>
    <n v="5250"/>
    <s v="gramos"/>
    <s v="Una galleta 5g"/>
    <n v="7"/>
    <s v="galletas"/>
  </r>
  <r>
    <s v="ULTIMO DÍA"/>
    <x v="3"/>
    <x v="0"/>
    <x v="1"/>
    <x v="33"/>
    <s v="Tabletas de chocolate"/>
    <n v="0.14285714285714285"/>
    <n v="21.428571428571427"/>
    <s v="unidades"/>
    <s v="Una tableta tiene 7 columnas"/>
    <m/>
    <m/>
  </r>
  <r>
    <s v="ULTIMO DÍA"/>
    <x v="3"/>
    <x v="0"/>
    <x v="1"/>
    <x v="33"/>
    <s v="Zumos"/>
    <n v="0.25"/>
    <n v="37.5"/>
    <s v="litros"/>
    <s v="Tamaño poto"/>
    <m/>
    <m/>
  </r>
  <r>
    <s v="ULTIMO DÍA"/>
    <x v="8"/>
    <x v="0"/>
    <x v="2"/>
    <x v="34"/>
    <s v="Barras de pan"/>
    <n v="0.30666666666666664"/>
    <n v="46"/>
    <s v="unidades"/>
    <s v="CyM 1/4 de barra resto de unidades 1/3"/>
    <m/>
    <m/>
  </r>
  <r>
    <s v="ULTIMO DÍA"/>
    <x v="8"/>
    <x v="0"/>
    <x v="2"/>
    <x v="34"/>
    <s v="¿Relleno?"/>
    <m/>
    <m/>
    <m/>
    <m/>
    <m/>
    <m/>
  </r>
  <r>
    <s v="ULTIMO DÍA"/>
    <x v="7"/>
    <x v="0"/>
    <x v="2"/>
    <x v="35"/>
    <s v="Manzana"/>
    <n v="1"/>
    <n v="150"/>
    <s v="unidades"/>
    <m/>
    <m/>
    <m/>
  </r>
  <r>
    <s v="FIJO"/>
    <x v="9"/>
    <x v="2"/>
    <x v="2"/>
    <x v="36"/>
    <s v="Barra de jamón york"/>
    <s v="-"/>
    <n v="1"/>
    <s v="unidades"/>
    <m/>
    <m/>
    <m/>
  </r>
  <r>
    <s v="FIJO"/>
    <x v="9"/>
    <x v="2"/>
    <x v="2"/>
    <x v="37"/>
    <s v="Barra de sanchichón"/>
    <s v="-"/>
    <n v="1"/>
    <s v="unidades"/>
    <m/>
    <m/>
    <m/>
  </r>
  <r>
    <s v="FIJO"/>
    <x v="9"/>
    <x v="2"/>
    <x v="2"/>
    <x v="38"/>
    <s v="Barra de chorizo"/>
    <s v="-"/>
    <n v="1"/>
    <s v="unidades"/>
    <m/>
    <m/>
    <m/>
  </r>
  <r>
    <s v="FIJO"/>
    <x v="9"/>
    <x v="2"/>
    <x v="1"/>
    <x v="39"/>
    <s v="Galletas"/>
    <n v="35"/>
    <n v="5285"/>
    <s v="gramos"/>
    <s v="Una ración para grupo completaUna galleta 5g. "/>
    <n v="1057"/>
    <s v="galletas"/>
  </r>
  <r>
    <s v="FIJO"/>
    <x v="9"/>
    <x v="2"/>
    <x v="1"/>
    <x v="40"/>
    <s v="Tabletas de chocolate"/>
    <n v="0.14285714285714285"/>
    <n v="21.571428571428569"/>
    <s v="unidades"/>
    <s v="Una ración para el grupo entero. Una tableta tiene 7 columnas"/>
    <m/>
    <m/>
  </r>
  <r>
    <s v="FIJO"/>
    <x v="9"/>
    <x v="2"/>
    <x v="1"/>
    <x v="41"/>
    <s v="Zumos"/>
    <n v="0.25"/>
    <n v="38"/>
    <s v="litros"/>
    <s v="Una ración para el grupo entero."/>
    <m/>
    <m/>
  </r>
  <r>
    <s v="FIJO"/>
    <x v="9"/>
    <x v="2"/>
    <x v="1"/>
    <x v="42"/>
    <s v="Aceite de oliva"/>
    <s v="-"/>
    <n v="10"/>
    <s v="litros"/>
    <s v="Dos garrafas de 5L"/>
    <m/>
    <m/>
  </r>
  <r>
    <s v="FIJO"/>
    <x v="9"/>
    <x v="2"/>
    <x v="1"/>
    <x v="43"/>
    <s v="Aceite de girasol"/>
    <s v="-"/>
    <n v="10"/>
    <s v="litros"/>
    <s v="Dos garrafas de 5L"/>
    <m/>
    <m/>
  </r>
  <r>
    <s v="FIJO"/>
    <x v="9"/>
    <x v="2"/>
    <x v="1"/>
    <x v="44"/>
    <s v="Vinagre"/>
    <s v="-"/>
    <n v="5"/>
    <s v="litros"/>
    <s v="Garrafa 5L"/>
    <m/>
    <m/>
  </r>
  <r>
    <s v="FIJO"/>
    <x v="9"/>
    <x v="2"/>
    <x v="1"/>
    <x v="45"/>
    <s v="Sal"/>
    <s v="-"/>
    <n v="10000"/>
    <s v="gramos"/>
    <s v="Dos paquetes grandes"/>
    <m/>
    <m/>
  </r>
  <r>
    <s v="FIJO"/>
    <x v="9"/>
    <x v="2"/>
    <x v="1"/>
    <x v="46"/>
    <s v="Azúcar"/>
    <s v="-"/>
    <n v="5000"/>
    <s v="gramos"/>
    <s v="Un paquete grande"/>
    <m/>
    <m/>
  </r>
  <r>
    <s v="FIJO"/>
    <x v="9"/>
    <x v="2"/>
    <x v="1"/>
    <x v="47"/>
    <s v="Paquetes grandes café Marcilla"/>
    <n v="3"/>
    <n v="6"/>
    <s v="unidades"/>
    <m/>
    <n v="6"/>
    <s v="pequeños"/>
  </r>
  <r>
    <s v="FIJO"/>
    <x v="9"/>
    <x v="2"/>
    <x v="1"/>
    <x v="48"/>
    <s v="Cajas Manzanilla"/>
    <s v="-"/>
    <n v="1"/>
    <s v="unidades"/>
    <m/>
    <m/>
    <m/>
  </r>
  <r>
    <s v="FIJO"/>
    <x v="9"/>
    <x v="2"/>
    <x v="1"/>
    <x v="49"/>
    <s v="Cajas Poleo Menta"/>
    <s v="-"/>
    <n v="1"/>
    <s v="unidades"/>
    <m/>
    <m/>
    <m/>
  </r>
  <r>
    <s v="FIJO"/>
    <x v="9"/>
    <x v="2"/>
    <x v="1"/>
    <x v="50"/>
    <s v="Cajas Té"/>
    <s v="-"/>
    <n v="1"/>
    <s v="unidades"/>
    <m/>
    <m/>
    <m/>
  </r>
  <r>
    <s v="FIJO"/>
    <x v="9"/>
    <x v="2"/>
    <x v="1"/>
    <x v="51"/>
    <s v="Crema de cacao"/>
    <s v="-"/>
    <n v="6000"/>
    <s v="gramos"/>
    <m/>
    <m/>
    <m/>
  </r>
  <r>
    <s v="STOCK"/>
    <x v="10"/>
    <x v="3"/>
    <x v="1"/>
    <x v="42"/>
    <s v="Aceite de oliva"/>
    <s v="-"/>
    <n v="-5"/>
    <s v="litros"/>
    <m/>
    <m/>
    <m/>
  </r>
  <r>
    <s v="STOCK"/>
    <x v="10"/>
    <x v="3"/>
    <x v="1"/>
    <x v="52"/>
    <s v="Aceitunas verdes sin hueso(escurrido)"/>
    <s v="-"/>
    <n v="-800"/>
    <s v="gramos"/>
    <m/>
    <m/>
    <m/>
  </r>
  <r>
    <s v="STOCK"/>
    <x v="10"/>
    <x v="3"/>
    <x v="1"/>
    <x v="53"/>
    <s v="Atún al natural (escurrido)"/>
    <s v="-"/>
    <n v="-650"/>
    <s v="gramos"/>
    <m/>
    <m/>
    <m/>
  </r>
  <r>
    <s v="STOCK"/>
    <x v="10"/>
    <x v="3"/>
    <x v="1"/>
    <x v="46"/>
    <s v="Azúcar"/>
    <s v="-"/>
    <n v="-14500"/>
    <s v="gramos"/>
    <s v="14,5"/>
    <s v="kg"/>
    <m/>
  </r>
  <r>
    <s v="STOCK"/>
    <x v="10"/>
    <x v="3"/>
    <x v="1"/>
    <x v="54"/>
    <s v="Pastillas caldo de carne"/>
    <s v="-"/>
    <n v="-2000"/>
    <s v="gramos"/>
    <m/>
    <m/>
    <m/>
  </r>
  <r>
    <s v="STOCK"/>
    <x v="10"/>
    <x v="3"/>
    <x v="1"/>
    <x v="55"/>
    <s v="Pastillas caldo de pollo"/>
    <s v="-"/>
    <n v="-3000"/>
    <s v="gramos"/>
    <m/>
    <m/>
    <m/>
  </r>
  <r>
    <s v="STOCK"/>
    <x v="10"/>
    <x v="3"/>
    <x v="1"/>
    <x v="56"/>
    <s v="Pastillas caldo de pescado"/>
    <s v="-"/>
    <n v="-1000"/>
    <s v="gramos"/>
    <m/>
    <m/>
    <m/>
  </r>
  <r>
    <s v="STOCK"/>
    <x v="10"/>
    <x v="3"/>
    <x v="1"/>
    <x v="57"/>
    <s v="Champiñones (escurridos)"/>
    <s v="-"/>
    <n v="-13300"/>
    <s v="gramos"/>
    <m/>
    <m/>
    <m/>
  </r>
  <r>
    <s v="STOCK"/>
    <x v="10"/>
    <x v="3"/>
    <x v="1"/>
    <x v="58"/>
    <s v="Espaguetis"/>
    <s v="-"/>
    <n v="-10000"/>
    <s v="gramos"/>
    <m/>
    <m/>
    <m/>
  </r>
  <r>
    <s v="STOCK"/>
    <x v="10"/>
    <x v="3"/>
    <x v="1"/>
    <x v="59"/>
    <s v="Fideos"/>
    <s v="-"/>
    <n v="-15000"/>
    <s v="gramos"/>
    <m/>
    <m/>
    <m/>
  </r>
  <r>
    <s v="STOCK"/>
    <x v="10"/>
    <x v="3"/>
    <x v="1"/>
    <x v="60"/>
    <s v="Melocotón en almibar"/>
    <s v="-"/>
    <n v="-3130"/>
    <s v="gramos"/>
    <m/>
    <m/>
    <m/>
  </r>
  <r>
    <s v="STOCK"/>
    <x v="10"/>
    <x v="3"/>
    <x v="1"/>
    <x v="61"/>
    <s v="Garbanzo crudo"/>
    <s v="-"/>
    <n v="-3200"/>
    <s v="gramos"/>
    <m/>
    <m/>
    <m/>
  </r>
  <r>
    <s v="STOCK"/>
    <x v="10"/>
    <x v="3"/>
    <x v="1"/>
    <x v="62"/>
    <s v="Harina"/>
    <s v="-"/>
    <n v="-3000"/>
    <s v="gramos"/>
    <m/>
    <m/>
    <m/>
  </r>
  <r>
    <s v="STOCK"/>
    <x v="10"/>
    <x v="3"/>
    <x v="1"/>
    <x v="15"/>
    <s v="Judías verdes redondas"/>
    <s v="-"/>
    <n v="-360"/>
    <s v="gramos"/>
    <m/>
    <m/>
    <m/>
  </r>
  <r>
    <s v="STOCK"/>
    <x v="10"/>
    <x v="3"/>
    <x v="1"/>
    <x v="63"/>
    <s v="Ketchup"/>
    <s v="-"/>
    <n v="-11100"/>
    <s v="gramos"/>
    <m/>
    <m/>
    <m/>
  </r>
  <r>
    <s v="STOCK"/>
    <x v="10"/>
    <x v="3"/>
    <x v="1"/>
    <x v="64"/>
    <s v="Macarrones"/>
    <s v="-"/>
    <n v="-7000"/>
    <s v="gramos"/>
    <m/>
    <m/>
    <m/>
  </r>
  <r>
    <s v="STOCK"/>
    <x v="10"/>
    <x v="3"/>
    <x v="1"/>
    <x v="65"/>
    <s v="Mermelada"/>
    <s v="-"/>
    <n v="-6000"/>
    <s v="gramos"/>
    <m/>
    <m/>
    <m/>
  </r>
  <r>
    <s v="STOCK"/>
    <x v="10"/>
    <x v="3"/>
    <x v="1"/>
    <x v="66"/>
    <s v="Paquetes grandes café Marcilla"/>
    <s v="-"/>
    <n v="-2"/>
    <s v="unidades"/>
    <n v="3"/>
    <s v="pequeños"/>
    <m/>
  </r>
  <r>
    <s v="STOCK"/>
    <x v="10"/>
    <x v="3"/>
    <x v="1"/>
    <x v="67"/>
    <s v="Polvos puré de patata"/>
    <s v="-"/>
    <n v="-1000"/>
    <s v="gramos"/>
    <m/>
    <m/>
    <m/>
  </r>
  <r>
    <s v="STOCK"/>
    <x v="10"/>
    <x v="3"/>
    <x v="1"/>
    <x v="45"/>
    <s v="Sal"/>
    <s v="-"/>
    <n v="-7000"/>
    <s v="gramos"/>
    <m/>
    <m/>
    <m/>
  </r>
  <r>
    <s v="STOCK"/>
    <x v="10"/>
    <x v="3"/>
    <x v="1"/>
    <x v="68"/>
    <s v="Tomate triturado"/>
    <s v="-"/>
    <n v="-800"/>
    <s v="gramos"/>
    <m/>
    <m/>
    <m/>
  </r>
  <r>
    <s v="STOCK"/>
    <x v="10"/>
    <x v="3"/>
    <x v="1"/>
    <x v="69"/>
    <s v="Vinagre "/>
    <s v="-"/>
    <n v="-10"/>
    <s v="litros"/>
    <m/>
    <m/>
    <m/>
  </r>
  <r>
    <s v="STOCK"/>
    <x v="10"/>
    <x v="3"/>
    <x v="1"/>
    <x v="70"/>
    <s v="Pasta sin gluten"/>
    <s v="-"/>
    <n v="-1500"/>
    <s v="gramos"/>
    <m/>
    <m/>
    <m/>
  </r>
  <r>
    <s v="STOCK"/>
    <x v="10"/>
    <x v="3"/>
    <x v="1"/>
    <x v="71"/>
    <s v="Fideos sin gluten"/>
    <s v="-"/>
    <n v="-500"/>
    <s v="gramos"/>
    <m/>
    <m/>
    <m/>
  </r>
  <r>
    <s v="STOCK"/>
    <x v="10"/>
    <x v="3"/>
    <x v="1"/>
    <x v="72"/>
    <s v="Latas fabada raid"/>
    <s v="-"/>
    <n v="-2"/>
    <s v="unidades"/>
    <m/>
    <m/>
    <m/>
  </r>
  <r>
    <s v="STOCK"/>
    <x v="10"/>
    <x v="3"/>
    <x v="1"/>
    <x v="73"/>
    <s v="Maiz Raid"/>
    <s v="-"/>
    <n v="-285"/>
    <s v="gramos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25DB98-0905-424D-99A0-9C83D3667017}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K9" firstHeaderRow="1" firstDataRow="2" firstDataCol="1"/>
  <pivotFields count="12">
    <pivotField showAll="0"/>
    <pivotField axis="axisCol" showAll="0">
      <items count="12">
        <item x="0"/>
        <item x="4"/>
        <item x="1"/>
        <item x="5"/>
        <item x="8"/>
        <item x="3"/>
        <item x="9"/>
        <item x="6"/>
        <item x="2"/>
        <item x="7"/>
        <item x="10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showAll="0">
      <items count="4">
        <item x="1"/>
        <item h="1" x="2"/>
        <item h="1" x="0"/>
        <item t="default"/>
      </items>
    </pivotField>
    <pivotField showAll="0">
      <items count="75">
        <item x="43"/>
        <item x="42"/>
        <item x="52"/>
        <item x="24"/>
        <item x="4"/>
        <item x="29"/>
        <item x="53"/>
        <item x="46"/>
        <item x="38"/>
        <item x="36"/>
        <item x="37"/>
        <item x="34"/>
        <item x="47"/>
        <item x="57"/>
        <item x="9"/>
        <item x="51"/>
        <item x="26"/>
        <item x="31"/>
        <item x="19"/>
        <item x="17"/>
        <item x="32"/>
        <item x="58"/>
        <item x="16"/>
        <item x="59"/>
        <item x="71"/>
        <item x="12"/>
        <item x="7"/>
        <item x="60"/>
        <item x="39"/>
        <item x="33"/>
        <item x="61"/>
        <item x="25"/>
        <item x="22"/>
        <item x="27"/>
        <item x="62"/>
        <item x="18"/>
        <item x="15"/>
        <item x="63"/>
        <item x="72"/>
        <item x="21"/>
        <item x="64"/>
        <item x="73"/>
        <item x="35"/>
        <item x="48"/>
        <item x="2"/>
        <item x="20"/>
        <item x="65"/>
        <item x="6"/>
        <item x="66"/>
        <item x="11"/>
        <item x="70"/>
        <item x="54"/>
        <item x="56"/>
        <item x="55"/>
        <item x="28"/>
        <item x="13"/>
        <item x="49"/>
        <item x="67"/>
        <item x="8"/>
        <item x="23"/>
        <item x="5"/>
        <item x="45"/>
        <item x="1"/>
        <item x="30"/>
        <item x="0"/>
        <item x="40"/>
        <item x="50"/>
        <item x="68"/>
        <item x="14"/>
        <item x="3"/>
        <item x="44"/>
        <item x="69"/>
        <item x="10"/>
        <item x="4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5"/>
    </i>
    <i>
      <x v="6"/>
    </i>
    <i>
      <x v="8"/>
    </i>
    <i>
      <x v="9"/>
    </i>
    <i>
      <x v="10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MIDA" xr10:uid="{1D025725-B6D9-4D65-AF9F-FA1E487F404C}" sourceName="COMIDA">
  <pivotTables>
    <pivotTable tabId="3" name="TablaDinámica1"/>
  </pivotTables>
  <data>
    <tabular pivotCacheId="293388768">
      <items count="11">
        <i x="0" s="1"/>
        <i x="4" s="1"/>
        <i x="1" s="1"/>
        <i x="5" s="1"/>
        <i x="3" s="1"/>
        <i x="9" s="1"/>
        <i x="2" s="1"/>
        <i x="7" s="1"/>
        <i x="10" s="1"/>
        <i x="8" s="1" nd="1"/>
        <i x="6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OMPRA" xr10:uid="{AB203481-8FF7-41FE-B941-0A53412A587B}" sourceName="COMPRA">
  <pivotTables>
    <pivotTable tabId="3" name="TablaDinámica1"/>
  </pivotTables>
  <data>
    <tabular pivotCacheId="293388768">
      <items count="3">
        <i x="1" s="1"/>
        <i x="2"/>
        <i x="0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lato" xr10:uid="{FC487921-74F1-466E-9179-331831FF051A}" sourceName="Plato">
  <pivotTables>
    <pivotTable tabId="3" name="TablaDinámica1"/>
  </pivotTables>
  <data>
    <tabular pivotCacheId="293388768">
      <items count="74">
        <i x="43" s="1"/>
        <i x="42" s="1"/>
        <i x="52" s="1"/>
        <i x="24" s="1"/>
        <i x="4" s="1"/>
        <i x="29" s="1"/>
        <i x="53" s="1"/>
        <i x="46" s="1"/>
        <i x="47" s="1"/>
        <i x="57" s="1"/>
        <i x="51" s="1"/>
        <i x="26" s="1"/>
        <i x="31" s="1"/>
        <i x="19" s="1"/>
        <i x="17" s="1"/>
        <i x="32" s="1"/>
        <i x="58" s="1"/>
        <i x="16" s="1"/>
        <i x="59" s="1"/>
        <i x="71" s="1"/>
        <i x="12" s="1"/>
        <i x="60" s="1"/>
        <i x="39" s="1"/>
        <i x="33" s="1"/>
        <i x="61" s="1"/>
        <i x="25" s="1"/>
        <i x="27" s="1"/>
        <i x="62" s="1"/>
        <i x="18" s="1"/>
        <i x="15" s="1"/>
        <i x="63" s="1"/>
        <i x="72" s="1"/>
        <i x="21" s="1"/>
        <i x="64" s="1"/>
        <i x="73" s="1"/>
        <i x="48" s="1"/>
        <i x="2" s="1"/>
        <i x="65" s="1"/>
        <i x="66" s="1"/>
        <i x="11" s="1"/>
        <i x="70" s="1"/>
        <i x="54" s="1"/>
        <i x="56" s="1"/>
        <i x="55" s="1"/>
        <i x="28" s="1"/>
        <i x="13" s="1"/>
        <i x="49" s="1"/>
        <i x="67" s="1"/>
        <i x="8" s="1"/>
        <i x="23" s="1"/>
        <i x="5" s="1"/>
        <i x="45" s="1"/>
        <i x="1" s="1"/>
        <i x="30" s="1"/>
        <i x="0" s="1"/>
        <i x="40" s="1"/>
        <i x="50" s="1"/>
        <i x="68" s="1"/>
        <i x="14" s="1"/>
        <i x="3" s="1"/>
        <i x="44" s="1"/>
        <i x="69" s="1"/>
        <i x="41" s="1"/>
        <i x="38" s="1" nd="1"/>
        <i x="36" s="1" nd="1"/>
        <i x="37" s="1" nd="1"/>
        <i x="34" s="1" nd="1"/>
        <i x="9" s="1" nd="1"/>
        <i x="7" s="1" nd="1"/>
        <i x="22" s="1" nd="1"/>
        <i x="35" s="1" nd="1"/>
        <i x="20" s="1" nd="1"/>
        <i x="6" s="1" nd="1"/>
        <i x="10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MIDA" xr10:uid="{97AC0D0E-4078-4600-9BF4-25F97FA18BCB}" cache="SegmentaciónDeDatos_COMIDA" caption="COMIDA" rowHeight="241300"/>
  <slicer name="COMPRA" xr10:uid="{057FA8CB-E917-47C7-8382-31032AAAFE71}" cache="SegmentaciónDeDatos_COMPRA" caption="COMPRA" rowHeight="241300"/>
  <slicer name="Plato" xr10:uid="{5E845924-8E6B-472E-8020-D33141325CC8}" cache="SegmentaciónDeDatos_Plato" caption="Plato" rowHeight="2413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08F9-CFAF-4D75-AE39-70C47C54051F}">
  <dimension ref="A3:K9"/>
  <sheetViews>
    <sheetView tabSelected="1" workbookViewId="0">
      <selection activeCell="D3" sqref="D3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3" width="10.5703125" bestFit="1" customWidth="1"/>
    <col min="4" max="4" width="7.85546875" bestFit="1" customWidth="1"/>
    <col min="5" max="5" width="10.5703125" bestFit="1" customWidth="1"/>
    <col min="6" max="6" width="11" bestFit="1" customWidth="1"/>
    <col min="7" max="7" width="4.7109375" bestFit="1" customWidth="1"/>
    <col min="8" max="8" width="13" bestFit="1" customWidth="1"/>
    <col min="9" max="9" width="15.7109375" bestFit="1" customWidth="1"/>
    <col min="10" max="10" width="6.7109375" bestFit="1" customWidth="1"/>
    <col min="11" max="13" width="12.5703125" bestFit="1" customWidth="1"/>
  </cols>
  <sheetData>
    <row r="3" spans="1:11" x14ac:dyDescent="0.25">
      <c r="B3" s="44" t="s">
        <v>212</v>
      </c>
    </row>
    <row r="4" spans="1:11" x14ac:dyDescent="0.25">
      <c r="A4" s="44" t="s">
        <v>214</v>
      </c>
      <c r="B4" t="s">
        <v>12</v>
      </c>
      <c r="C4" t="s">
        <v>44</v>
      </c>
      <c r="D4" t="s">
        <v>22</v>
      </c>
      <c r="E4" t="s">
        <v>50</v>
      </c>
      <c r="F4" t="s">
        <v>33</v>
      </c>
      <c r="G4" t="s">
        <v>173</v>
      </c>
      <c r="H4" t="s">
        <v>30</v>
      </c>
      <c r="I4" t="s">
        <v>59</v>
      </c>
      <c r="J4" t="s">
        <v>198</v>
      </c>
      <c r="K4" t="s">
        <v>213</v>
      </c>
    </row>
    <row r="5" spans="1:11" x14ac:dyDescent="0.25">
      <c r="A5" s="45">
        <v>0</v>
      </c>
    </row>
    <row r="6" spans="1:11" x14ac:dyDescent="0.25">
      <c r="A6" s="45">
        <v>2</v>
      </c>
    </row>
    <row r="7" spans="1:11" x14ac:dyDescent="0.25">
      <c r="A7" s="45">
        <v>150</v>
      </c>
    </row>
    <row r="8" spans="1:11" x14ac:dyDescent="0.25">
      <c r="A8" s="45" t="s">
        <v>198</v>
      </c>
    </row>
    <row r="9" spans="1:11" x14ac:dyDescent="0.25">
      <c r="A9" s="45" t="s">
        <v>213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52C4-B14B-4340-925C-98B8D5107364}">
  <dimension ref="B2:M382"/>
  <sheetViews>
    <sheetView workbookViewId="0">
      <pane ySplit="2" topLeftCell="A362" activePane="bottomLeft" state="frozen"/>
      <selection activeCell="A2" sqref="A2"/>
      <selection pane="bottomLeft" activeCell="B2" sqref="B2:M381"/>
    </sheetView>
  </sheetViews>
  <sheetFormatPr baseColWidth="10" defaultRowHeight="15" x14ac:dyDescent="0.25"/>
  <cols>
    <col min="1" max="1" width="3.42578125" customWidth="1"/>
    <col min="3" max="3" width="11.42578125" customWidth="1"/>
    <col min="6" max="6" width="49.7109375" customWidth="1"/>
    <col min="7" max="7" width="20.5703125" bestFit="1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4" t="s">
        <v>5</v>
      </c>
      <c r="H2" s="3" t="s">
        <v>6</v>
      </c>
      <c r="I2" s="3" t="s">
        <v>7</v>
      </c>
      <c r="J2" s="4" t="s">
        <v>8</v>
      </c>
      <c r="K2" s="4" t="s">
        <v>9</v>
      </c>
      <c r="L2" s="4" t="s">
        <v>10</v>
      </c>
      <c r="M2" s="4" t="s">
        <v>8</v>
      </c>
    </row>
    <row r="3" spans="2:13" x14ac:dyDescent="0.25">
      <c r="B3" s="5" t="s">
        <v>11</v>
      </c>
      <c r="C3" s="5" t="s">
        <v>12</v>
      </c>
      <c r="D3" s="5">
        <f>+[1]MENÚ!$C$14</f>
        <v>150</v>
      </c>
      <c r="E3" s="5"/>
      <c r="F3" s="6" t="s">
        <v>13</v>
      </c>
      <c r="G3" s="5" t="s">
        <v>14</v>
      </c>
      <c r="H3" s="6">
        <f>1.5/6</f>
        <v>0.25</v>
      </c>
      <c r="I3" s="7">
        <f t="shared" ref="I3:I66" si="0">+D3*H3</f>
        <v>37.5</v>
      </c>
      <c r="J3" s="8" t="s">
        <v>15</v>
      </c>
      <c r="K3" s="5"/>
      <c r="L3" s="9"/>
      <c r="M3" s="9"/>
    </row>
    <row r="4" spans="2:13" x14ac:dyDescent="0.25">
      <c r="B4" s="5" t="s">
        <v>11</v>
      </c>
      <c r="C4" s="5" t="s">
        <v>12</v>
      </c>
      <c r="D4" s="5">
        <f>+[1]MENÚ!$C$14</f>
        <v>150</v>
      </c>
      <c r="E4" s="5" t="s">
        <v>16</v>
      </c>
      <c r="F4" s="6" t="s">
        <v>13</v>
      </c>
      <c r="G4" s="5" t="s">
        <v>17</v>
      </c>
      <c r="H4" s="7">
        <v>5</v>
      </c>
      <c r="I4" s="7">
        <f t="shared" si="0"/>
        <v>750</v>
      </c>
      <c r="J4" s="5" t="s">
        <v>18</v>
      </c>
      <c r="K4" s="5" t="s">
        <v>19</v>
      </c>
      <c r="L4" s="9">
        <f>+H4/11</f>
        <v>0.45454545454545453</v>
      </c>
      <c r="M4" s="9" t="s">
        <v>20</v>
      </c>
    </row>
    <row r="5" spans="2:13" x14ac:dyDescent="0.25">
      <c r="B5" s="5" t="s">
        <v>11</v>
      </c>
      <c r="C5" s="5" t="s">
        <v>12</v>
      </c>
      <c r="D5" s="5">
        <f>+[1]MENÚ!$C$14</f>
        <v>150</v>
      </c>
      <c r="E5" s="5" t="s">
        <v>16</v>
      </c>
      <c r="F5" s="6" t="s">
        <v>13</v>
      </c>
      <c r="G5" s="5" t="s">
        <v>21</v>
      </c>
      <c r="H5" s="7">
        <v>25</v>
      </c>
      <c r="I5" s="7">
        <f t="shared" si="0"/>
        <v>3750</v>
      </c>
      <c r="J5" s="5" t="s">
        <v>18</v>
      </c>
      <c r="K5" s="5"/>
      <c r="L5" s="9"/>
      <c r="M5" s="9"/>
    </row>
    <row r="6" spans="2:13" x14ac:dyDescent="0.25">
      <c r="B6" s="5" t="s">
        <v>11</v>
      </c>
      <c r="C6" s="5" t="s">
        <v>22</v>
      </c>
      <c r="D6" s="5">
        <f>+[1]MENÚ!$C$14</f>
        <v>150</v>
      </c>
      <c r="E6" s="5" t="s">
        <v>16</v>
      </c>
      <c r="F6" s="10" t="s">
        <v>23</v>
      </c>
      <c r="G6" s="5" t="s">
        <v>24</v>
      </c>
      <c r="H6" s="6">
        <v>0.1</v>
      </c>
      <c r="I6" s="7">
        <f t="shared" si="0"/>
        <v>15</v>
      </c>
      <c r="J6" s="5" t="s">
        <v>15</v>
      </c>
      <c r="K6" s="5"/>
      <c r="L6" s="5"/>
      <c r="M6" s="5"/>
    </row>
    <row r="7" spans="2:13" x14ac:dyDescent="0.25">
      <c r="B7" s="5" t="s">
        <v>11</v>
      </c>
      <c r="C7" s="5" t="s">
        <v>22</v>
      </c>
      <c r="D7" s="5">
        <f>+[1]MENÚ!$D$10</f>
        <v>150</v>
      </c>
      <c r="E7" s="5"/>
      <c r="F7" s="10" t="s">
        <v>23</v>
      </c>
      <c r="G7" s="5" t="s">
        <v>14</v>
      </c>
      <c r="H7" s="6">
        <v>0.1</v>
      </c>
      <c r="I7" s="7">
        <f t="shared" si="0"/>
        <v>15</v>
      </c>
      <c r="J7" s="5" t="s">
        <v>15</v>
      </c>
      <c r="K7" s="5"/>
      <c r="L7" s="5"/>
      <c r="M7" s="5"/>
    </row>
    <row r="8" spans="2:13" x14ac:dyDescent="0.25">
      <c r="B8" s="5" t="s">
        <v>11</v>
      </c>
      <c r="C8" s="5" t="s">
        <v>22</v>
      </c>
      <c r="D8" s="5">
        <f>+[1]MENÚ!$D$10</f>
        <v>150</v>
      </c>
      <c r="E8" s="5" t="s">
        <v>16</v>
      </c>
      <c r="F8" s="10" t="s">
        <v>23</v>
      </c>
      <c r="G8" s="5" t="s">
        <v>25</v>
      </c>
      <c r="H8" s="7">
        <v>60</v>
      </c>
      <c r="I8" s="7">
        <f t="shared" si="0"/>
        <v>9000</v>
      </c>
      <c r="J8" s="5" t="s">
        <v>18</v>
      </c>
      <c r="K8" s="5" t="s">
        <v>26</v>
      </c>
      <c r="L8" s="5"/>
      <c r="M8" s="5"/>
    </row>
    <row r="9" spans="2:13" x14ac:dyDescent="0.25">
      <c r="B9" s="5" t="s">
        <v>11</v>
      </c>
      <c r="C9" s="5" t="s">
        <v>22</v>
      </c>
      <c r="D9" s="5">
        <f>+[1]MENÚ!$D$10</f>
        <v>150</v>
      </c>
      <c r="E9" s="5" t="s">
        <v>16</v>
      </c>
      <c r="F9" s="10" t="s">
        <v>23</v>
      </c>
      <c r="G9" s="5" t="s">
        <v>27</v>
      </c>
      <c r="H9" s="7">
        <v>20</v>
      </c>
      <c r="I9" s="7">
        <f t="shared" si="0"/>
        <v>3000</v>
      </c>
      <c r="J9" s="5" t="s">
        <v>18</v>
      </c>
      <c r="K9" s="5" t="s">
        <v>28</v>
      </c>
      <c r="L9" s="5"/>
      <c r="M9" s="5"/>
    </row>
    <row r="10" spans="2:13" x14ac:dyDescent="0.25">
      <c r="B10" s="5" t="s">
        <v>11</v>
      </c>
      <c r="C10" s="5" t="s">
        <v>22</v>
      </c>
      <c r="D10" s="5">
        <f>+[1]MENÚ!$D$10</f>
        <v>150</v>
      </c>
      <c r="E10" s="5" t="s">
        <v>16</v>
      </c>
      <c r="F10" s="10" t="s">
        <v>23</v>
      </c>
      <c r="G10" s="11" t="s">
        <v>29</v>
      </c>
      <c r="H10" s="12">
        <v>4</v>
      </c>
      <c r="I10" s="7">
        <f t="shared" si="0"/>
        <v>600</v>
      </c>
      <c r="J10" s="13" t="s">
        <v>20</v>
      </c>
      <c r="K10" s="13"/>
      <c r="L10" s="13"/>
      <c r="M10" s="13"/>
    </row>
    <row r="11" spans="2:13" x14ac:dyDescent="0.25">
      <c r="B11" s="5" t="s">
        <v>11</v>
      </c>
      <c r="C11" s="5" t="s">
        <v>30</v>
      </c>
      <c r="D11" s="5">
        <f>+[1]MENÚ!$D$10</f>
        <v>150</v>
      </c>
      <c r="E11" s="5" t="s">
        <v>16</v>
      </c>
      <c r="F11" s="6" t="s">
        <v>31</v>
      </c>
      <c r="G11" s="6" t="s">
        <v>31</v>
      </c>
      <c r="H11" s="5">
        <v>115</v>
      </c>
      <c r="I11" s="7">
        <f t="shared" si="0"/>
        <v>17250</v>
      </c>
      <c r="J11" s="5" t="s">
        <v>18</v>
      </c>
      <c r="K11" s="5"/>
      <c r="L11" s="5"/>
      <c r="M11" s="5"/>
    </row>
    <row r="12" spans="2:13" x14ac:dyDescent="0.25">
      <c r="B12" s="5" t="s">
        <v>32</v>
      </c>
      <c r="C12" s="5" t="s">
        <v>33</v>
      </c>
      <c r="D12" s="5">
        <f>+[1]MENÚ!$D$8</f>
        <v>150</v>
      </c>
      <c r="E12" s="5" t="s">
        <v>34</v>
      </c>
      <c r="F12" s="10" t="s">
        <v>35</v>
      </c>
      <c r="G12" s="5" t="s">
        <v>36</v>
      </c>
      <c r="H12" s="14">
        <v>0.125</v>
      </c>
      <c r="I12" s="7">
        <f t="shared" si="0"/>
        <v>18.75</v>
      </c>
      <c r="J12" s="8" t="s">
        <v>20</v>
      </c>
      <c r="K12" s="5" t="s">
        <v>37</v>
      </c>
      <c r="L12" s="8"/>
      <c r="M12" s="8"/>
    </row>
    <row r="13" spans="2:13" x14ac:dyDescent="0.25">
      <c r="B13" s="5" t="s">
        <v>32</v>
      </c>
      <c r="C13" s="5" t="s">
        <v>33</v>
      </c>
      <c r="D13" s="5">
        <f>+[1]MENÚ!$D$8</f>
        <v>150</v>
      </c>
      <c r="E13" s="5" t="s">
        <v>16</v>
      </c>
      <c r="F13" s="10" t="s">
        <v>35</v>
      </c>
      <c r="G13" s="5" t="s">
        <v>38</v>
      </c>
      <c r="H13" s="7">
        <v>15</v>
      </c>
      <c r="I13" s="7">
        <f t="shared" si="0"/>
        <v>2250</v>
      </c>
      <c r="J13" s="5" t="s">
        <v>18</v>
      </c>
      <c r="K13" s="15" t="s">
        <v>39</v>
      </c>
      <c r="L13" s="8"/>
      <c r="M13" s="8"/>
    </row>
    <row r="14" spans="2:13" x14ac:dyDescent="0.25">
      <c r="B14" s="5" t="s">
        <v>32</v>
      </c>
      <c r="C14" s="5" t="s">
        <v>33</v>
      </c>
      <c r="D14" s="5">
        <f>+[1]MENÚ!$D$8</f>
        <v>150</v>
      </c>
      <c r="E14" s="5" t="s">
        <v>16</v>
      </c>
      <c r="F14" s="10" t="s">
        <v>35</v>
      </c>
      <c r="G14" s="5" t="s">
        <v>40</v>
      </c>
      <c r="H14" s="7">
        <v>30</v>
      </c>
      <c r="I14" s="7">
        <f t="shared" si="0"/>
        <v>4500</v>
      </c>
      <c r="J14" s="5" t="s">
        <v>18</v>
      </c>
      <c r="K14" s="15" t="s">
        <v>41</v>
      </c>
      <c r="L14" s="8"/>
      <c r="M14" s="8"/>
    </row>
    <row r="15" spans="2:13" x14ac:dyDescent="0.25">
      <c r="B15" s="5" t="s">
        <v>32</v>
      </c>
      <c r="C15" s="5" t="s">
        <v>33</v>
      </c>
      <c r="D15" s="5">
        <f>+[1]MENÚ!$D$8</f>
        <v>150</v>
      </c>
      <c r="E15" s="5" t="s">
        <v>16</v>
      </c>
      <c r="F15" s="10" t="s">
        <v>35</v>
      </c>
      <c r="G15" s="5" t="s">
        <v>24</v>
      </c>
      <c r="H15" s="6">
        <v>0.25</v>
      </c>
      <c r="I15" s="7">
        <f t="shared" si="0"/>
        <v>37.5</v>
      </c>
      <c r="J15" s="8" t="s">
        <v>15</v>
      </c>
      <c r="K15" s="15" t="s">
        <v>42</v>
      </c>
      <c r="L15" s="8"/>
      <c r="M15" s="8"/>
    </row>
    <row r="16" spans="2:13" x14ac:dyDescent="0.25">
      <c r="B16" s="5" t="s">
        <v>32</v>
      </c>
      <c r="C16" s="5" t="s">
        <v>33</v>
      </c>
      <c r="D16" s="5">
        <f>+[1]MENÚ!$D$8</f>
        <v>150</v>
      </c>
      <c r="E16" s="5" t="s">
        <v>16</v>
      </c>
      <c r="F16" s="10" t="s">
        <v>35</v>
      </c>
      <c r="G16" s="16" t="s">
        <v>43</v>
      </c>
      <c r="H16" s="7">
        <v>14</v>
      </c>
      <c r="I16" s="7">
        <f t="shared" si="0"/>
        <v>2100</v>
      </c>
      <c r="J16" s="5" t="s">
        <v>18</v>
      </c>
      <c r="K16" s="5"/>
      <c r="L16" s="8"/>
      <c r="M16" s="8"/>
    </row>
    <row r="17" spans="2:13" x14ac:dyDescent="0.25">
      <c r="B17" s="5" t="s">
        <v>32</v>
      </c>
      <c r="C17" s="5" t="s">
        <v>44</v>
      </c>
      <c r="D17" s="5">
        <f>+[1]MENÚ!$D$10</f>
        <v>150</v>
      </c>
      <c r="E17" s="5" t="s">
        <v>16</v>
      </c>
      <c r="F17" s="10" t="s">
        <v>45</v>
      </c>
      <c r="G17" s="5" t="s">
        <v>46</v>
      </c>
      <c r="H17" s="7">
        <v>60</v>
      </c>
      <c r="I17" s="7">
        <f t="shared" si="0"/>
        <v>9000</v>
      </c>
      <c r="J17" s="5" t="s">
        <v>18</v>
      </c>
      <c r="K17" s="5"/>
      <c r="L17" s="5"/>
      <c r="M17" s="5"/>
    </row>
    <row r="18" spans="2:13" x14ac:dyDescent="0.25">
      <c r="B18" s="5" t="s">
        <v>32</v>
      </c>
      <c r="C18" s="5" t="s">
        <v>44</v>
      </c>
      <c r="D18" s="5">
        <f>+[1]MENÚ!$D$10</f>
        <v>150</v>
      </c>
      <c r="E18" s="5" t="s">
        <v>16</v>
      </c>
      <c r="F18" s="10" t="s">
        <v>45</v>
      </c>
      <c r="G18" s="5" t="s">
        <v>29</v>
      </c>
      <c r="H18" s="6">
        <v>3</v>
      </c>
      <c r="I18" s="7">
        <f t="shared" si="0"/>
        <v>450</v>
      </c>
      <c r="J18" s="5" t="s">
        <v>20</v>
      </c>
      <c r="K18" s="5"/>
      <c r="L18" s="5"/>
      <c r="M18" s="5"/>
    </row>
    <row r="19" spans="2:13" x14ac:dyDescent="0.25">
      <c r="B19" s="5" t="s">
        <v>32</v>
      </c>
      <c r="C19" s="5" t="s">
        <v>44</v>
      </c>
      <c r="D19" s="5">
        <f>+[1]MENÚ!$D$10</f>
        <v>150</v>
      </c>
      <c r="E19" s="5" t="s">
        <v>16</v>
      </c>
      <c r="F19" s="10" t="s">
        <v>45</v>
      </c>
      <c r="G19" s="5" t="s">
        <v>47</v>
      </c>
      <c r="H19" s="7">
        <v>25</v>
      </c>
      <c r="I19" s="7">
        <f t="shared" si="0"/>
        <v>3750</v>
      </c>
      <c r="J19" s="5" t="s">
        <v>18</v>
      </c>
      <c r="K19" s="5"/>
      <c r="L19" s="5"/>
      <c r="M19" s="5"/>
    </row>
    <row r="20" spans="2:13" x14ac:dyDescent="0.25">
      <c r="B20" s="5" t="s">
        <v>32</v>
      </c>
      <c r="C20" s="5" t="s">
        <v>44</v>
      </c>
      <c r="D20" s="5">
        <f>+[1]MENÚ!$D$10</f>
        <v>150</v>
      </c>
      <c r="E20" s="5" t="s">
        <v>16</v>
      </c>
      <c r="F20" s="10" t="s">
        <v>45</v>
      </c>
      <c r="G20" s="5" t="s">
        <v>48</v>
      </c>
      <c r="H20" s="7">
        <v>200</v>
      </c>
      <c r="I20" s="7">
        <f t="shared" si="0"/>
        <v>30000</v>
      </c>
      <c r="J20" s="5" t="s">
        <v>18</v>
      </c>
      <c r="K20" s="5" t="s">
        <v>49</v>
      </c>
      <c r="L20" s="5"/>
      <c r="M20" s="5"/>
    </row>
    <row r="21" spans="2:13" x14ac:dyDescent="0.25">
      <c r="B21" s="5" t="s">
        <v>32</v>
      </c>
      <c r="C21" s="5" t="s">
        <v>50</v>
      </c>
      <c r="D21" s="5">
        <f>+[1]MENÚ!$D$10</f>
        <v>150</v>
      </c>
      <c r="E21" s="5" t="s">
        <v>16</v>
      </c>
      <c r="F21" s="10" t="s">
        <v>51</v>
      </c>
      <c r="G21" s="5" t="s">
        <v>52</v>
      </c>
      <c r="H21" s="7">
        <v>60</v>
      </c>
      <c r="I21" s="7">
        <f t="shared" si="0"/>
        <v>9000</v>
      </c>
      <c r="J21" s="5" t="s">
        <v>18</v>
      </c>
      <c r="K21" s="15" t="s">
        <v>53</v>
      </c>
      <c r="L21" s="5"/>
      <c r="M21" s="5"/>
    </row>
    <row r="22" spans="2:13" x14ac:dyDescent="0.25">
      <c r="B22" s="5" t="s">
        <v>32</v>
      </c>
      <c r="C22" s="5" t="s">
        <v>50</v>
      </c>
      <c r="D22" s="5">
        <f>+[1]MENÚ!$D$10</f>
        <v>150</v>
      </c>
      <c r="E22" s="5" t="s">
        <v>16</v>
      </c>
      <c r="F22" s="10" t="s">
        <v>51</v>
      </c>
      <c r="G22" s="5" t="s">
        <v>54</v>
      </c>
      <c r="H22" s="7">
        <f>2.5/6</f>
        <v>0.41666666666666669</v>
      </c>
      <c r="I22" s="7">
        <f t="shared" si="0"/>
        <v>62.5</v>
      </c>
      <c r="J22" s="8" t="s">
        <v>20</v>
      </c>
      <c r="K22" s="5" t="s">
        <v>55</v>
      </c>
      <c r="L22" s="5">
        <f>250/6</f>
        <v>41.666666666666664</v>
      </c>
      <c r="M22" s="5" t="s">
        <v>18</v>
      </c>
    </row>
    <row r="23" spans="2:13" x14ac:dyDescent="0.25">
      <c r="B23" s="5" t="s">
        <v>32</v>
      </c>
      <c r="C23" s="5" t="s">
        <v>50</v>
      </c>
      <c r="D23" s="5">
        <f>+[1]MENÚ!$D$10</f>
        <v>150</v>
      </c>
      <c r="E23" s="5" t="s">
        <v>16</v>
      </c>
      <c r="F23" s="10" t="s">
        <v>51</v>
      </c>
      <c r="G23" s="5" t="s">
        <v>56</v>
      </c>
      <c r="H23" s="17">
        <v>141.66666666666666</v>
      </c>
      <c r="I23" s="7">
        <f t="shared" si="0"/>
        <v>21250</v>
      </c>
      <c r="J23" s="5" t="s">
        <v>18</v>
      </c>
      <c r="K23" s="5"/>
      <c r="L23" s="5"/>
      <c r="M23" s="5"/>
    </row>
    <row r="24" spans="2:13" x14ac:dyDescent="0.25">
      <c r="B24" s="5" t="s">
        <v>32</v>
      </c>
      <c r="C24" s="5" t="s">
        <v>57</v>
      </c>
      <c r="D24" s="5">
        <f>+[1]MENÚ!$D$10</f>
        <v>150</v>
      </c>
      <c r="E24" s="5" t="s">
        <v>34</v>
      </c>
      <c r="F24" s="10" t="s">
        <v>58</v>
      </c>
      <c r="G24" s="5" t="s">
        <v>36</v>
      </c>
      <c r="H24" s="14">
        <v>0.125</v>
      </c>
      <c r="I24" s="7">
        <f t="shared" si="0"/>
        <v>18.75</v>
      </c>
      <c r="J24" s="8" t="s">
        <v>20</v>
      </c>
      <c r="K24" s="5"/>
      <c r="L24" s="5"/>
      <c r="M24" s="5"/>
    </row>
    <row r="25" spans="2:13" x14ac:dyDescent="0.25">
      <c r="B25" s="5" t="s">
        <v>32</v>
      </c>
      <c r="C25" s="5" t="s">
        <v>59</v>
      </c>
      <c r="D25" s="5">
        <f>+[1]MENÚ!$D$10</f>
        <v>150</v>
      </c>
      <c r="E25" s="5" t="s">
        <v>34</v>
      </c>
      <c r="F25" s="6" t="s">
        <v>60</v>
      </c>
      <c r="G25" s="5" t="s">
        <v>61</v>
      </c>
      <c r="H25" s="7">
        <v>1</v>
      </c>
      <c r="I25" s="7">
        <f t="shared" si="0"/>
        <v>150</v>
      </c>
      <c r="J25" s="8" t="s">
        <v>20</v>
      </c>
      <c r="K25" s="5"/>
      <c r="L25" s="5"/>
      <c r="M25" s="5"/>
    </row>
    <row r="26" spans="2:13" x14ac:dyDescent="0.25">
      <c r="B26" s="5" t="s">
        <v>32</v>
      </c>
      <c r="C26" s="5" t="s">
        <v>12</v>
      </c>
      <c r="D26" s="5">
        <f>+[1]MENÚ!$D$14</f>
        <v>150</v>
      </c>
      <c r="E26" s="5" t="s">
        <v>16</v>
      </c>
      <c r="F26" s="6" t="s">
        <v>62</v>
      </c>
      <c r="G26" s="5" t="s">
        <v>63</v>
      </c>
      <c r="H26" s="5">
        <f>750/6</f>
        <v>125</v>
      </c>
      <c r="I26" s="7">
        <f t="shared" si="0"/>
        <v>18750</v>
      </c>
      <c r="J26" s="5" t="s">
        <v>18</v>
      </c>
      <c r="K26" s="5"/>
      <c r="L26" s="5"/>
      <c r="M26" s="5"/>
    </row>
    <row r="27" spans="2:13" x14ac:dyDescent="0.25">
      <c r="B27" s="5" t="s">
        <v>32</v>
      </c>
      <c r="C27" s="5" t="s">
        <v>12</v>
      </c>
      <c r="D27" s="5">
        <f>+[1]MENÚ!$D$14</f>
        <v>150</v>
      </c>
      <c r="E27" s="5" t="s">
        <v>16</v>
      </c>
      <c r="F27" s="6" t="s">
        <v>62</v>
      </c>
      <c r="G27" s="5" t="s">
        <v>64</v>
      </c>
      <c r="H27" s="5">
        <f>350/6</f>
        <v>58.333333333333336</v>
      </c>
      <c r="I27" s="7">
        <f t="shared" si="0"/>
        <v>8750</v>
      </c>
      <c r="J27" s="5" t="s">
        <v>18</v>
      </c>
      <c r="K27" s="5"/>
      <c r="L27" s="5">
        <f>5/6</f>
        <v>0.83333333333333337</v>
      </c>
      <c r="M27" s="5" t="s">
        <v>20</v>
      </c>
    </row>
    <row r="28" spans="2:13" x14ac:dyDescent="0.25">
      <c r="B28" s="5" t="s">
        <v>32</v>
      </c>
      <c r="C28" s="5" t="s">
        <v>12</v>
      </c>
      <c r="D28" s="5">
        <f>+[1]MENÚ!$D$14</f>
        <v>150</v>
      </c>
      <c r="E28" s="5" t="s">
        <v>16</v>
      </c>
      <c r="F28" s="6" t="s">
        <v>62</v>
      </c>
      <c r="G28" s="5" t="s">
        <v>65</v>
      </c>
      <c r="H28" s="5">
        <f>4/6</f>
        <v>0.66666666666666663</v>
      </c>
      <c r="I28" s="7">
        <f t="shared" si="0"/>
        <v>100</v>
      </c>
      <c r="J28" s="8" t="s">
        <v>20</v>
      </c>
      <c r="K28" s="5"/>
      <c r="L28" s="5"/>
      <c r="M28" s="5"/>
    </row>
    <row r="29" spans="2:13" x14ac:dyDescent="0.25">
      <c r="B29" s="5" t="s">
        <v>32</v>
      </c>
      <c r="C29" s="5" t="s">
        <v>12</v>
      </c>
      <c r="D29" s="5">
        <f>+[1]MENÚ!$D$14</f>
        <v>150</v>
      </c>
      <c r="E29" s="5" t="s">
        <v>16</v>
      </c>
      <c r="F29" s="6" t="s">
        <v>62</v>
      </c>
      <c r="G29" s="5" t="s">
        <v>66</v>
      </c>
      <c r="H29" s="18">
        <v>5.5</v>
      </c>
      <c r="I29" s="7">
        <f t="shared" si="0"/>
        <v>825</v>
      </c>
      <c r="J29" s="5" t="s">
        <v>18</v>
      </c>
      <c r="K29" s="5" t="s">
        <v>19</v>
      </c>
      <c r="L29" s="19">
        <f>+H29/11</f>
        <v>0.5</v>
      </c>
      <c r="M29" s="20" t="s">
        <v>20</v>
      </c>
    </row>
    <row r="30" spans="2:13" x14ac:dyDescent="0.25">
      <c r="B30" s="5" t="s">
        <v>32</v>
      </c>
      <c r="C30" s="5" t="s">
        <v>12</v>
      </c>
      <c r="D30" s="5">
        <f>+[1]MENÚ!$D$14</f>
        <v>150</v>
      </c>
      <c r="E30" s="5" t="s">
        <v>16</v>
      </c>
      <c r="F30" s="6" t="s">
        <v>62</v>
      </c>
      <c r="G30" s="5" t="s">
        <v>67</v>
      </c>
      <c r="H30" s="5">
        <f>0.09/6</f>
        <v>1.4999999999999999E-2</v>
      </c>
      <c r="I30" s="7">
        <f t="shared" si="0"/>
        <v>2.25</v>
      </c>
      <c r="J30" s="8" t="s">
        <v>15</v>
      </c>
      <c r="K30" s="8" t="s">
        <v>68</v>
      </c>
      <c r="L30" s="5"/>
      <c r="M30" s="5"/>
    </row>
    <row r="31" spans="2:13" x14ac:dyDescent="0.25">
      <c r="B31" s="5" t="s">
        <v>32</v>
      </c>
      <c r="C31" s="5" t="s">
        <v>22</v>
      </c>
      <c r="D31" s="5">
        <f>+[1]MENÚ!$D$14</f>
        <v>150</v>
      </c>
      <c r="E31" s="5" t="s">
        <v>34</v>
      </c>
      <c r="F31" s="6" t="s">
        <v>69</v>
      </c>
      <c r="G31" s="5" t="s">
        <v>70</v>
      </c>
      <c r="H31" s="21">
        <f>2</f>
        <v>2</v>
      </c>
      <c r="I31" s="7">
        <f t="shared" si="0"/>
        <v>300</v>
      </c>
      <c r="J31" s="18" t="s">
        <v>20</v>
      </c>
      <c r="K31" s="15" t="s">
        <v>71</v>
      </c>
      <c r="L31" s="6">
        <v>240</v>
      </c>
      <c r="M31" s="5" t="s">
        <v>18</v>
      </c>
    </row>
    <row r="32" spans="2:13" x14ac:dyDescent="0.25">
      <c r="B32" s="5" t="s">
        <v>32</v>
      </c>
      <c r="C32" s="5" t="s">
        <v>57</v>
      </c>
      <c r="D32" s="5">
        <f>+[1]MENÚ!$D$14</f>
        <v>150</v>
      </c>
      <c r="E32" s="5" t="s">
        <v>34</v>
      </c>
      <c r="F32" s="10" t="s">
        <v>58</v>
      </c>
      <c r="G32" s="5" t="s">
        <v>36</v>
      </c>
      <c r="H32" s="14">
        <v>0.125</v>
      </c>
      <c r="I32" s="7">
        <f t="shared" si="0"/>
        <v>18.75</v>
      </c>
      <c r="J32" s="8" t="s">
        <v>20</v>
      </c>
      <c r="K32" s="5"/>
      <c r="L32" s="5"/>
      <c r="M32" s="5"/>
    </row>
    <row r="33" spans="2:13" x14ac:dyDescent="0.25">
      <c r="B33" s="5" t="s">
        <v>32</v>
      </c>
      <c r="C33" s="5" t="s">
        <v>30</v>
      </c>
      <c r="D33" s="5">
        <f>+[1]MENÚ!$D$14</f>
        <v>150</v>
      </c>
      <c r="E33" s="5" t="s">
        <v>34</v>
      </c>
      <c r="F33" s="6" t="s">
        <v>72</v>
      </c>
      <c r="G33" s="5" t="s">
        <v>72</v>
      </c>
      <c r="H33" s="5">
        <v>1</v>
      </c>
      <c r="I33" s="7">
        <f t="shared" si="0"/>
        <v>150</v>
      </c>
      <c r="J33" s="8" t="s">
        <v>20</v>
      </c>
      <c r="K33" s="5"/>
      <c r="L33" s="5"/>
      <c r="M33" s="5"/>
    </row>
    <row r="34" spans="2:13" x14ac:dyDescent="0.25">
      <c r="B34" s="5" t="s">
        <v>73</v>
      </c>
      <c r="C34" s="5" t="s">
        <v>33</v>
      </c>
      <c r="D34" s="5">
        <f>+[1]MENÚ!$E$8</f>
        <v>150</v>
      </c>
      <c r="E34" s="5" t="s">
        <v>34</v>
      </c>
      <c r="F34" s="10" t="s">
        <v>35</v>
      </c>
      <c r="G34" s="5" t="s">
        <v>36</v>
      </c>
      <c r="H34" s="14">
        <v>0.125</v>
      </c>
      <c r="I34" s="7">
        <f t="shared" si="0"/>
        <v>18.75</v>
      </c>
      <c r="J34" s="8" t="s">
        <v>20</v>
      </c>
      <c r="K34" s="5" t="s">
        <v>37</v>
      </c>
      <c r="L34" s="8"/>
      <c r="M34" s="8"/>
    </row>
    <row r="35" spans="2:13" x14ac:dyDescent="0.25">
      <c r="B35" s="5" t="s">
        <v>73</v>
      </c>
      <c r="C35" s="5" t="s">
        <v>33</v>
      </c>
      <c r="D35" s="5">
        <f>+[1]MENÚ!$E$8</f>
        <v>150</v>
      </c>
      <c r="E35" s="5" t="s">
        <v>16</v>
      </c>
      <c r="F35" s="10" t="s">
        <v>35</v>
      </c>
      <c r="G35" s="5" t="s">
        <v>38</v>
      </c>
      <c r="H35" s="7">
        <v>15</v>
      </c>
      <c r="I35" s="7">
        <f t="shared" si="0"/>
        <v>2250</v>
      </c>
      <c r="J35" s="5" t="s">
        <v>18</v>
      </c>
      <c r="K35" s="15" t="s">
        <v>39</v>
      </c>
      <c r="L35" s="8"/>
      <c r="M35" s="8"/>
    </row>
    <row r="36" spans="2:13" x14ac:dyDescent="0.25">
      <c r="B36" s="5" t="s">
        <v>73</v>
      </c>
      <c r="C36" s="5" t="s">
        <v>33</v>
      </c>
      <c r="D36" s="5">
        <f>+[1]MENÚ!$E$8</f>
        <v>150</v>
      </c>
      <c r="E36" s="5" t="s">
        <v>16</v>
      </c>
      <c r="F36" s="10" t="s">
        <v>35</v>
      </c>
      <c r="G36" s="5" t="s">
        <v>40</v>
      </c>
      <c r="H36" s="7">
        <v>30</v>
      </c>
      <c r="I36" s="7">
        <f t="shared" si="0"/>
        <v>4500</v>
      </c>
      <c r="J36" s="5" t="s">
        <v>18</v>
      </c>
      <c r="K36" s="15" t="s">
        <v>41</v>
      </c>
      <c r="L36" s="8"/>
      <c r="M36" s="8"/>
    </row>
    <row r="37" spans="2:13" x14ac:dyDescent="0.25">
      <c r="B37" s="5" t="s">
        <v>73</v>
      </c>
      <c r="C37" s="5" t="s">
        <v>33</v>
      </c>
      <c r="D37" s="5">
        <f>+[1]MENÚ!$E$8</f>
        <v>150</v>
      </c>
      <c r="E37" s="5" t="s">
        <v>16</v>
      </c>
      <c r="F37" s="10" t="s">
        <v>35</v>
      </c>
      <c r="G37" s="5" t="s">
        <v>24</v>
      </c>
      <c r="H37" s="6">
        <v>0.25</v>
      </c>
      <c r="I37" s="7">
        <f t="shared" si="0"/>
        <v>37.5</v>
      </c>
      <c r="J37" s="8" t="s">
        <v>15</v>
      </c>
      <c r="K37" s="15" t="s">
        <v>42</v>
      </c>
      <c r="L37" s="8"/>
      <c r="M37" s="8"/>
    </row>
    <row r="38" spans="2:13" x14ac:dyDescent="0.25">
      <c r="B38" s="5" t="s">
        <v>73</v>
      </c>
      <c r="C38" s="5" t="s">
        <v>33</v>
      </c>
      <c r="D38" s="5">
        <f>+[1]MENÚ!$E$8</f>
        <v>150</v>
      </c>
      <c r="E38" s="5" t="s">
        <v>16</v>
      </c>
      <c r="F38" s="10" t="s">
        <v>35</v>
      </c>
      <c r="G38" s="16" t="s">
        <v>43</v>
      </c>
      <c r="H38" s="7">
        <v>14</v>
      </c>
      <c r="I38" s="7">
        <f t="shared" si="0"/>
        <v>2100</v>
      </c>
      <c r="J38" s="5" t="s">
        <v>18</v>
      </c>
      <c r="K38" s="5"/>
      <c r="L38" s="8"/>
      <c r="M38" s="8"/>
    </row>
    <row r="39" spans="2:13" x14ac:dyDescent="0.25">
      <c r="B39" s="5" t="s">
        <v>73</v>
      </c>
      <c r="C39" s="5" t="s">
        <v>44</v>
      </c>
      <c r="D39" s="5">
        <f>+[1]MENÚ!$E$10</f>
        <v>150</v>
      </c>
      <c r="E39" s="5" t="s">
        <v>16</v>
      </c>
      <c r="F39" s="6" t="s">
        <v>74</v>
      </c>
      <c r="G39" s="16" t="s">
        <v>75</v>
      </c>
      <c r="H39" s="7">
        <v>125</v>
      </c>
      <c r="I39" s="7">
        <f t="shared" si="0"/>
        <v>18750</v>
      </c>
      <c r="J39" s="5" t="s">
        <v>18</v>
      </c>
      <c r="K39" s="16"/>
      <c r="L39" s="16"/>
      <c r="M39" s="16"/>
    </row>
    <row r="40" spans="2:13" x14ac:dyDescent="0.25">
      <c r="B40" s="5" t="s">
        <v>73</v>
      </c>
      <c r="C40" s="5" t="s">
        <v>44</v>
      </c>
      <c r="D40" s="5">
        <f>+[1]MENÚ!$E$10</f>
        <v>150</v>
      </c>
      <c r="E40" s="5" t="s">
        <v>16</v>
      </c>
      <c r="F40" s="6" t="s">
        <v>74</v>
      </c>
      <c r="G40" s="5" t="s">
        <v>48</v>
      </c>
      <c r="H40" s="7">
        <v>200</v>
      </c>
      <c r="I40" s="7">
        <f t="shared" si="0"/>
        <v>30000</v>
      </c>
      <c r="J40" s="5" t="s">
        <v>18</v>
      </c>
      <c r="K40" s="5"/>
      <c r="L40" s="5"/>
      <c r="M40" s="5"/>
    </row>
    <row r="41" spans="2:13" x14ac:dyDescent="0.25">
      <c r="B41" s="5" t="s">
        <v>73</v>
      </c>
      <c r="C41" s="5" t="s">
        <v>50</v>
      </c>
      <c r="D41" s="5">
        <f>+[1]MENÚ!$E$10</f>
        <v>150</v>
      </c>
      <c r="E41" s="5" t="s">
        <v>34</v>
      </c>
      <c r="F41" s="6" t="s">
        <v>76</v>
      </c>
      <c r="G41" s="5" t="s">
        <v>77</v>
      </c>
      <c r="H41" s="21">
        <v>2</v>
      </c>
      <c r="I41" s="7">
        <f t="shared" si="0"/>
        <v>300</v>
      </c>
      <c r="J41" s="18" t="s">
        <v>20</v>
      </c>
      <c r="K41" s="15" t="s">
        <v>78</v>
      </c>
      <c r="L41" s="6">
        <v>240</v>
      </c>
      <c r="M41" s="5" t="s">
        <v>18</v>
      </c>
    </row>
    <row r="42" spans="2:13" x14ac:dyDescent="0.25">
      <c r="B42" s="5" t="s">
        <v>73</v>
      </c>
      <c r="C42" s="5" t="s">
        <v>50</v>
      </c>
      <c r="D42" s="5">
        <f>+[1]MENÚ!$E$10</f>
        <v>150</v>
      </c>
      <c r="E42" s="5" t="s">
        <v>16</v>
      </c>
      <c r="F42" s="6" t="s">
        <v>76</v>
      </c>
      <c r="G42" s="5" t="s">
        <v>27</v>
      </c>
      <c r="H42" s="7">
        <v>20</v>
      </c>
      <c r="I42" s="7">
        <f t="shared" si="0"/>
        <v>3000</v>
      </c>
      <c r="J42" s="5" t="s">
        <v>18</v>
      </c>
      <c r="K42" s="5" t="s">
        <v>28</v>
      </c>
      <c r="L42" s="5"/>
      <c r="M42" s="5"/>
    </row>
    <row r="43" spans="2:13" x14ac:dyDescent="0.25">
      <c r="B43" s="5" t="s">
        <v>73</v>
      </c>
      <c r="C43" s="5" t="s">
        <v>57</v>
      </c>
      <c r="D43" s="5">
        <f>+[1]MENÚ!$E$10</f>
        <v>150</v>
      </c>
      <c r="E43" s="5" t="s">
        <v>34</v>
      </c>
      <c r="F43" s="10" t="s">
        <v>58</v>
      </c>
      <c r="G43" s="5" t="s">
        <v>36</v>
      </c>
      <c r="H43" s="14">
        <v>0.125</v>
      </c>
      <c r="I43" s="7">
        <f t="shared" si="0"/>
        <v>18.75</v>
      </c>
      <c r="J43" s="8" t="s">
        <v>20</v>
      </c>
      <c r="K43" s="5"/>
      <c r="L43" s="5"/>
      <c r="M43" s="5"/>
    </row>
    <row r="44" spans="2:13" x14ac:dyDescent="0.25">
      <c r="B44" s="5" t="s">
        <v>73</v>
      </c>
      <c r="C44" s="5" t="s">
        <v>59</v>
      </c>
      <c r="D44" s="5">
        <f>+[1]MENÚ!$E$10</f>
        <v>150</v>
      </c>
      <c r="E44" s="5" t="s">
        <v>34</v>
      </c>
      <c r="F44" s="6" t="s">
        <v>60</v>
      </c>
      <c r="G44" s="5" t="s">
        <v>61</v>
      </c>
      <c r="H44" s="7">
        <v>1</v>
      </c>
      <c r="I44" s="7">
        <f t="shared" si="0"/>
        <v>150</v>
      </c>
      <c r="J44" s="8" t="s">
        <v>20</v>
      </c>
      <c r="K44" s="5"/>
      <c r="L44" s="5"/>
      <c r="M44" s="5"/>
    </row>
    <row r="45" spans="2:13" x14ac:dyDescent="0.25">
      <c r="B45" s="5" t="s">
        <v>73</v>
      </c>
      <c r="C45" s="5" t="s">
        <v>12</v>
      </c>
      <c r="D45" s="5">
        <f>+[1]MENÚ!$E$14</f>
        <v>150</v>
      </c>
      <c r="E45" s="5"/>
      <c r="F45" s="6" t="s">
        <v>13</v>
      </c>
      <c r="G45" s="5" t="s">
        <v>14</v>
      </c>
      <c r="H45" s="6">
        <f>1.5/6</f>
        <v>0.25</v>
      </c>
      <c r="I45" s="7">
        <f t="shared" si="0"/>
        <v>37.5</v>
      </c>
      <c r="J45" s="8" t="s">
        <v>15</v>
      </c>
      <c r="K45" s="5"/>
      <c r="L45" s="5"/>
      <c r="M45" s="5"/>
    </row>
    <row r="46" spans="2:13" x14ac:dyDescent="0.25">
      <c r="B46" s="5" t="s">
        <v>73</v>
      </c>
      <c r="C46" s="5" t="s">
        <v>12</v>
      </c>
      <c r="D46" s="5">
        <f>+[1]MENÚ!$E$14</f>
        <v>150</v>
      </c>
      <c r="E46" s="5" t="s">
        <v>16</v>
      </c>
      <c r="F46" s="6" t="s">
        <v>13</v>
      </c>
      <c r="G46" s="5" t="s">
        <v>17</v>
      </c>
      <c r="H46" s="7">
        <v>5</v>
      </c>
      <c r="I46" s="7">
        <f t="shared" si="0"/>
        <v>750</v>
      </c>
      <c r="J46" s="5" t="s">
        <v>18</v>
      </c>
      <c r="K46" s="5" t="s">
        <v>19</v>
      </c>
      <c r="L46" s="19">
        <f>+H46/11</f>
        <v>0.45454545454545453</v>
      </c>
      <c r="M46" s="20" t="s">
        <v>20</v>
      </c>
    </row>
    <row r="47" spans="2:13" x14ac:dyDescent="0.25">
      <c r="B47" s="5" t="s">
        <v>73</v>
      </c>
      <c r="C47" s="5" t="s">
        <v>12</v>
      </c>
      <c r="D47" s="5">
        <f>+[1]MENÚ!$E$14</f>
        <v>150</v>
      </c>
      <c r="E47" s="5" t="s">
        <v>16</v>
      </c>
      <c r="F47" s="6" t="s">
        <v>13</v>
      </c>
      <c r="G47" s="5" t="s">
        <v>21</v>
      </c>
      <c r="H47" s="7">
        <v>25</v>
      </c>
      <c r="I47" s="7">
        <f t="shared" si="0"/>
        <v>3750</v>
      </c>
      <c r="J47" s="5" t="s">
        <v>18</v>
      </c>
      <c r="K47" s="5"/>
      <c r="L47" s="5"/>
      <c r="M47" s="5"/>
    </row>
    <row r="48" spans="2:13" x14ac:dyDescent="0.25">
      <c r="B48" s="5" t="s">
        <v>73</v>
      </c>
      <c r="C48" s="5" t="s">
        <v>22</v>
      </c>
      <c r="D48" s="5">
        <f>+[1]MENÚ!$E$14</f>
        <v>150</v>
      </c>
      <c r="E48" s="5" t="s">
        <v>16</v>
      </c>
      <c r="F48" s="6" t="s">
        <v>79</v>
      </c>
      <c r="G48" s="5" t="s">
        <v>80</v>
      </c>
      <c r="H48" s="6">
        <v>2</v>
      </c>
      <c r="I48" s="7">
        <f t="shared" si="0"/>
        <v>300</v>
      </c>
      <c r="J48" s="5" t="s">
        <v>20</v>
      </c>
      <c r="K48" s="5"/>
      <c r="L48" s="5"/>
      <c r="M48" s="5"/>
    </row>
    <row r="49" spans="2:13" x14ac:dyDescent="0.25">
      <c r="B49" s="5" t="s">
        <v>73</v>
      </c>
      <c r="C49" s="5" t="s">
        <v>22</v>
      </c>
      <c r="D49" s="5">
        <f>+[1]MENÚ!$E$14</f>
        <v>150</v>
      </c>
      <c r="E49" s="5" t="s">
        <v>16</v>
      </c>
      <c r="F49" s="6" t="s">
        <v>79</v>
      </c>
      <c r="G49" s="5" t="s">
        <v>29</v>
      </c>
      <c r="H49" s="6">
        <v>4</v>
      </c>
      <c r="I49" s="7">
        <f t="shared" si="0"/>
        <v>600</v>
      </c>
      <c r="J49" s="5" t="s">
        <v>20</v>
      </c>
      <c r="K49" s="5"/>
      <c r="L49" s="5"/>
      <c r="M49" s="5"/>
    </row>
    <row r="50" spans="2:13" x14ac:dyDescent="0.25">
      <c r="B50" s="5" t="s">
        <v>73</v>
      </c>
      <c r="C50" s="5" t="s">
        <v>22</v>
      </c>
      <c r="D50" s="5">
        <f>+[1]MENÚ!$E$14</f>
        <v>150</v>
      </c>
      <c r="E50" s="5" t="s">
        <v>16</v>
      </c>
      <c r="F50" s="6" t="s">
        <v>79</v>
      </c>
      <c r="G50" s="5" t="s">
        <v>27</v>
      </c>
      <c r="H50" s="7">
        <v>20</v>
      </c>
      <c r="I50" s="7">
        <f t="shared" si="0"/>
        <v>3000</v>
      </c>
      <c r="J50" s="5" t="s">
        <v>18</v>
      </c>
      <c r="K50" s="5" t="s">
        <v>28</v>
      </c>
      <c r="L50" s="5"/>
      <c r="M50" s="5"/>
    </row>
    <row r="51" spans="2:13" x14ac:dyDescent="0.25">
      <c r="B51" s="5" t="s">
        <v>73</v>
      </c>
      <c r="C51" s="5" t="s">
        <v>57</v>
      </c>
      <c r="D51" s="5">
        <f>+[1]MENÚ!$E$14</f>
        <v>150</v>
      </c>
      <c r="E51" s="5" t="s">
        <v>34</v>
      </c>
      <c r="F51" s="10" t="s">
        <v>58</v>
      </c>
      <c r="G51" s="5" t="s">
        <v>36</v>
      </c>
      <c r="H51" s="14">
        <v>0.125</v>
      </c>
      <c r="I51" s="7">
        <f t="shared" si="0"/>
        <v>18.75</v>
      </c>
      <c r="J51" s="8" t="s">
        <v>20</v>
      </c>
      <c r="K51" s="5"/>
      <c r="L51" s="5"/>
      <c r="M51" s="5"/>
    </row>
    <row r="52" spans="2:13" x14ac:dyDescent="0.25">
      <c r="B52" s="5" t="s">
        <v>73</v>
      </c>
      <c r="C52" s="5" t="s">
        <v>30</v>
      </c>
      <c r="D52" s="5">
        <f>+[1]MENÚ!$E$14</f>
        <v>150</v>
      </c>
      <c r="E52" s="5" t="s">
        <v>34</v>
      </c>
      <c r="F52" s="6" t="s">
        <v>72</v>
      </c>
      <c r="G52" s="5" t="s">
        <v>72</v>
      </c>
      <c r="H52" s="5">
        <v>1</v>
      </c>
      <c r="I52" s="7">
        <f t="shared" si="0"/>
        <v>150</v>
      </c>
      <c r="J52" s="5" t="s">
        <v>20</v>
      </c>
      <c r="K52" s="5"/>
      <c r="L52" s="5"/>
      <c r="M52" s="5"/>
    </row>
    <row r="53" spans="2:13" x14ac:dyDescent="0.25">
      <c r="B53" s="5" t="s">
        <v>81</v>
      </c>
      <c r="C53" s="5" t="s">
        <v>33</v>
      </c>
      <c r="D53" s="5">
        <f>+[1]MENÚ!$F$8</f>
        <v>150</v>
      </c>
      <c r="E53" s="5" t="s">
        <v>16</v>
      </c>
      <c r="F53" s="10" t="s">
        <v>82</v>
      </c>
      <c r="G53" s="16" t="s">
        <v>43</v>
      </c>
      <c r="H53" s="7">
        <v>14</v>
      </c>
      <c r="I53" s="7">
        <f t="shared" si="0"/>
        <v>2100</v>
      </c>
      <c r="J53" s="5" t="s">
        <v>18</v>
      </c>
      <c r="K53" s="9"/>
      <c r="L53" s="8"/>
      <c r="M53" s="8"/>
    </row>
    <row r="54" spans="2:13" x14ac:dyDescent="0.25">
      <c r="B54" s="5" t="s">
        <v>81</v>
      </c>
      <c r="C54" s="5" t="s">
        <v>33</v>
      </c>
      <c r="D54" s="5">
        <f>+[1]MENÚ!$F$8</f>
        <v>150</v>
      </c>
      <c r="E54" s="5" t="s">
        <v>16</v>
      </c>
      <c r="F54" s="10" t="s">
        <v>82</v>
      </c>
      <c r="G54" s="16" t="s">
        <v>83</v>
      </c>
      <c r="H54" s="7">
        <v>15</v>
      </c>
      <c r="I54" s="7">
        <f t="shared" si="0"/>
        <v>2250</v>
      </c>
      <c r="J54" s="5" t="s">
        <v>18</v>
      </c>
      <c r="K54" s="9"/>
      <c r="L54" s="20"/>
      <c r="M54" s="20"/>
    </row>
    <row r="55" spans="2:13" x14ac:dyDescent="0.25">
      <c r="B55" s="5" t="s">
        <v>81</v>
      </c>
      <c r="C55" s="5" t="s">
        <v>33</v>
      </c>
      <c r="D55" s="5">
        <f>+[1]MENÚ!$F$8</f>
        <v>150</v>
      </c>
      <c r="E55" s="5" t="s">
        <v>16</v>
      </c>
      <c r="F55" s="10" t="s">
        <v>82</v>
      </c>
      <c r="G55" s="5" t="s">
        <v>24</v>
      </c>
      <c r="H55" s="22">
        <f>0.044638158+0.25</f>
        <v>0.29463815799999998</v>
      </c>
      <c r="I55" s="7">
        <f t="shared" si="0"/>
        <v>44.195723699999995</v>
      </c>
      <c r="J55" s="8" t="s">
        <v>15</v>
      </c>
      <c r="K55" s="15" t="s">
        <v>84</v>
      </c>
      <c r="L55" s="8"/>
      <c r="M55" s="8"/>
    </row>
    <row r="56" spans="2:13" x14ac:dyDescent="0.25">
      <c r="B56" s="5" t="s">
        <v>81</v>
      </c>
      <c r="C56" s="5" t="s">
        <v>33</v>
      </c>
      <c r="D56" s="5">
        <f>+[1]MENÚ!$F$8</f>
        <v>150</v>
      </c>
      <c r="E56" s="5" t="s">
        <v>16</v>
      </c>
      <c r="F56" s="10" t="s">
        <v>82</v>
      </c>
      <c r="G56" s="5" t="s">
        <v>52</v>
      </c>
      <c r="H56" s="22">
        <v>16.069736842105261</v>
      </c>
      <c r="I56" s="7">
        <f t="shared" si="0"/>
        <v>2410.4605263157891</v>
      </c>
      <c r="J56" s="5" t="s">
        <v>18</v>
      </c>
      <c r="K56" s="15" t="s">
        <v>53</v>
      </c>
      <c r="L56" s="8"/>
      <c r="M56" s="8"/>
    </row>
    <row r="57" spans="2:13" x14ac:dyDescent="0.25">
      <c r="B57" s="5" t="s">
        <v>81</v>
      </c>
      <c r="C57" s="5" t="s">
        <v>33</v>
      </c>
      <c r="D57" s="5">
        <f>+[1]MENÚ!$F$8</f>
        <v>150</v>
      </c>
      <c r="E57" s="5" t="s">
        <v>16</v>
      </c>
      <c r="F57" s="10" t="s">
        <v>82</v>
      </c>
      <c r="G57" s="5" t="s">
        <v>85</v>
      </c>
      <c r="H57" s="22">
        <v>35.710526315789473</v>
      </c>
      <c r="I57" s="7">
        <f t="shared" si="0"/>
        <v>5356.5789473684208</v>
      </c>
      <c r="J57" s="5" t="s">
        <v>18</v>
      </c>
      <c r="K57" s="15" t="s">
        <v>86</v>
      </c>
      <c r="L57" s="8"/>
      <c r="M57" s="8"/>
    </row>
    <row r="58" spans="2:13" x14ac:dyDescent="0.25">
      <c r="B58" s="5" t="s">
        <v>81</v>
      </c>
      <c r="C58" s="5" t="s">
        <v>33</v>
      </c>
      <c r="D58" s="5">
        <f>+[1]MENÚ!$F$8</f>
        <v>150</v>
      </c>
      <c r="E58" s="5" t="s">
        <v>16</v>
      </c>
      <c r="F58" s="10" t="s">
        <v>82</v>
      </c>
      <c r="G58" s="5" t="s">
        <v>87</v>
      </c>
      <c r="H58" s="6">
        <v>3.75</v>
      </c>
      <c r="I58" s="7">
        <f t="shared" si="0"/>
        <v>562.5</v>
      </c>
      <c r="J58" s="5" t="s">
        <v>18</v>
      </c>
      <c r="K58" s="15" t="s">
        <v>88</v>
      </c>
      <c r="L58" s="8"/>
      <c r="M58" s="8"/>
    </row>
    <row r="59" spans="2:13" x14ac:dyDescent="0.25">
      <c r="B59" s="5" t="s">
        <v>81</v>
      </c>
      <c r="C59" s="5" t="s">
        <v>33</v>
      </c>
      <c r="D59" s="5">
        <f>+[1]MENÚ!$F$8</f>
        <v>150</v>
      </c>
      <c r="E59" s="5" t="s">
        <v>16</v>
      </c>
      <c r="F59" s="10" t="s">
        <v>82</v>
      </c>
      <c r="G59" s="5" t="s">
        <v>89</v>
      </c>
      <c r="H59" s="23">
        <v>1.75E-3</v>
      </c>
      <c r="I59" s="7">
        <f t="shared" si="0"/>
        <v>0.26250000000000001</v>
      </c>
      <c r="J59" s="8" t="s">
        <v>15</v>
      </c>
      <c r="K59" s="8" t="s">
        <v>90</v>
      </c>
      <c r="L59" s="8">
        <v>9</v>
      </c>
      <c r="M59" s="8" t="s">
        <v>18</v>
      </c>
    </row>
    <row r="60" spans="2:13" x14ac:dyDescent="0.25">
      <c r="B60" s="5" t="s">
        <v>81</v>
      </c>
      <c r="C60" s="5" t="s">
        <v>33</v>
      </c>
      <c r="D60" s="5">
        <f>+[1]MENÚ!$F$8</f>
        <v>150</v>
      </c>
      <c r="E60" s="5" t="s">
        <v>16</v>
      </c>
      <c r="F60" s="10" t="s">
        <v>82</v>
      </c>
      <c r="G60" s="5" t="s">
        <v>91</v>
      </c>
      <c r="H60" s="7">
        <v>0.44600000000000001</v>
      </c>
      <c r="I60" s="7">
        <f t="shared" si="0"/>
        <v>66.900000000000006</v>
      </c>
      <c r="J60" s="5" t="s">
        <v>18</v>
      </c>
      <c r="K60" s="8" t="s">
        <v>92</v>
      </c>
      <c r="L60" s="8"/>
      <c r="M60" s="8"/>
    </row>
    <row r="61" spans="2:13" x14ac:dyDescent="0.25">
      <c r="B61" s="5" t="s">
        <v>81</v>
      </c>
      <c r="C61" s="5" t="s">
        <v>33</v>
      </c>
      <c r="D61" s="5">
        <f>+[1]MENÚ!$F$8</f>
        <v>150</v>
      </c>
      <c r="E61" s="5" t="s">
        <v>16</v>
      </c>
      <c r="F61" s="10" t="s">
        <v>82</v>
      </c>
      <c r="G61" s="5" t="s">
        <v>93</v>
      </c>
      <c r="H61" s="7">
        <v>2.6779999999999999</v>
      </c>
      <c r="I61" s="7">
        <f t="shared" si="0"/>
        <v>401.7</v>
      </c>
      <c r="J61" s="5" t="s">
        <v>18</v>
      </c>
      <c r="K61" s="8" t="s">
        <v>94</v>
      </c>
      <c r="L61" s="8"/>
      <c r="M61" s="8"/>
    </row>
    <row r="62" spans="2:13" x14ac:dyDescent="0.25">
      <c r="B62" s="5" t="s">
        <v>81</v>
      </c>
      <c r="C62" s="5" t="s">
        <v>44</v>
      </c>
      <c r="D62" s="5">
        <f>+[1]MENÚ!$F$10</f>
        <v>150</v>
      </c>
      <c r="E62" s="5" t="s">
        <v>34</v>
      </c>
      <c r="F62" s="6" t="s">
        <v>95</v>
      </c>
      <c r="G62" s="5" t="s">
        <v>96</v>
      </c>
      <c r="H62" s="5">
        <f>1200/6</f>
        <v>200</v>
      </c>
      <c r="I62" s="7">
        <f t="shared" si="0"/>
        <v>30000</v>
      </c>
      <c r="J62" s="5" t="s">
        <v>18</v>
      </c>
      <c r="K62" s="5"/>
      <c r="L62" s="5"/>
      <c r="M62" s="5"/>
    </row>
    <row r="63" spans="2:13" x14ac:dyDescent="0.25">
      <c r="B63" s="5" t="s">
        <v>81</v>
      </c>
      <c r="C63" s="5" t="s">
        <v>44</v>
      </c>
      <c r="D63" s="5">
        <f>+[1]MENÚ!$F$10</f>
        <v>150</v>
      </c>
      <c r="E63" s="5" t="s">
        <v>16</v>
      </c>
      <c r="F63" s="6" t="s">
        <v>95</v>
      </c>
      <c r="G63" s="5" t="s">
        <v>97</v>
      </c>
      <c r="H63" s="24">
        <f>1/8/6</f>
        <v>2.0833333333333332E-2</v>
      </c>
      <c r="I63" s="7">
        <f t="shared" si="0"/>
        <v>3.125</v>
      </c>
      <c r="J63" s="8" t="s">
        <v>20</v>
      </c>
      <c r="K63" s="8" t="s">
        <v>98</v>
      </c>
      <c r="L63" s="5"/>
      <c r="M63" s="5"/>
    </row>
    <row r="64" spans="2:13" x14ac:dyDescent="0.25">
      <c r="B64" s="5" t="s">
        <v>81</v>
      </c>
      <c r="C64" s="5" t="s">
        <v>44</v>
      </c>
      <c r="D64" s="5">
        <f>+[1]MENÚ!$F$10</f>
        <v>150</v>
      </c>
      <c r="E64" s="5" t="s">
        <v>16</v>
      </c>
      <c r="F64" s="6" t="s">
        <v>95</v>
      </c>
      <c r="G64" s="5" t="s">
        <v>67</v>
      </c>
      <c r="H64" s="5">
        <f>5*15/6/1000</f>
        <v>1.2500000000000001E-2</v>
      </c>
      <c r="I64" s="7">
        <f t="shared" si="0"/>
        <v>1.875</v>
      </c>
      <c r="J64" s="8" t="s">
        <v>15</v>
      </c>
      <c r="K64" s="8" t="s">
        <v>68</v>
      </c>
      <c r="L64" s="5"/>
      <c r="M64" s="5"/>
    </row>
    <row r="65" spans="2:13" x14ac:dyDescent="0.25">
      <c r="B65" s="5" t="s">
        <v>81</v>
      </c>
      <c r="C65" s="5" t="s">
        <v>50</v>
      </c>
      <c r="D65" s="5">
        <f>+[1]MENÚ!$F$10</f>
        <v>150</v>
      </c>
      <c r="E65" s="5" t="s">
        <v>16</v>
      </c>
      <c r="F65" s="6" t="s">
        <v>99</v>
      </c>
      <c r="G65" s="5" t="s">
        <v>100</v>
      </c>
      <c r="H65" s="7">
        <v>2</v>
      </c>
      <c r="I65" s="7">
        <f t="shared" si="0"/>
        <v>300</v>
      </c>
      <c r="J65" s="8" t="s">
        <v>20</v>
      </c>
      <c r="K65" s="5"/>
      <c r="L65" s="5"/>
      <c r="M65" s="5"/>
    </row>
    <row r="66" spans="2:13" x14ac:dyDescent="0.25">
      <c r="B66" s="5" t="s">
        <v>81</v>
      </c>
      <c r="C66" s="5" t="s">
        <v>50</v>
      </c>
      <c r="D66" s="5">
        <f>+[1]MENÚ!$F$10</f>
        <v>150</v>
      </c>
      <c r="E66" s="5" t="s">
        <v>34</v>
      </c>
      <c r="F66" s="6" t="s">
        <v>99</v>
      </c>
      <c r="G66" s="5" t="s">
        <v>101</v>
      </c>
      <c r="H66" s="7">
        <v>125</v>
      </c>
      <c r="I66" s="7">
        <f t="shared" si="0"/>
        <v>18750</v>
      </c>
      <c r="J66" s="5" t="s">
        <v>18</v>
      </c>
      <c r="K66" s="5" t="s">
        <v>102</v>
      </c>
      <c r="L66" s="5">
        <v>1</v>
      </c>
      <c r="M66" s="5" t="s">
        <v>103</v>
      </c>
    </row>
    <row r="67" spans="2:13" x14ac:dyDescent="0.25">
      <c r="B67" s="5" t="s">
        <v>81</v>
      </c>
      <c r="C67" s="5" t="s">
        <v>50</v>
      </c>
      <c r="D67" s="5">
        <f>+[1]MENÚ!$F$10</f>
        <v>150</v>
      </c>
      <c r="E67" s="5" t="s">
        <v>34</v>
      </c>
      <c r="F67" s="6" t="s">
        <v>99</v>
      </c>
      <c r="G67" s="5" t="s">
        <v>104</v>
      </c>
      <c r="H67" s="7">
        <v>37.5</v>
      </c>
      <c r="I67" s="7">
        <f t="shared" ref="I67:I130" si="1">+D67*H67</f>
        <v>5625</v>
      </c>
      <c r="J67" s="5" t="s">
        <v>18</v>
      </c>
      <c r="K67" s="5"/>
      <c r="L67" s="5"/>
      <c r="M67" s="5"/>
    </row>
    <row r="68" spans="2:13" x14ac:dyDescent="0.25">
      <c r="B68" s="5" t="s">
        <v>81</v>
      </c>
      <c r="C68" s="5" t="s">
        <v>50</v>
      </c>
      <c r="D68" s="5">
        <f>+[1]MENÚ!$F$10</f>
        <v>150</v>
      </c>
      <c r="E68" s="5" t="s">
        <v>34</v>
      </c>
      <c r="F68" s="6" t="s">
        <v>99</v>
      </c>
      <c r="G68" s="5" t="s">
        <v>105</v>
      </c>
      <c r="H68" s="7">
        <v>37.5</v>
      </c>
      <c r="I68" s="7">
        <f t="shared" si="1"/>
        <v>5625</v>
      </c>
      <c r="J68" s="5" t="s">
        <v>18</v>
      </c>
      <c r="K68" s="5"/>
      <c r="L68" s="5"/>
      <c r="M68" s="5"/>
    </row>
    <row r="69" spans="2:13" x14ac:dyDescent="0.25">
      <c r="B69" s="5" t="s">
        <v>81</v>
      </c>
      <c r="C69" s="5" t="s">
        <v>50</v>
      </c>
      <c r="D69" s="5">
        <f>+[1]MENÚ!$F$10</f>
        <v>150</v>
      </c>
      <c r="E69" s="5" t="s">
        <v>16</v>
      </c>
      <c r="F69" s="6" t="s">
        <v>99</v>
      </c>
      <c r="G69" s="5" t="s">
        <v>54</v>
      </c>
      <c r="H69" s="5">
        <f>1/6</f>
        <v>0.16666666666666666</v>
      </c>
      <c r="I69" s="7">
        <f t="shared" si="1"/>
        <v>25</v>
      </c>
      <c r="J69" s="5" t="s">
        <v>20</v>
      </c>
      <c r="K69" s="5" t="s">
        <v>55</v>
      </c>
      <c r="L69" s="7">
        <v>16.666666666666668</v>
      </c>
      <c r="M69" s="8" t="s">
        <v>18</v>
      </c>
    </row>
    <row r="70" spans="2:13" x14ac:dyDescent="0.25">
      <c r="B70" s="5" t="s">
        <v>81</v>
      </c>
      <c r="C70" s="5" t="s">
        <v>57</v>
      </c>
      <c r="D70" s="5">
        <f>+[1]MENÚ!$F$10</f>
        <v>150</v>
      </c>
      <c r="E70" s="5" t="s">
        <v>34</v>
      </c>
      <c r="F70" s="10" t="s">
        <v>58</v>
      </c>
      <c r="G70" s="5" t="s">
        <v>36</v>
      </c>
      <c r="H70" s="14">
        <v>0.125</v>
      </c>
      <c r="I70" s="7">
        <f t="shared" si="1"/>
        <v>18.75</v>
      </c>
      <c r="J70" s="8" t="s">
        <v>20</v>
      </c>
      <c r="K70" s="5"/>
      <c r="L70" s="5"/>
      <c r="M70" s="5"/>
    </row>
    <row r="71" spans="2:13" x14ac:dyDescent="0.25">
      <c r="B71" s="5" t="s">
        <v>81</v>
      </c>
      <c r="C71" s="5" t="s">
        <v>59</v>
      </c>
      <c r="D71" s="5">
        <f>+[1]MENÚ!$F$10</f>
        <v>150</v>
      </c>
      <c r="E71" s="5" t="s">
        <v>34</v>
      </c>
      <c r="F71" s="6" t="s">
        <v>60</v>
      </c>
      <c r="G71" s="5" t="s">
        <v>61</v>
      </c>
      <c r="H71" s="7">
        <v>1</v>
      </c>
      <c r="I71" s="7">
        <f t="shared" si="1"/>
        <v>150</v>
      </c>
      <c r="J71" s="8" t="s">
        <v>20</v>
      </c>
      <c r="K71" s="5"/>
      <c r="L71" s="5"/>
      <c r="M71" s="5"/>
    </row>
    <row r="72" spans="2:13" x14ac:dyDescent="0.25">
      <c r="B72" s="5" t="s">
        <v>81</v>
      </c>
      <c r="C72" s="5" t="s">
        <v>12</v>
      </c>
      <c r="D72" s="5">
        <f>+[1]MENÚ!$F$14</f>
        <v>150</v>
      </c>
      <c r="E72" s="5" t="s">
        <v>34</v>
      </c>
      <c r="F72" s="6" t="s">
        <v>106</v>
      </c>
      <c r="G72" s="5" t="s">
        <v>107</v>
      </c>
      <c r="H72" s="5">
        <f>1/6</f>
        <v>0.16666666666666666</v>
      </c>
      <c r="I72" s="7">
        <f t="shared" si="1"/>
        <v>25</v>
      </c>
      <c r="J72" s="8" t="s">
        <v>20</v>
      </c>
      <c r="K72" s="5"/>
      <c r="L72" s="5"/>
      <c r="M72" s="5"/>
    </row>
    <row r="73" spans="2:13" x14ac:dyDescent="0.25">
      <c r="B73" s="5" t="s">
        <v>81</v>
      </c>
      <c r="C73" s="5" t="s">
        <v>12</v>
      </c>
      <c r="D73" s="5">
        <f>+[1]MENÚ!$F$14</f>
        <v>150</v>
      </c>
      <c r="E73" s="5" t="s">
        <v>34</v>
      </c>
      <c r="F73" s="6" t="s">
        <v>106</v>
      </c>
      <c r="G73" s="5" t="s">
        <v>108</v>
      </c>
      <c r="H73" s="5">
        <f>750/6</f>
        <v>125</v>
      </c>
      <c r="I73" s="7">
        <f t="shared" si="1"/>
        <v>18750</v>
      </c>
      <c r="J73" s="5" t="s">
        <v>18</v>
      </c>
      <c r="K73" s="5"/>
      <c r="L73" s="5"/>
      <c r="M73" s="5"/>
    </row>
    <row r="74" spans="2:13" x14ac:dyDescent="0.25">
      <c r="B74" s="5" t="s">
        <v>81</v>
      </c>
      <c r="C74" s="5" t="s">
        <v>12</v>
      </c>
      <c r="D74" s="5">
        <f>+[1]MENÚ!$F$14</f>
        <v>150</v>
      </c>
      <c r="E74" s="5" t="s">
        <v>16</v>
      </c>
      <c r="F74" s="6" t="s">
        <v>106</v>
      </c>
      <c r="G74" s="5" t="s">
        <v>109</v>
      </c>
      <c r="H74" s="5">
        <f>100/6</f>
        <v>16.666666666666668</v>
      </c>
      <c r="I74" s="7">
        <f t="shared" si="1"/>
        <v>2500</v>
      </c>
      <c r="J74" s="5" t="s">
        <v>18</v>
      </c>
      <c r="K74" s="5"/>
      <c r="L74" s="5"/>
      <c r="M74" s="5"/>
    </row>
    <row r="75" spans="2:13" x14ac:dyDescent="0.25">
      <c r="B75" s="5" t="s">
        <v>81</v>
      </c>
      <c r="C75" s="5" t="s">
        <v>12</v>
      </c>
      <c r="D75" s="5">
        <f>+[1]MENÚ!$F$14</f>
        <v>150</v>
      </c>
      <c r="E75" s="5" t="s">
        <v>16</v>
      </c>
      <c r="F75" s="6" t="s">
        <v>106</v>
      </c>
      <c r="G75" s="5" t="s">
        <v>110</v>
      </c>
      <c r="H75" s="5">
        <f>100/6</f>
        <v>16.666666666666668</v>
      </c>
      <c r="I75" s="7">
        <f t="shared" si="1"/>
        <v>2500</v>
      </c>
      <c r="J75" s="5" t="s">
        <v>18</v>
      </c>
      <c r="K75" s="5" t="s">
        <v>19</v>
      </c>
      <c r="L75" s="19">
        <f>+H75/11</f>
        <v>1.5151515151515154</v>
      </c>
      <c r="M75" s="20" t="s">
        <v>20</v>
      </c>
    </row>
    <row r="76" spans="2:13" x14ac:dyDescent="0.25">
      <c r="B76" s="5" t="s">
        <v>81</v>
      </c>
      <c r="C76" s="5" t="s">
        <v>12</v>
      </c>
      <c r="D76" s="5">
        <f>+[1]MENÚ!$F$14</f>
        <v>150</v>
      </c>
      <c r="E76" s="5" t="s">
        <v>16</v>
      </c>
      <c r="F76" s="6" t="s">
        <v>106</v>
      </c>
      <c r="G76" s="5" t="s">
        <v>54</v>
      </c>
      <c r="H76" s="24">
        <f>1/4/6</f>
        <v>4.1666666666666664E-2</v>
      </c>
      <c r="I76" s="7">
        <f t="shared" si="1"/>
        <v>6.25</v>
      </c>
      <c r="J76" s="8" t="s">
        <v>20</v>
      </c>
      <c r="K76" s="5" t="s">
        <v>55</v>
      </c>
      <c r="L76" s="5">
        <f>100/24</f>
        <v>4.166666666666667</v>
      </c>
      <c r="M76" s="8" t="s">
        <v>18</v>
      </c>
    </row>
    <row r="77" spans="2:13" x14ac:dyDescent="0.25">
      <c r="B77" s="5" t="s">
        <v>81</v>
      </c>
      <c r="C77" s="5" t="s">
        <v>12</v>
      </c>
      <c r="D77" s="5">
        <f>+[1]MENÚ!$F$14</f>
        <v>150</v>
      </c>
      <c r="E77" s="5" t="s">
        <v>16</v>
      </c>
      <c r="F77" s="6" t="s">
        <v>106</v>
      </c>
      <c r="G77" s="5" t="s">
        <v>67</v>
      </c>
      <c r="H77" s="5">
        <f>90/6/1000</f>
        <v>1.4999999999999999E-2</v>
      </c>
      <c r="I77" s="7">
        <f t="shared" si="1"/>
        <v>2.25</v>
      </c>
      <c r="J77" s="8" t="s">
        <v>15</v>
      </c>
      <c r="K77" s="8" t="s">
        <v>68</v>
      </c>
      <c r="L77" s="5"/>
      <c r="M77" s="5"/>
    </row>
    <row r="78" spans="2:13" x14ac:dyDescent="0.25">
      <c r="B78" s="5" t="s">
        <v>81</v>
      </c>
      <c r="C78" s="5" t="s">
        <v>22</v>
      </c>
      <c r="D78" s="5">
        <f>+[1]MENÚ!$F$14</f>
        <v>150</v>
      </c>
      <c r="E78" s="5" t="s">
        <v>16</v>
      </c>
      <c r="F78" s="6" t="s">
        <v>111</v>
      </c>
      <c r="G78" s="5" t="s">
        <v>52</v>
      </c>
      <c r="H78" s="5">
        <f>300/6</f>
        <v>50</v>
      </c>
      <c r="I78" s="7">
        <f t="shared" si="1"/>
        <v>7500</v>
      </c>
      <c r="J78" s="5" t="s">
        <v>18</v>
      </c>
      <c r="K78" s="15" t="s">
        <v>53</v>
      </c>
      <c r="L78" s="5"/>
      <c r="M78" s="5"/>
    </row>
    <row r="79" spans="2:13" x14ac:dyDescent="0.25">
      <c r="B79" s="5" t="s">
        <v>81</v>
      </c>
      <c r="C79" s="5" t="s">
        <v>22</v>
      </c>
      <c r="D79" s="5">
        <f>+[1]MENÚ!$F$14</f>
        <v>150</v>
      </c>
      <c r="E79" s="5" t="s">
        <v>34</v>
      </c>
      <c r="F79" s="6" t="s">
        <v>111</v>
      </c>
      <c r="G79" s="5" t="s">
        <v>108</v>
      </c>
      <c r="H79" s="5">
        <f>3/6</f>
        <v>0.5</v>
      </c>
      <c r="I79" s="7">
        <f t="shared" si="1"/>
        <v>75</v>
      </c>
      <c r="J79" s="8" t="s">
        <v>20</v>
      </c>
      <c r="K79" s="5"/>
      <c r="L79" s="5"/>
      <c r="M79" s="5"/>
    </row>
    <row r="80" spans="2:13" x14ac:dyDescent="0.25">
      <c r="B80" s="5" t="s">
        <v>81</v>
      </c>
      <c r="C80" s="5" t="s">
        <v>22</v>
      </c>
      <c r="D80" s="5">
        <f>+[1]MENÚ!$F$14</f>
        <v>150</v>
      </c>
      <c r="E80" s="5" t="s">
        <v>16</v>
      </c>
      <c r="F80" s="6" t="s">
        <v>111</v>
      </c>
      <c r="G80" s="5" t="s">
        <v>67</v>
      </c>
      <c r="H80" s="5">
        <f>30/6/1000</f>
        <v>5.0000000000000001E-3</v>
      </c>
      <c r="I80" s="7">
        <f t="shared" si="1"/>
        <v>0.75</v>
      </c>
      <c r="J80" s="8" t="s">
        <v>15</v>
      </c>
      <c r="K80" s="8" t="s">
        <v>68</v>
      </c>
      <c r="L80" s="5"/>
      <c r="M80" s="5"/>
    </row>
    <row r="81" spans="2:13" x14ac:dyDescent="0.25">
      <c r="B81" s="5" t="s">
        <v>81</v>
      </c>
      <c r="C81" s="5" t="s">
        <v>22</v>
      </c>
      <c r="D81" s="5">
        <f>+[1]MENÚ!$F$14</f>
        <v>150</v>
      </c>
      <c r="E81" s="5" t="s">
        <v>16</v>
      </c>
      <c r="F81" s="6" t="s">
        <v>111</v>
      </c>
      <c r="G81" s="5" t="s">
        <v>54</v>
      </c>
      <c r="H81" s="5">
        <f>3/6</f>
        <v>0.5</v>
      </c>
      <c r="I81" s="7">
        <f t="shared" si="1"/>
        <v>75</v>
      </c>
      <c r="J81" s="8" t="s">
        <v>20</v>
      </c>
      <c r="K81" s="5" t="s">
        <v>55</v>
      </c>
      <c r="L81" s="5">
        <f>100*H81</f>
        <v>50</v>
      </c>
      <c r="M81" s="8" t="s">
        <v>18</v>
      </c>
    </row>
    <row r="82" spans="2:13" x14ac:dyDescent="0.25">
      <c r="B82" s="5" t="s">
        <v>81</v>
      </c>
      <c r="C82" s="5" t="s">
        <v>57</v>
      </c>
      <c r="D82" s="5">
        <f>+[1]MENÚ!$F$14</f>
        <v>150</v>
      </c>
      <c r="E82" s="5" t="s">
        <v>34</v>
      </c>
      <c r="F82" s="10" t="s">
        <v>58</v>
      </c>
      <c r="G82" s="5" t="s">
        <v>36</v>
      </c>
      <c r="H82" s="14">
        <v>0.125</v>
      </c>
      <c r="I82" s="7">
        <f t="shared" si="1"/>
        <v>18.75</v>
      </c>
      <c r="J82" s="8" t="s">
        <v>20</v>
      </c>
      <c r="K82" s="5"/>
      <c r="L82" s="5"/>
      <c r="M82" s="5"/>
    </row>
    <row r="83" spans="2:13" x14ac:dyDescent="0.25">
      <c r="B83" s="5" t="s">
        <v>81</v>
      </c>
      <c r="C83" s="5" t="s">
        <v>30</v>
      </c>
      <c r="D83" s="5">
        <f>+[1]MENÚ!$F$14</f>
        <v>150</v>
      </c>
      <c r="E83" s="5" t="s">
        <v>34</v>
      </c>
      <c r="F83" s="6" t="s">
        <v>72</v>
      </c>
      <c r="G83" s="5" t="s">
        <v>72</v>
      </c>
      <c r="H83" s="5">
        <v>1</v>
      </c>
      <c r="I83" s="7">
        <f t="shared" si="1"/>
        <v>150</v>
      </c>
      <c r="J83" s="8" t="s">
        <v>20</v>
      </c>
      <c r="K83" s="5"/>
      <c r="L83" s="5"/>
      <c r="M83" s="5"/>
    </row>
    <row r="84" spans="2:13" x14ac:dyDescent="0.25">
      <c r="B84" s="5" t="s">
        <v>112</v>
      </c>
      <c r="C84" s="5" t="s">
        <v>33</v>
      </c>
      <c r="D84" s="5">
        <f>+[1]MENÚ!$G$8</f>
        <v>0</v>
      </c>
      <c r="E84" s="5" t="s">
        <v>34</v>
      </c>
      <c r="F84" s="10" t="s">
        <v>35</v>
      </c>
      <c r="G84" s="5" t="s">
        <v>36</v>
      </c>
      <c r="H84" s="14">
        <v>0.125</v>
      </c>
      <c r="I84" s="7">
        <f t="shared" si="1"/>
        <v>0</v>
      </c>
      <c r="J84" s="8" t="s">
        <v>20</v>
      </c>
      <c r="K84" s="5" t="s">
        <v>37</v>
      </c>
      <c r="L84" s="8"/>
      <c r="M84" s="8"/>
    </row>
    <row r="85" spans="2:13" x14ac:dyDescent="0.25">
      <c r="B85" s="5" t="s">
        <v>112</v>
      </c>
      <c r="C85" s="5" t="s">
        <v>33</v>
      </c>
      <c r="D85" s="5">
        <f>+[1]MENÚ!$G$8</f>
        <v>0</v>
      </c>
      <c r="E85" s="5" t="s">
        <v>16</v>
      </c>
      <c r="F85" s="10" t="s">
        <v>35</v>
      </c>
      <c r="G85" s="5" t="s">
        <v>38</v>
      </c>
      <c r="H85" s="7">
        <v>15</v>
      </c>
      <c r="I85" s="7">
        <f t="shared" si="1"/>
        <v>0</v>
      </c>
      <c r="J85" s="5" t="s">
        <v>18</v>
      </c>
      <c r="K85" s="15" t="s">
        <v>39</v>
      </c>
      <c r="L85" s="8"/>
      <c r="M85" s="8"/>
    </row>
    <row r="86" spans="2:13" x14ac:dyDescent="0.25">
      <c r="B86" s="5" t="s">
        <v>112</v>
      </c>
      <c r="C86" s="5" t="s">
        <v>33</v>
      </c>
      <c r="D86" s="5">
        <f>+[1]MENÚ!$G$8</f>
        <v>0</v>
      </c>
      <c r="E86" s="5" t="s">
        <v>16</v>
      </c>
      <c r="F86" s="10" t="s">
        <v>35</v>
      </c>
      <c r="G86" s="5" t="s">
        <v>40</v>
      </c>
      <c r="H86" s="7">
        <v>30</v>
      </c>
      <c r="I86" s="7">
        <f t="shared" si="1"/>
        <v>0</v>
      </c>
      <c r="J86" s="5" t="s">
        <v>18</v>
      </c>
      <c r="K86" s="15" t="s">
        <v>41</v>
      </c>
      <c r="L86" s="8"/>
      <c r="M86" s="8"/>
    </row>
    <row r="87" spans="2:13" x14ac:dyDescent="0.25">
      <c r="B87" s="5" t="s">
        <v>112</v>
      </c>
      <c r="C87" s="5" t="s">
        <v>33</v>
      </c>
      <c r="D87" s="5">
        <f>+[1]MENÚ!$G$8</f>
        <v>0</v>
      </c>
      <c r="E87" s="5" t="s">
        <v>16</v>
      </c>
      <c r="F87" s="10" t="s">
        <v>35</v>
      </c>
      <c r="G87" s="5" t="s">
        <v>24</v>
      </c>
      <c r="H87" s="6">
        <v>0.25</v>
      </c>
      <c r="I87" s="7">
        <f t="shared" si="1"/>
        <v>0</v>
      </c>
      <c r="J87" s="8" t="s">
        <v>15</v>
      </c>
      <c r="K87" s="15" t="s">
        <v>42</v>
      </c>
      <c r="L87" s="8"/>
      <c r="M87" s="8"/>
    </row>
    <row r="88" spans="2:13" x14ac:dyDescent="0.25">
      <c r="B88" s="5" t="s">
        <v>112</v>
      </c>
      <c r="C88" s="5" t="s">
        <v>33</v>
      </c>
      <c r="D88" s="5">
        <f>+[1]MENÚ!$G$8</f>
        <v>0</v>
      </c>
      <c r="E88" s="5" t="s">
        <v>16</v>
      </c>
      <c r="F88" s="10" t="s">
        <v>35</v>
      </c>
      <c r="G88" s="16" t="s">
        <v>43</v>
      </c>
      <c r="H88" s="7">
        <v>14</v>
      </c>
      <c r="I88" s="7">
        <f t="shared" si="1"/>
        <v>0</v>
      </c>
      <c r="J88" s="5" t="s">
        <v>18</v>
      </c>
      <c r="K88" s="5"/>
      <c r="L88" s="8"/>
      <c r="M88" s="8"/>
    </row>
    <row r="89" spans="2:13" x14ac:dyDescent="0.25">
      <c r="B89" s="5" t="s">
        <v>112</v>
      </c>
      <c r="C89" s="5" t="s">
        <v>44</v>
      </c>
      <c r="D89" s="5">
        <f>+[1]MENÚ!$G$10</f>
        <v>0</v>
      </c>
      <c r="E89" s="5" t="s">
        <v>16</v>
      </c>
      <c r="F89" s="6" t="s">
        <v>113</v>
      </c>
      <c r="G89" s="5" t="s">
        <v>114</v>
      </c>
      <c r="H89" s="5">
        <f>500/6</f>
        <v>83.333333333333329</v>
      </c>
      <c r="I89" s="7">
        <f t="shared" si="1"/>
        <v>0</v>
      </c>
      <c r="J89" s="5" t="s">
        <v>18</v>
      </c>
      <c r="K89" s="5"/>
      <c r="L89" s="5"/>
      <c r="M89" s="5"/>
    </row>
    <row r="90" spans="2:13" x14ac:dyDescent="0.25">
      <c r="B90" s="5" t="s">
        <v>112</v>
      </c>
      <c r="C90" s="5" t="s">
        <v>44</v>
      </c>
      <c r="D90" s="5">
        <f>+[1]MENÚ!$G$10</f>
        <v>0</v>
      </c>
      <c r="E90" s="5" t="s">
        <v>16</v>
      </c>
      <c r="F90" s="6" t="s">
        <v>113</v>
      </c>
      <c r="G90" s="5" t="s">
        <v>109</v>
      </c>
      <c r="H90" s="5">
        <f>150/6</f>
        <v>25</v>
      </c>
      <c r="I90" s="7">
        <f t="shared" si="1"/>
        <v>0</v>
      </c>
      <c r="J90" s="5" t="s">
        <v>18</v>
      </c>
      <c r="K90" s="5"/>
      <c r="L90" s="5"/>
      <c r="M90" s="5"/>
    </row>
    <row r="91" spans="2:13" x14ac:dyDescent="0.25">
      <c r="B91" s="5" t="s">
        <v>112</v>
      </c>
      <c r="C91" s="5" t="s">
        <v>44</v>
      </c>
      <c r="D91" s="5">
        <f>+[1]MENÚ!$G$10</f>
        <v>0</v>
      </c>
      <c r="E91" s="5" t="s">
        <v>16</v>
      </c>
      <c r="F91" s="6" t="s">
        <v>113</v>
      </c>
      <c r="G91" s="5" t="s">
        <v>110</v>
      </c>
      <c r="H91" s="5">
        <f>150/6</f>
        <v>25</v>
      </c>
      <c r="I91" s="7">
        <f t="shared" si="1"/>
        <v>0</v>
      </c>
      <c r="J91" s="5" t="s">
        <v>18</v>
      </c>
      <c r="K91" s="5" t="s">
        <v>19</v>
      </c>
      <c r="L91" s="19">
        <f>+H91/11</f>
        <v>2.2727272727272729</v>
      </c>
      <c r="M91" s="20" t="s">
        <v>20</v>
      </c>
    </row>
    <row r="92" spans="2:13" x14ac:dyDescent="0.25">
      <c r="B92" s="5" t="s">
        <v>112</v>
      </c>
      <c r="C92" s="5" t="s">
        <v>44</v>
      </c>
      <c r="D92" s="5">
        <f>+[1]MENÚ!$G$10</f>
        <v>0</v>
      </c>
      <c r="E92" s="5" t="s">
        <v>34</v>
      </c>
      <c r="F92" s="6" t="s">
        <v>113</v>
      </c>
      <c r="G92" s="5" t="s">
        <v>108</v>
      </c>
      <c r="H92" s="5">
        <f>3/6</f>
        <v>0.5</v>
      </c>
      <c r="I92" s="7">
        <f t="shared" si="1"/>
        <v>0</v>
      </c>
      <c r="J92" s="8" t="s">
        <v>20</v>
      </c>
      <c r="K92" s="5"/>
      <c r="L92" s="5"/>
      <c r="M92" s="5"/>
    </row>
    <row r="93" spans="2:13" x14ac:dyDescent="0.25">
      <c r="B93" s="5" t="s">
        <v>112</v>
      </c>
      <c r="C93" s="5" t="s">
        <v>44</v>
      </c>
      <c r="D93" s="5">
        <f>+[1]MENÚ!$G$10</f>
        <v>0</v>
      </c>
      <c r="E93" s="5" t="s">
        <v>16</v>
      </c>
      <c r="F93" s="6" t="s">
        <v>113</v>
      </c>
      <c r="G93" s="5" t="s">
        <v>54</v>
      </c>
      <c r="H93" s="5">
        <f>0.5/6</f>
        <v>8.3333333333333329E-2</v>
      </c>
      <c r="I93" s="7">
        <f t="shared" si="1"/>
        <v>0</v>
      </c>
      <c r="J93" s="8" t="s">
        <v>20</v>
      </c>
      <c r="K93" s="5" t="s">
        <v>55</v>
      </c>
      <c r="L93" s="5">
        <f>100*H93</f>
        <v>8.3333333333333321</v>
      </c>
      <c r="M93" s="8" t="s">
        <v>18</v>
      </c>
    </row>
    <row r="94" spans="2:13" x14ac:dyDescent="0.25">
      <c r="B94" s="5" t="s">
        <v>112</v>
      </c>
      <c r="C94" s="5" t="s">
        <v>50</v>
      </c>
      <c r="D94" s="5">
        <f>+[1]MENÚ!$G$10</f>
        <v>0</v>
      </c>
      <c r="E94" s="5" t="s">
        <v>34</v>
      </c>
      <c r="F94" s="6" t="s">
        <v>76</v>
      </c>
      <c r="G94" s="5" t="s">
        <v>77</v>
      </c>
      <c r="H94" s="21">
        <v>2</v>
      </c>
      <c r="I94" s="7">
        <f t="shared" si="1"/>
        <v>0</v>
      </c>
      <c r="J94" s="18" t="s">
        <v>20</v>
      </c>
      <c r="K94" s="15" t="s">
        <v>78</v>
      </c>
      <c r="L94" s="6">
        <v>240</v>
      </c>
      <c r="M94" s="5" t="s">
        <v>18</v>
      </c>
    </row>
    <row r="95" spans="2:13" x14ac:dyDescent="0.25">
      <c r="B95" s="5" t="s">
        <v>112</v>
      </c>
      <c r="C95" s="5" t="s">
        <v>50</v>
      </c>
      <c r="D95" s="5">
        <f>+[1]MENÚ!$G$10</f>
        <v>0</v>
      </c>
      <c r="E95" s="5" t="s">
        <v>16</v>
      </c>
      <c r="F95" s="6" t="s">
        <v>76</v>
      </c>
      <c r="G95" s="5" t="s">
        <v>27</v>
      </c>
      <c r="H95" s="7">
        <v>20</v>
      </c>
      <c r="I95" s="7">
        <f t="shared" si="1"/>
        <v>0</v>
      </c>
      <c r="J95" s="5" t="s">
        <v>18</v>
      </c>
      <c r="K95" s="5" t="s">
        <v>28</v>
      </c>
      <c r="L95" s="5"/>
      <c r="M95" s="5"/>
    </row>
    <row r="96" spans="2:13" x14ac:dyDescent="0.25">
      <c r="B96" s="5" t="s">
        <v>112</v>
      </c>
      <c r="C96" s="5" t="s">
        <v>57</v>
      </c>
      <c r="D96" s="5">
        <f>+[1]MENÚ!$G$10</f>
        <v>0</v>
      </c>
      <c r="E96" s="5" t="s">
        <v>34</v>
      </c>
      <c r="F96" s="10" t="s">
        <v>58</v>
      </c>
      <c r="G96" s="5" t="s">
        <v>36</v>
      </c>
      <c r="H96" s="14">
        <v>0.125</v>
      </c>
      <c r="I96" s="7">
        <f t="shared" si="1"/>
        <v>0</v>
      </c>
      <c r="J96" s="8" t="s">
        <v>20</v>
      </c>
      <c r="K96" s="5"/>
      <c r="L96" s="5"/>
      <c r="M96" s="5"/>
    </row>
    <row r="97" spans="2:13" x14ac:dyDescent="0.25">
      <c r="B97" s="5" t="s">
        <v>112</v>
      </c>
      <c r="C97" s="5" t="s">
        <v>59</v>
      </c>
      <c r="D97" s="5">
        <f>+[1]MENÚ!$G$10</f>
        <v>0</v>
      </c>
      <c r="E97" s="5" t="s">
        <v>34</v>
      </c>
      <c r="F97" s="6" t="s">
        <v>60</v>
      </c>
      <c r="G97" s="5" t="s">
        <v>61</v>
      </c>
      <c r="H97" s="5">
        <v>1</v>
      </c>
      <c r="I97" s="7">
        <f t="shared" si="1"/>
        <v>0</v>
      </c>
      <c r="J97" s="8" t="s">
        <v>20</v>
      </c>
      <c r="K97" s="5"/>
      <c r="L97" s="5"/>
      <c r="M97" s="5"/>
    </row>
    <row r="98" spans="2:13" x14ac:dyDescent="0.25">
      <c r="B98" s="5" t="s">
        <v>112</v>
      </c>
      <c r="C98" s="5" t="s">
        <v>12</v>
      </c>
      <c r="D98" s="5">
        <f>+[1]MENÚ!$G$14</f>
        <v>0</v>
      </c>
      <c r="E98" s="5" t="s">
        <v>16</v>
      </c>
      <c r="F98" s="6" t="s">
        <v>62</v>
      </c>
      <c r="G98" s="5" t="s">
        <v>63</v>
      </c>
      <c r="H98" s="5">
        <f>750/6</f>
        <v>125</v>
      </c>
      <c r="I98" s="7">
        <f t="shared" si="1"/>
        <v>0</v>
      </c>
      <c r="J98" s="5" t="s">
        <v>18</v>
      </c>
      <c r="K98" s="5"/>
      <c r="L98" s="5"/>
      <c r="M98" s="5"/>
    </row>
    <row r="99" spans="2:13" x14ac:dyDescent="0.25">
      <c r="B99" s="5" t="s">
        <v>112</v>
      </c>
      <c r="C99" s="5" t="s">
        <v>12</v>
      </c>
      <c r="D99" s="5">
        <f>+[1]MENÚ!$G$14</f>
        <v>0</v>
      </c>
      <c r="E99" s="5" t="s">
        <v>16</v>
      </c>
      <c r="F99" s="6" t="s">
        <v>62</v>
      </c>
      <c r="G99" s="5" t="s">
        <v>64</v>
      </c>
      <c r="H99" s="5">
        <f>350/6</f>
        <v>58.333333333333336</v>
      </c>
      <c r="I99" s="7">
        <f t="shared" si="1"/>
        <v>0</v>
      </c>
      <c r="J99" s="5" t="s">
        <v>18</v>
      </c>
      <c r="K99" s="5"/>
      <c r="L99" s="5">
        <f>5/6</f>
        <v>0.83333333333333337</v>
      </c>
      <c r="M99" s="5" t="s">
        <v>20</v>
      </c>
    </row>
    <row r="100" spans="2:13" x14ac:dyDescent="0.25">
      <c r="B100" s="5" t="s">
        <v>112</v>
      </c>
      <c r="C100" s="5" t="s">
        <v>12</v>
      </c>
      <c r="D100" s="5">
        <f>+[1]MENÚ!$G$14</f>
        <v>0</v>
      </c>
      <c r="E100" s="5" t="s">
        <v>34</v>
      </c>
      <c r="F100" s="6" t="s">
        <v>62</v>
      </c>
      <c r="G100" s="5" t="s">
        <v>65</v>
      </c>
      <c r="H100" s="5">
        <f>4/6</f>
        <v>0.66666666666666663</v>
      </c>
      <c r="I100" s="7">
        <f t="shared" si="1"/>
        <v>0</v>
      </c>
      <c r="J100" s="8" t="s">
        <v>20</v>
      </c>
      <c r="K100" s="5"/>
      <c r="L100" s="5"/>
      <c r="M100" s="5"/>
    </row>
    <row r="101" spans="2:13" x14ac:dyDescent="0.25">
      <c r="B101" s="5" t="s">
        <v>112</v>
      </c>
      <c r="C101" s="5" t="s">
        <v>12</v>
      </c>
      <c r="D101" s="5">
        <f>+[1]MENÚ!$G$14</f>
        <v>0</v>
      </c>
      <c r="E101" s="5" t="s">
        <v>16</v>
      </c>
      <c r="F101" s="6" t="s">
        <v>62</v>
      </c>
      <c r="G101" s="5" t="s">
        <v>66</v>
      </c>
      <c r="H101" s="18">
        <v>5.5</v>
      </c>
      <c r="I101" s="7">
        <f t="shared" si="1"/>
        <v>0</v>
      </c>
      <c r="J101" s="5" t="s">
        <v>18</v>
      </c>
      <c r="K101" s="5" t="s">
        <v>19</v>
      </c>
      <c r="L101" s="19">
        <f>+H101/11</f>
        <v>0.5</v>
      </c>
      <c r="M101" s="20" t="s">
        <v>20</v>
      </c>
    </row>
    <row r="102" spans="2:13" x14ac:dyDescent="0.25">
      <c r="B102" s="5" t="s">
        <v>112</v>
      </c>
      <c r="C102" s="5" t="s">
        <v>12</v>
      </c>
      <c r="D102" s="5">
        <f>+[1]MENÚ!$G$14</f>
        <v>0</v>
      </c>
      <c r="E102" s="5" t="s">
        <v>16</v>
      </c>
      <c r="F102" s="6" t="s">
        <v>62</v>
      </c>
      <c r="G102" s="5" t="s">
        <v>67</v>
      </c>
      <c r="H102" s="5">
        <f>0.09/6</f>
        <v>1.4999999999999999E-2</v>
      </c>
      <c r="I102" s="7">
        <f t="shared" si="1"/>
        <v>0</v>
      </c>
      <c r="J102" s="8" t="s">
        <v>15</v>
      </c>
      <c r="K102" s="8" t="s">
        <v>68</v>
      </c>
      <c r="L102" s="5"/>
      <c r="M102" s="5"/>
    </row>
    <row r="103" spans="2:13" x14ac:dyDescent="0.25">
      <c r="B103" s="5" t="s">
        <v>112</v>
      </c>
      <c r="C103" s="5" t="s">
        <v>22</v>
      </c>
      <c r="D103" s="5">
        <f>+[1]MENÚ!$G$14</f>
        <v>0</v>
      </c>
      <c r="E103" s="5" t="s">
        <v>34</v>
      </c>
      <c r="F103" s="6" t="s">
        <v>115</v>
      </c>
      <c r="G103" s="5" t="s">
        <v>115</v>
      </c>
      <c r="H103" s="5">
        <v>2</v>
      </c>
      <c r="I103" s="7">
        <f t="shared" si="1"/>
        <v>0</v>
      </c>
      <c r="J103" s="8" t="s">
        <v>20</v>
      </c>
      <c r="K103" s="5"/>
      <c r="L103" s="5">
        <v>240</v>
      </c>
      <c r="M103" s="5" t="s">
        <v>18</v>
      </c>
    </row>
    <row r="104" spans="2:13" x14ac:dyDescent="0.25">
      <c r="B104" s="5" t="s">
        <v>112</v>
      </c>
      <c r="C104" s="5" t="s">
        <v>57</v>
      </c>
      <c r="D104" s="5">
        <f>+[1]MENÚ!$G$14</f>
        <v>0</v>
      </c>
      <c r="E104" s="5" t="s">
        <v>34</v>
      </c>
      <c r="F104" s="10" t="s">
        <v>58</v>
      </c>
      <c r="G104" s="5" t="s">
        <v>36</v>
      </c>
      <c r="H104" s="14">
        <v>0.125</v>
      </c>
      <c r="I104" s="7">
        <f t="shared" si="1"/>
        <v>0</v>
      </c>
      <c r="J104" s="8" t="s">
        <v>20</v>
      </c>
      <c r="K104" s="5"/>
      <c r="L104" s="5"/>
      <c r="M104" s="5"/>
    </row>
    <row r="105" spans="2:13" x14ac:dyDescent="0.25">
      <c r="B105" s="5" t="s">
        <v>112</v>
      </c>
      <c r="C105" s="5" t="s">
        <v>30</v>
      </c>
      <c r="D105" s="5">
        <f>+[1]MENÚ!$G$14</f>
        <v>0</v>
      </c>
      <c r="E105" s="5" t="s">
        <v>34</v>
      </c>
      <c r="F105" s="6" t="s">
        <v>72</v>
      </c>
      <c r="G105" s="6" t="s">
        <v>72</v>
      </c>
      <c r="H105" s="5">
        <v>1</v>
      </c>
      <c r="I105" s="7">
        <f t="shared" si="1"/>
        <v>0</v>
      </c>
      <c r="J105" s="8" t="s">
        <v>20</v>
      </c>
      <c r="K105" s="5"/>
      <c r="L105" s="5"/>
      <c r="M105" s="5"/>
    </row>
    <row r="106" spans="2:13" x14ac:dyDescent="0.25">
      <c r="B106" s="5" t="s">
        <v>116</v>
      </c>
      <c r="C106" s="5" t="s">
        <v>33</v>
      </c>
      <c r="D106" s="5">
        <f>+[1]MENÚ!$H$8</f>
        <v>0</v>
      </c>
      <c r="E106" s="5" t="s">
        <v>34</v>
      </c>
      <c r="F106" s="10" t="s">
        <v>35</v>
      </c>
      <c r="G106" s="5" t="s">
        <v>36</v>
      </c>
      <c r="H106" s="14">
        <v>0.125</v>
      </c>
      <c r="I106" s="7">
        <f t="shared" si="1"/>
        <v>0</v>
      </c>
      <c r="J106" s="8" t="s">
        <v>20</v>
      </c>
      <c r="K106" s="5" t="s">
        <v>37</v>
      </c>
      <c r="L106" s="8"/>
      <c r="M106" s="8"/>
    </row>
    <row r="107" spans="2:13" x14ac:dyDescent="0.25">
      <c r="B107" s="5" t="s">
        <v>116</v>
      </c>
      <c r="C107" s="5" t="s">
        <v>33</v>
      </c>
      <c r="D107" s="5">
        <f>+[1]MENÚ!$H$8</f>
        <v>0</v>
      </c>
      <c r="E107" s="5" t="s">
        <v>16</v>
      </c>
      <c r="F107" s="10" t="s">
        <v>35</v>
      </c>
      <c r="G107" s="5" t="s">
        <v>38</v>
      </c>
      <c r="H107" s="7">
        <v>15</v>
      </c>
      <c r="I107" s="7">
        <f t="shared" si="1"/>
        <v>0</v>
      </c>
      <c r="J107" s="5" t="s">
        <v>18</v>
      </c>
      <c r="K107" s="15" t="s">
        <v>39</v>
      </c>
      <c r="L107" s="8"/>
      <c r="M107" s="8"/>
    </row>
    <row r="108" spans="2:13" x14ac:dyDescent="0.25">
      <c r="B108" s="5" t="s">
        <v>116</v>
      </c>
      <c r="C108" s="5" t="s">
        <v>33</v>
      </c>
      <c r="D108" s="5">
        <f>+[1]MENÚ!$H$8</f>
        <v>0</v>
      </c>
      <c r="E108" s="5" t="s">
        <v>16</v>
      </c>
      <c r="F108" s="10" t="s">
        <v>35</v>
      </c>
      <c r="G108" s="5" t="s">
        <v>40</v>
      </c>
      <c r="H108" s="7">
        <v>30</v>
      </c>
      <c r="I108" s="7">
        <f t="shared" si="1"/>
        <v>0</v>
      </c>
      <c r="J108" s="5" t="s">
        <v>18</v>
      </c>
      <c r="K108" s="15" t="s">
        <v>41</v>
      </c>
      <c r="L108" s="8"/>
      <c r="M108" s="8"/>
    </row>
    <row r="109" spans="2:13" x14ac:dyDescent="0.25">
      <c r="B109" s="5" t="s">
        <v>116</v>
      </c>
      <c r="C109" s="5" t="s">
        <v>33</v>
      </c>
      <c r="D109" s="5">
        <f>+[1]MENÚ!$H$8</f>
        <v>0</v>
      </c>
      <c r="E109" s="5" t="s">
        <v>16</v>
      </c>
      <c r="F109" s="10" t="s">
        <v>35</v>
      </c>
      <c r="G109" s="5" t="s">
        <v>24</v>
      </c>
      <c r="H109" s="6">
        <v>0.25</v>
      </c>
      <c r="I109" s="7">
        <f t="shared" si="1"/>
        <v>0</v>
      </c>
      <c r="J109" s="8" t="s">
        <v>15</v>
      </c>
      <c r="K109" s="15" t="s">
        <v>42</v>
      </c>
      <c r="L109" s="8"/>
      <c r="M109" s="8"/>
    </row>
    <row r="110" spans="2:13" x14ac:dyDescent="0.25">
      <c r="B110" s="5" t="s">
        <v>116</v>
      </c>
      <c r="C110" s="5" t="s">
        <v>33</v>
      </c>
      <c r="D110" s="5">
        <f>+[1]MENÚ!$H$8</f>
        <v>0</v>
      </c>
      <c r="E110" s="5" t="s">
        <v>16</v>
      </c>
      <c r="F110" s="10" t="s">
        <v>35</v>
      </c>
      <c r="G110" s="16" t="s">
        <v>43</v>
      </c>
      <c r="H110" s="7">
        <v>14</v>
      </c>
      <c r="I110" s="7">
        <f t="shared" si="1"/>
        <v>0</v>
      </c>
      <c r="J110" s="5" t="s">
        <v>18</v>
      </c>
      <c r="K110" s="5"/>
      <c r="L110" s="8"/>
      <c r="M110" s="8"/>
    </row>
    <row r="111" spans="2:13" x14ac:dyDescent="0.25">
      <c r="B111" s="5" t="s">
        <v>116</v>
      </c>
      <c r="C111" s="5" t="s">
        <v>44</v>
      </c>
      <c r="D111" s="5">
        <f>+[1]MENÚ!$H$10</f>
        <v>0</v>
      </c>
      <c r="E111" s="5" t="s">
        <v>16</v>
      </c>
      <c r="F111" s="6" t="s">
        <v>117</v>
      </c>
      <c r="G111" s="5" t="s">
        <v>118</v>
      </c>
      <c r="H111" s="7">
        <v>100</v>
      </c>
      <c r="I111" s="7">
        <f t="shared" si="1"/>
        <v>0</v>
      </c>
      <c r="J111" s="5" t="s">
        <v>18</v>
      </c>
      <c r="K111" s="5"/>
      <c r="L111" s="5"/>
      <c r="M111" s="5"/>
    </row>
    <row r="112" spans="2:13" x14ac:dyDescent="0.25">
      <c r="B112" s="5" t="s">
        <v>116</v>
      </c>
      <c r="C112" s="5" t="s">
        <v>44</v>
      </c>
      <c r="D112" s="5">
        <f>+[1]MENÚ!$H$10</f>
        <v>0</v>
      </c>
      <c r="E112" s="5" t="s">
        <v>16</v>
      </c>
      <c r="F112" s="6" t="s">
        <v>117</v>
      </c>
      <c r="G112" s="5" t="s">
        <v>64</v>
      </c>
      <c r="H112" s="7">
        <v>23.333333333333332</v>
      </c>
      <c r="I112" s="7">
        <f t="shared" si="1"/>
        <v>0</v>
      </c>
      <c r="J112" s="5" t="s">
        <v>18</v>
      </c>
      <c r="K112" s="5"/>
      <c r="L112" s="5">
        <v>0.33333333333333331</v>
      </c>
      <c r="M112" s="5" t="s">
        <v>20</v>
      </c>
    </row>
    <row r="113" spans="2:13" x14ac:dyDescent="0.25">
      <c r="B113" s="5" t="s">
        <v>116</v>
      </c>
      <c r="C113" s="5" t="s">
        <v>44</v>
      </c>
      <c r="D113" s="5">
        <f>+[1]MENÚ!$H$10</f>
        <v>0</v>
      </c>
      <c r="E113" s="5" t="s">
        <v>16</v>
      </c>
      <c r="F113" s="6" t="s">
        <v>117</v>
      </c>
      <c r="G113" s="5" t="s">
        <v>63</v>
      </c>
      <c r="H113" s="5">
        <f>250/6</f>
        <v>41.666666666666664</v>
      </c>
      <c r="I113" s="7">
        <f t="shared" si="1"/>
        <v>0</v>
      </c>
      <c r="J113" s="5" t="s">
        <v>18</v>
      </c>
      <c r="K113" s="5"/>
      <c r="L113" s="5"/>
      <c r="M113" s="5"/>
    </row>
    <row r="114" spans="2:13" x14ac:dyDescent="0.25">
      <c r="B114" s="5" t="s">
        <v>116</v>
      </c>
      <c r="C114" s="5" t="s">
        <v>44</v>
      </c>
      <c r="D114" s="5">
        <f>+[1]MENÚ!$H$10</f>
        <v>0</v>
      </c>
      <c r="E114" s="5" t="s">
        <v>34</v>
      </c>
      <c r="F114" s="6" t="s">
        <v>117</v>
      </c>
      <c r="G114" s="5" t="s">
        <v>119</v>
      </c>
      <c r="H114" s="8">
        <v>0.16666666666666666</v>
      </c>
      <c r="I114" s="7">
        <f t="shared" si="1"/>
        <v>0</v>
      </c>
      <c r="J114" s="8" t="s">
        <v>20</v>
      </c>
      <c r="K114" s="5"/>
      <c r="L114" s="5"/>
      <c r="M114" s="5"/>
    </row>
    <row r="115" spans="2:13" x14ac:dyDescent="0.25">
      <c r="B115" s="5" t="s">
        <v>116</v>
      </c>
      <c r="C115" s="5" t="s">
        <v>44</v>
      </c>
      <c r="D115" s="5">
        <f>+[1]MENÚ!$H$10</f>
        <v>0</v>
      </c>
      <c r="E115" s="5" t="s">
        <v>34</v>
      </c>
      <c r="F115" s="6" t="s">
        <v>117</v>
      </c>
      <c r="G115" s="5" t="s">
        <v>65</v>
      </c>
      <c r="H115" s="8">
        <f>2/6</f>
        <v>0.33333333333333331</v>
      </c>
      <c r="I115" s="7">
        <f t="shared" si="1"/>
        <v>0</v>
      </c>
      <c r="J115" s="8" t="s">
        <v>20</v>
      </c>
      <c r="K115" s="5"/>
      <c r="L115" s="5"/>
      <c r="M115" s="5"/>
    </row>
    <row r="116" spans="2:13" x14ac:dyDescent="0.25">
      <c r="B116" s="5" t="s">
        <v>116</v>
      </c>
      <c r="C116" s="5" t="s">
        <v>44</v>
      </c>
      <c r="D116" s="5">
        <f>+[1]MENÚ!$H$10</f>
        <v>0</v>
      </c>
      <c r="E116" s="5" t="s">
        <v>16</v>
      </c>
      <c r="F116" s="6" t="s">
        <v>117</v>
      </c>
      <c r="G116" s="5" t="s">
        <v>66</v>
      </c>
      <c r="H116" s="18">
        <f>11*0.5</f>
        <v>5.5</v>
      </c>
      <c r="I116" s="7">
        <f t="shared" si="1"/>
        <v>0</v>
      </c>
      <c r="J116" s="5" t="s">
        <v>18</v>
      </c>
      <c r="K116" s="5" t="s">
        <v>19</v>
      </c>
      <c r="L116" s="19">
        <f>+H116/11</f>
        <v>0.5</v>
      </c>
      <c r="M116" s="20" t="s">
        <v>20</v>
      </c>
    </row>
    <row r="117" spans="2:13" x14ac:dyDescent="0.25">
      <c r="B117" s="5" t="s">
        <v>116</v>
      </c>
      <c r="C117" s="5" t="s">
        <v>44</v>
      </c>
      <c r="D117" s="5">
        <f>+[1]MENÚ!$H$10</f>
        <v>0</v>
      </c>
      <c r="E117" s="5" t="s">
        <v>16</v>
      </c>
      <c r="F117" s="6" t="s">
        <v>117</v>
      </c>
      <c r="G117" s="5" t="s">
        <v>97</v>
      </c>
      <c r="H117" s="24">
        <f>0.125/6</f>
        <v>2.0833333333333332E-2</v>
      </c>
      <c r="I117" s="7">
        <f t="shared" si="1"/>
        <v>0</v>
      </c>
      <c r="J117" s="8" t="s">
        <v>120</v>
      </c>
      <c r="K117" s="8" t="s">
        <v>98</v>
      </c>
      <c r="L117" s="5"/>
      <c r="M117" s="5"/>
    </row>
    <row r="118" spans="2:13" x14ac:dyDescent="0.25">
      <c r="B118" s="5" t="s">
        <v>116</v>
      </c>
      <c r="C118" s="5" t="s">
        <v>44</v>
      </c>
      <c r="D118" s="5">
        <f>+[1]MENÚ!$H$10</f>
        <v>0</v>
      </c>
      <c r="E118" s="5" t="s">
        <v>16</v>
      </c>
      <c r="F118" s="6" t="s">
        <v>117</v>
      </c>
      <c r="G118" s="5" t="s">
        <v>121</v>
      </c>
      <c r="H118" s="24">
        <v>0.16666666666666666</v>
      </c>
      <c r="I118" s="7">
        <f t="shared" si="1"/>
        <v>0</v>
      </c>
      <c r="J118" s="8" t="s">
        <v>20</v>
      </c>
      <c r="K118" s="5"/>
      <c r="L118" s="5"/>
      <c r="M118" s="5"/>
    </row>
    <row r="119" spans="2:13" x14ac:dyDescent="0.25">
      <c r="B119" s="5" t="s">
        <v>116</v>
      </c>
      <c r="C119" s="5" t="s">
        <v>44</v>
      </c>
      <c r="D119" s="5">
        <f>+[1]MENÚ!$H$10</f>
        <v>0</v>
      </c>
      <c r="E119" s="5" t="s">
        <v>16</v>
      </c>
      <c r="F119" s="6" t="s">
        <v>117</v>
      </c>
      <c r="G119" s="5" t="s">
        <v>54</v>
      </c>
      <c r="H119" s="24">
        <f>1/2/6</f>
        <v>8.3333333333333329E-2</v>
      </c>
      <c r="I119" s="7">
        <f t="shared" si="1"/>
        <v>0</v>
      </c>
      <c r="J119" s="8" t="s">
        <v>20</v>
      </c>
      <c r="K119" s="5" t="s">
        <v>55</v>
      </c>
      <c r="L119" s="5">
        <f>100/12</f>
        <v>8.3333333333333339</v>
      </c>
      <c r="M119" s="8" t="s">
        <v>18</v>
      </c>
    </row>
    <row r="120" spans="2:13" x14ac:dyDescent="0.25">
      <c r="B120" s="5" t="s">
        <v>116</v>
      </c>
      <c r="C120" s="5" t="s">
        <v>44</v>
      </c>
      <c r="D120" s="5">
        <f>+[1]MENÚ!$H$10</f>
        <v>0</v>
      </c>
      <c r="E120" s="5" t="s">
        <v>16</v>
      </c>
      <c r="F120" s="6" t="s">
        <v>117</v>
      </c>
      <c r="G120" s="5" t="s">
        <v>122</v>
      </c>
      <c r="H120" s="5">
        <f>30/6</f>
        <v>5</v>
      </c>
      <c r="I120" s="7">
        <f t="shared" si="1"/>
        <v>0</v>
      </c>
      <c r="J120" s="5" t="s">
        <v>18</v>
      </c>
      <c r="K120" s="5" t="s">
        <v>123</v>
      </c>
      <c r="L120" s="5"/>
      <c r="M120" s="5"/>
    </row>
    <row r="121" spans="2:13" x14ac:dyDescent="0.25">
      <c r="B121" s="5" t="s">
        <v>116</v>
      </c>
      <c r="C121" s="5" t="s">
        <v>50</v>
      </c>
      <c r="D121" s="5">
        <f>+[1]MENÚ!$H$10</f>
        <v>0</v>
      </c>
      <c r="E121" s="5" t="s">
        <v>34</v>
      </c>
      <c r="F121" s="6" t="s">
        <v>124</v>
      </c>
      <c r="G121" s="5" t="s">
        <v>125</v>
      </c>
      <c r="H121" s="5">
        <v>1</v>
      </c>
      <c r="I121" s="7">
        <f t="shared" si="1"/>
        <v>0</v>
      </c>
      <c r="J121" s="8" t="s">
        <v>20</v>
      </c>
      <c r="K121" s="5"/>
      <c r="L121" s="5"/>
      <c r="M121" s="5"/>
    </row>
    <row r="122" spans="2:13" x14ac:dyDescent="0.25">
      <c r="B122" s="5" t="s">
        <v>116</v>
      </c>
      <c r="C122" s="5" t="s">
        <v>57</v>
      </c>
      <c r="D122" s="5">
        <f>+[1]MENÚ!$H$10</f>
        <v>0</v>
      </c>
      <c r="E122" s="5" t="s">
        <v>34</v>
      </c>
      <c r="F122" s="10" t="s">
        <v>58</v>
      </c>
      <c r="G122" s="5" t="s">
        <v>36</v>
      </c>
      <c r="H122" s="14">
        <v>0.125</v>
      </c>
      <c r="I122" s="7">
        <f t="shared" si="1"/>
        <v>0</v>
      </c>
      <c r="J122" s="8" t="s">
        <v>20</v>
      </c>
      <c r="K122" s="5"/>
      <c r="L122" s="5"/>
      <c r="M122" s="5"/>
    </row>
    <row r="123" spans="2:13" x14ac:dyDescent="0.25">
      <c r="B123" s="5" t="s">
        <v>116</v>
      </c>
      <c r="C123" s="5" t="s">
        <v>59</v>
      </c>
      <c r="D123" s="5">
        <f>+[1]MENÚ!$H$10</f>
        <v>0</v>
      </c>
      <c r="E123" s="5" t="s">
        <v>16</v>
      </c>
      <c r="F123" s="6" t="s">
        <v>31</v>
      </c>
      <c r="G123" s="5" t="s">
        <v>31</v>
      </c>
      <c r="H123" s="5">
        <v>115</v>
      </c>
      <c r="I123" s="7">
        <f t="shared" si="1"/>
        <v>0</v>
      </c>
      <c r="J123" s="5" t="s">
        <v>18</v>
      </c>
      <c r="K123" s="5"/>
      <c r="L123" s="5"/>
      <c r="M123" s="5"/>
    </row>
    <row r="124" spans="2:13" x14ac:dyDescent="0.25">
      <c r="B124" s="5" t="s">
        <v>116</v>
      </c>
      <c r="C124" s="5" t="s">
        <v>12</v>
      </c>
      <c r="D124" s="5">
        <f>+[1]MENÚ!$H$14</f>
        <v>0</v>
      </c>
      <c r="E124" s="5"/>
      <c r="F124" s="6" t="s">
        <v>13</v>
      </c>
      <c r="G124" s="5" t="s">
        <v>14</v>
      </c>
      <c r="H124" s="6">
        <f>1.5/6</f>
        <v>0.25</v>
      </c>
      <c r="I124" s="7">
        <f t="shared" si="1"/>
        <v>0</v>
      </c>
      <c r="J124" s="8" t="s">
        <v>15</v>
      </c>
      <c r="K124" s="5"/>
      <c r="L124" s="5"/>
      <c r="M124" s="5"/>
    </row>
    <row r="125" spans="2:13" x14ac:dyDescent="0.25">
      <c r="B125" s="5" t="s">
        <v>116</v>
      </c>
      <c r="C125" s="5" t="s">
        <v>12</v>
      </c>
      <c r="D125" s="5">
        <f>+[1]MENÚ!$H$14</f>
        <v>0</v>
      </c>
      <c r="E125" s="5" t="s">
        <v>16</v>
      </c>
      <c r="F125" s="6" t="s">
        <v>13</v>
      </c>
      <c r="G125" s="5" t="s">
        <v>17</v>
      </c>
      <c r="H125" s="7">
        <v>5</v>
      </c>
      <c r="I125" s="7">
        <f t="shared" si="1"/>
        <v>0</v>
      </c>
      <c r="J125" s="5" t="s">
        <v>18</v>
      </c>
      <c r="K125" s="5" t="s">
        <v>19</v>
      </c>
      <c r="L125" s="19">
        <f>+H125/11</f>
        <v>0.45454545454545453</v>
      </c>
      <c r="M125" s="20" t="s">
        <v>20</v>
      </c>
    </row>
    <row r="126" spans="2:13" x14ac:dyDescent="0.25">
      <c r="B126" s="5" t="s">
        <v>116</v>
      </c>
      <c r="C126" s="5" t="s">
        <v>12</v>
      </c>
      <c r="D126" s="5">
        <f>+[1]MENÚ!$H$14</f>
        <v>0</v>
      </c>
      <c r="E126" s="5" t="s">
        <v>16</v>
      </c>
      <c r="F126" s="6" t="s">
        <v>13</v>
      </c>
      <c r="G126" s="5" t="s">
        <v>21</v>
      </c>
      <c r="H126" s="7">
        <v>25</v>
      </c>
      <c r="I126" s="7">
        <f t="shared" si="1"/>
        <v>0</v>
      </c>
      <c r="J126" s="5" t="s">
        <v>18</v>
      </c>
      <c r="K126" s="5"/>
      <c r="L126" s="5"/>
      <c r="M126" s="5"/>
    </row>
    <row r="127" spans="2:13" x14ac:dyDescent="0.25">
      <c r="B127" s="5" t="s">
        <v>116</v>
      </c>
      <c r="C127" s="5" t="s">
        <v>22</v>
      </c>
      <c r="D127" s="5">
        <f>+[1]MENÚ!$H$14</f>
        <v>0</v>
      </c>
      <c r="E127" s="5" t="s">
        <v>16</v>
      </c>
      <c r="F127" s="25" t="s">
        <v>126</v>
      </c>
      <c r="G127" s="5" t="s">
        <v>100</v>
      </c>
      <c r="H127" s="6">
        <v>2</v>
      </c>
      <c r="I127" s="7">
        <f t="shared" si="1"/>
        <v>0</v>
      </c>
      <c r="J127" s="5" t="s">
        <v>20</v>
      </c>
      <c r="K127" s="5"/>
      <c r="L127" s="5"/>
      <c r="M127" s="5"/>
    </row>
    <row r="128" spans="2:13" x14ac:dyDescent="0.25">
      <c r="B128" s="5" t="s">
        <v>116</v>
      </c>
      <c r="C128" s="5" t="s">
        <v>22</v>
      </c>
      <c r="D128" s="5">
        <f>+[1]MENÚ!$H$14</f>
        <v>0</v>
      </c>
      <c r="E128" s="5" t="s">
        <v>16</v>
      </c>
      <c r="F128" s="25" t="s">
        <v>126</v>
      </c>
      <c r="G128" s="5" t="s">
        <v>127</v>
      </c>
      <c r="H128" s="26">
        <f>20*6</f>
        <v>120</v>
      </c>
      <c r="I128" s="7">
        <f t="shared" si="1"/>
        <v>0</v>
      </c>
      <c r="J128" s="5" t="s">
        <v>18</v>
      </c>
      <c r="K128" s="5" t="s">
        <v>128</v>
      </c>
      <c r="L128" s="5"/>
      <c r="M128" s="5"/>
    </row>
    <row r="129" spans="2:13" x14ac:dyDescent="0.25">
      <c r="B129" s="5" t="s">
        <v>116</v>
      </c>
      <c r="C129" s="5" t="s">
        <v>22</v>
      </c>
      <c r="D129" s="5">
        <f>+[1]MENÚ!$H$14</f>
        <v>0</v>
      </c>
      <c r="E129" s="5" t="s">
        <v>16</v>
      </c>
      <c r="F129" s="25" t="s">
        <v>126</v>
      </c>
      <c r="G129" s="5" t="s">
        <v>129</v>
      </c>
      <c r="H129" s="6">
        <f>20*6</f>
        <v>120</v>
      </c>
      <c r="I129" s="7">
        <f t="shared" si="1"/>
        <v>0</v>
      </c>
      <c r="J129" s="5" t="s">
        <v>18</v>
      </c>
      <c r="K129" s="5" t="s">
        <v>130</v>
      </c>
      <c r="L129" s="5"/>
      <c r="M129" s="5"/>
    </row>
    <row r="130" spans="2:13" x14ac:dyDescent="0.25">
      <c r="B130" s="5" t="s">
        <v>116</v>
      </c>
      <c r="C130" s="5" t="s">
        <v>57</v>
      </c>
      <c r="D130" s="5">
        <f>+[1]MENÚ!$H$14</f>
        <v>0</v>
      </c>
      <c r="E130" s="5" t="s">
        <v>34</v>
      </c>
      <c r="F130" s="10" t="s">
        <v>58</v>
      </c>
      <c r="G130" s="5" t="s">
        <v>36</v>
      </c>
      <c r="H130" s="14">
        <v>0.125</v>
      </c>
      <c r="I130" s="7">
        <f t="shared" si="1"/>
        <v>0</v>
      </c>
      <c r="J130" s="8" t="s">
        <v>20</v>
      </c>
      <c r="K130" s="5"/>
      <c r="L130" s="5"/>
      <c r="M130" s="5"/>
    </row>
    <row r="131" spans="2:13" x14ac:dyDescent="0.25">
      <c r="B131" s="5" t="s">
        <v>116</v>
      </c>
      <c r="C131" s="5" t="s">
        <v>30</v>
      </c>
      <c r="D131" s="5">
        <f>+[1]MENÚ!$H$14</f>
        <v>0</v>
      </c>
      <c r="E131" s="5" t="s">
        <v>34</v>
      </c>
      <c r="F131" s="6" t="s">
        <v>72</v>
      </c>
      <c r="G131" s="5" t="s">
        <v>72</v>
      </c>
      <c r="H131" s="5">
        <v>1</v>
      </c>
      <c r="I131" s="7">
        <f t="shared" ref="I131:I194" si="2">+D131*H131</f>
        <v>0</v>
      </c>
      <c r="J131" s="5" t="s">
        <v>20</v>
      </c>
      <c r="K131" s="5"/>
      <c r="L131" s="5"/>
      <c r="M131" s="5"/>
    </row>
    <row r="132" spans="2:13" x14ac:dyDescent="0.25">
      <c r="B132" s="5" t="s">
        <v>131</v>
      </c>
      <c r="C132" s="5" t="s">
        <v>33</v>
      </c>
      <c r="D132" s="5">
        <f>+[1]MENÚ!$I$8</f>
        <v>0</v>
      </c>
      <c r="E132" s="5" t="s">
        <v>16</v>
      </c>
      <c r="F132" s="10" t="s">
        <v>82</v>
      </c>
      <c r="G132" s="16" t="s">
        <v>43</v>
      </c>
      <c r="H132" s="7">
        <v>14</v>
      </c>
      <c r="I132" s="7">
        <f t="shared" si="2"/>
        <v>0</v>
      </c>
      <c r="J132" s="5" t="s">
        <v>18</v>
      </c>
      <c r="K132" s="9"/>
      <c r="L132" s="8"/>
      <c r="M132" s="8"/>
    </row>
    <row r="133" spans="2:13" x14ac:dyDescent="0.25">
      <c r="B133" s="5" t="s">
        <v>131</v>
      </c>
      <c r="C133" s="5" t="s">
        <v>33</v>
      </c>
      <c r="D133" s="5">
        <f>+[1]MENÚ!$I$8</f>
        <v>0</v>
      </c>
      <c r="E133" s="5" t="s">
        <v>16</v>
      </c>
      <c r="F133" s="10" t="s">
        <v>82</v>
      </c>
      <c r="G133" s="16" t="s">
        <v>83</v>
      </c>
      <c r="H133" s="7">
        <v>15</v>
      </c>
      <c r="I133" s="7">
        <f t="shared" si="2"/>
        <v>0</v>
      </c>
      <c r="J133" s="5" t="s">
        <v>18</v>
      </c>
      <c r="K133" s="9"/>
      <c r="L133" s="20"/>
      <c r="M133" s="20"/>
    </row>
    <row r="134" spans="2:13" x14ac:dyDescent="0.25">
      <c r="B134" s="5" t="s">
        <v>131</v>
      </c>
      <c r="C134" s="5" t="s">
        <v>33</v>
      </c>
      <c r="D134" s="5">
        <f>+[1]MENÚ!$I$8</f>
        <v>0</v>
      </c>
      <c r="E134" s="5" t="s">
        <v>16</v>
      </c>
      <c r="F134" s="10" t="s">
        <v>82</v>
      </c>
      <c r="G134" s="5" t="s">
        <v>24</v>
      </c>
      <c r="H134" s="22">
        <f>0.044638158+0.25</f>
        <v>0.29463815799999998</v>
      </c>
      <c r="I134" s="7">
        <f t="shared" si="2"/>
        <v>0</v>
      </c>
      <c r="J134" s="8" t="s">
        <v>15</v>
      </c>
      <c r="K134" s="15" t="s">
        <v>84</v>
      </c>
      <c r="L134" s="8"/>
      <c r="M134" s="8"/>
    </row>
    <row r="135" spans="2:13" x14ac:dyDescent="0.25">
      <c r="B135" s="5" t="s">
        <v>131</v>
      </c>
      <c r="C135" s="5" t="s">
        <v>33</v>
      </c>
      <c r="D135" s="5">
        <f>+[1]MENÚ!$I$8</f>
        <v>0</v>
      </c>
      <c r="E135" s="5" t="s">
        <v>16</v>
      </c>
      <c r="F135" s="10" t="s">
        <v>82</v>
      </c>
      <c r="G135" s="5" t="s">
        <v>52</v>
      </c>
      <c r="H135" s="22">
        <v>16.069736842105261</v>
      </c>
      <c r="I135" s="7">
        <f t="shared" si="2"/>
        <v>0</v>
      </c>
      <c r="J135" s="5" t="s">
        <v>18</v>
      </c>
      <c r="K135" s="15" t="s">
        <v>53</v>
      </c>
      <c r="L135" s="8"/>
      <c r="M135" s="8"/>
    </row>
    <row r="136" spans="2:13" x14ac:dyDescent="0.25">
      <c r="B136" s="5" t="s">
        <v>131</v>
      </c>
      <c r="C136" s="5" t="s">
        <v>33</v>
      </c>
      <c r="D136" s="5">
        <f>+[1]MENÚ!$I$8</f>
        <v>0</v>
      </c>
      <c r="E136" s="5" t="s">
        <v>16</v>
      </c>
      <c r="F136" s="10" t="s">
        <v>82</v>
      </c>
      <c r="G136" s="5" t="s">
        <v>85</v>
      </c>
      <c r="H136" s="22">
        <v>35.710526315789473</v>
      </c>
      <c r="I136" s="7">
        <f t="shared" si="2"/>
        <v>0</v>
      </c>
      <c r="J136" s="5" t="s">
        <v>18</v>
      </c>
      <c r="K136" s="15" t="s">
        <v>86</v>
      </c>
      <c r="L136" s="8"/>
      <c r="M136" s="8"/>
    </row>
    <row r="137" spans="2:13" x14ac:dyDescent="0.25">
      <c r="B137" s="5" t="s">
        <v>131</v>
      </c>
      <c r="C137" s="5" t="s">
        <v>33</v>
      </c>
      <c r="D137" s="5">
        <f>+[1]MENÚ!$I$8</f>
        <v>0</v>
      </c>
      <c r="E137" s="5" t="s">
        <v>16</v>
      </c>
      <c r="F137" s="10" t="s">
        <v>82</v>
      </c>
      <c r="G137" s="5" t="s">
        <v>87</v>
      </c>
      <c r="H137" s="6">
        <v>3.75</v>
      </c>
      <c r="I137" s="7">
        <f t="shared" si="2"/>
        <v>0</v>
      </c>
      <c r="J137" s="5" t="s">
        <v>18</v>
      </c>
      <c r="K137" s="15" t="s">
        <v>88</v>
      </c>
      <c r="L137" s="8"/>
      <c r="M137" s="8"/>
    </row>
    <row r="138" spans="2:13" x14ac:dyDescent="0.25">
      <c r="B138" s="5" t="s">
        <v>131</v>
      </c>
      <c r="C138" s="5" t="s">
        <v>33</v>
      </c>
      <c r="D138" s="5">
        <f>+[1]MENÚ!$I$8</f>
        <v>0</v>
      </c>
      <c r="E138" s="5" t="s">
        <v>16</v>
      </c>
      <c r="F138" s="10" t="s">
        <v>82</v>
      </c>
      <c r="G138" s="5" t="s">
        <v>89</v>
      </c>
      <c r="H138" s="23">
        <v>1.75E-3</v>
      </c>
      <c r="I138" s="7">
        <f t="shared" si="2"/>
        <v>0</v>
      </c>
      <c r="J138" s="8" t="s">
        <v>15</v>
      </c>
      <c r="K138" s="8" t="s">
        <v>90</v>
      </c>
      <c r="L138" s="8">
        <v>9</v>
      </c>
      <c r="M138" s="8" t="s">
        <v>18</v>
      </c>
    </row>
    <row r="139" spans="2:13" x14ac:dyDescent="0.25">
      <c r="B139" s="5" t="s">
        <v>131</v>
      </c>
      <c r="C139" s="5" t="s">
        <v>33</v>
      </c>
      <c r="D139" s="5">
        <f>+[1]MENÚ!$I$8</f>
        <v>0</v>
      </c>
      <c r="E139" s="5" t="s">
        <v>16</v>
      </c>
      <c r="F139" s="10" t="s">
        <v>82</v>
      </c>
      <c r="G139" s="5" t="s">
        <v>91</v>
      </c>
      <c r="H139" s="7">
        <v>0.44600000000000001</v>
      </c>
      <c r="I139" s="7">
        <f t="shared" si="2"/>
        <v>0</v>
      </c>
      <c r="J139" s="5" t="s">
        <v>18</v>
      </c>
      <c r="K139" s="8" t="s">
        <v>92</v>
      </c>
      <c r="L139" s="8"/>
      <c r="M139" s="8"/>
    </row>
    <row r="140" spans="2:13" x14ac:dyDescent="0.25">
      <c r="B140" s="5" t="s">
        <v>131</v>
      </c>
      <c r="C140" s="5" t="s">
        <v>33</v>
      </c>
      <c r="D140" s="5">
        <f>+[1]MENÚ!$I$8</f>
        <v>0</v>
      </c>
      <c r="E140" s="5" t="s">
        <v>16</v>
      </c>
      <c r="F140" s="10" t="s">
        <v>82</v>
      </c>
      <c r="G140" s="5" t="s">
        <v>93</v>
      </c>
      <c r="H140" s="7">
        <v>2.6779999999999999</v>
      </c>
      <c r="I140" s="7">
        <f t="shared" si="2"/>
        <v>0</v>
      </c>
      <c r="J140" s="5" t="s">
        <v>18</v>
      </c>
      <c r="K140" s="8" t="s">
        <v>94</v>
      </c>
      <c r="L140" s="8"/>
      <c r="M140" s="8"/>
    </row>
    <row r="141" spans="2:13" x14ac:dyDescent="0.25">
      <c r="B141" s="5" t="s">
        <v>131</v>
      </c>
      <c r="C141" s="5" t="s">
        <v>44</v>
      </c>
      <c r="D141" s="5">
        <f>+[1]MENÚ!$I$10</f>
        <v>0</v>
      </c>
      <c r="E141" s="5" t="s">
        <v>34</v>
      </c>
      <c r="F141" s="6" t="s">
        <v>132</v>
      </c>
      <c r="G141" s="5" t="s">
        <v>101</v>
      </c>
      <c r="H141" s="5">
        <f>750/6</f>
        <v>125</v>
      </c>
      <c r="I141" s="7">
        <f t="shared" si="2"/>
        <v>0</v>
      </c>
      <c r="J141" s="5" t="s">
        <v>18</v>
      </c>
      <c r="K141" s="5" t="s">
        <v>102</v>
      </c>
      <c r="L141" s="5">
        <v>1</v>
      </c>
      <c r="M141" s="5" t="s">
        <v>103</v>
      </c>
    </row>
    <row r="142" spans="2:13" x14ac:dyDescent="0.25">
      <c r="B142" s="5" t="s">
        <v>131</v>
      </c>
      <c r="C142" s="5" t="s">
        <v>44</v>
      </c>
      <c r="D142" s="5">
        <f>+[1]MENÚ!$I$10</f>
        <v>0</v>
      </c>
      <c r="E142" s="5" t="s">
        <v>16</v>
      </c>
      <c r="F142" s="6" t="s">
        <v>132</v>
      </c>
      <c r="G142" s="5" t="s">
        <v>46</v>
      </c>
      <c r="H142" s="5">
        <f>360/6</f>
        <v>60</v>
      </c>
      <c r="I142" s="7">
        <f t="shared" si="2"/>
        <v>0</v>
      </c>
      <c r="J142" s="5" t="s">
        <v>18</v>
      </c>
      <c r="K142" s="5"/>
      <c r="L142" s="5"/>
      <c r="M142" s="5"/>
    </row>
    <row r="143" spans="2:13" x14ac:dyDescent="0.25">
      <c r="B143" s="5" t="s">
        <v>131</v>
      </c>
      <c r="C143" s="5" t="s">
        <v>44</v>
      </c>
      <c r="D143" s="5">
        <f>+[1]MENÚ!$I$10</f>
        <v>0</v>
      </c>
      <c r="E143" s="5" t="s">
        <v>16</v>
      </c>
      <c r="F143" s="6" t="s">
        <v>132</v>
      </c>
      <c r="G143" s="5" t="s">
        <v>54</v>
      </c>
      <c r="H143" s="5">
        <f>2/6</f>
        <v>0.33333333333333331</v>
      </c>
      <c r="I143" s="7">
        <f t="shared" si="2"/>
        <v>0</v>
      </c>
      <c r="J143" s="8" t="s">
        <v>20</v>
      </c>
      <c r="K143" s="5" t="s">
        <v>55</v>
      </c>
      <c r="L143" s="5">
        <f>+H143*100</f>
        <v>33.333333333333329</v>
      </c>
      <c r="M143" s="8" t="s">
        <v>18</v>
      </c>
    </row>
    <row r="144" spans="2:13" x14ac:dyDescent="0.25">
      <c r="B144" s="5" t="s">
        <v>131</v>
      </c>
      <c r="C144" s="5" t="s">
        <v>44</v>
      </c>
      <c r="D144" s="5">
        <f>+[1]MENÚ!$I$10</f>
        <v>0</v>
      </c>
      <c r="E144" s="5" t="s">
        <v>16</v>
      </c>
      <c r="F144" s="6" t="s">
        <v>132</v>
      </c>
      <c r="G144" s="5" t="s">
        <v>38</v>
      </c>
      <c r="H144" s="5">
        <f>60/6</f>
        <v>10</v>
      </c>
      <c r="I144" s="7">
        <f t="shared" si="2"/>
        <v>0</v>
      </c>
      <c r="J144" s="5" t="s">
        <v>18</v>
      </c>
      <c r="K144" s="5"/>
      <c r="L144" s="5"/>
      <c r="M144" s="5"/>
    </row>
    <row r="145" spans="2:13" x14ac:dyDescent="0.25">
      <c r="B145" s="5" t="s">
        <v>131</v>
      </c>
      <c r="C145" s="5" t="s">
        <v>44</v>
      </c>
      <c r="D145" s="5">
        <f>+[1]MENÚ!$I$10</f>
        <v>0</v>
      </c>
      <c r="E145" s="5" t="s">
        <v>16</v>
      </c>
      <c r="F145" s="6" t="s">
        <v>132</v>
      </c>
      <c r="G145" s="5" t="s">
        <v>17</v>
      </c>
      <c r="H145" s="5">
        <f>1/6*10</f>
        <v>1.6666666666666665</v>
      </c>
      <c r="I145" s="7">
        <f t="shared" si="2"/>
        <v>0</v>
      </c>
      <c r="J145" s="5" t="s">
        <v>18</v>
      </c>
      <c r="K145" s="5" t="s">
        <v>19</v>
      </c>
      <c r="L145" s="19">
        <f>+H145/11</f>
        <v>0.15151515151515149</v>
      </c>
      <c r="M145" s="20" t="s">
        <v>20</v>
      </c>
    </row>
    <row r="146" spans="2:13" x14ac:dyDescent="0.25">
      <c r="B146" s="5" t="s">
        <v>131</v>
      </c>
      <c r="C146" s="5" t="s">
        <v>44</v>
      </c>
      <c r="D146" s="5">
        <f>+[1]MENÚ!$I$10</f>
        <v>0</v>
      </c>
      <c r="E146" s="5" t="s">
        <v>16</v>
      </c>
      <c r="F146" s="6" t="s">
        <v>132</v>
      </c>
      <c r="G146" s="5" t="s">
        <v>133</v>
      </c>
      <c r="H146" s="5">
        <f>100/6/1000</f>
        <v>1.6666666666666666E-2</v>
      </c>
      <c r="I146" s="7">
        <f t="shared" si="2"/>
        <v>0</v>
      </c>
      <c r="J146" s="8" t="s">
        <v>15</v>
      </c>
      <c r="K146" s="5"/>
      <c r="L146" s="5"/>
      <c r="M146" s="5"/>
    </row>
    <row r="147" spans="2:13" x14ac:dyDescent="0.25">
      <c r="B147" s="5" t="s">
        <v>131</v>
      </c>
      <c r="C147" s="5" t="s">
        <v>44</v>
      </c>
      <c r="D147" s="5">
        <f>+[1]MENÚ!$I$10</f>
        <v>0</v>
      </c>
      <c r="E147" s="5" t="s">
        <v>16</v>
      </c>
      <c r="F147" s="6" t="s">
        <v>132</v>
      </c>
      <c r="G147" s="5" t="s">
        <v>134</v>
      </c>
      <c r="H147" s="5">
        <f>8/6</f>
        <v>1.3333333333333333</v>
      </c>
      <c r="I147" s="7">
        <f t="shared" si="2"/>
        <v>0</v>
      </c>
      <c r="J147" s="5" t="s">
        <v>18</v>
      </c>
      <c r="K147" s="5"/>
      <c r="L147" s="5"/>
      <c r="M147" s="5"/>
    </row>
    <row r="148" spans="2:13" x14ac:dyDescent="0.25">
      <c r="B148" s="5" t="s">
        <v>131</v>
      </c>
      <c r="C148" s="5" t="s">
        <v>44</v>
      </c>
      <c r="D148" s="5">
        <f>+[1]MENÚ!$I$10</f>
        <v>0</v>
      </c>
      <c r="E148" s="5" t="s">
        <v>34</v>
      </c>
      <c r="F148" s="6" t="s">
        <v>132</v>
      </c>
      <c r="G148" s="5" t="s">
        <v>135</v>
      </c>
      <c r="H148" s="8">
        <v>0.16666666666666666</v>
      </c>
      <c r="I148" s="7">
        <f t="shared" si="2"/>
        <v>0</v>
      </c>
      <c r="J148" s="8" t="s">
        <v>20</v>
      </c>
      <c r="K148" s="5"/>
      <c r="L148" s="5"/>
      <c r="M148" s="5"/>
    </row>
    <row r="149" spans="2:13" x14ac:dyDescent="0.25">
      <c r="B149" s="5" t="s">
        <v>131</v>
      </c>
      <c r="C149" s="5" t="s">
        <v>44</v>
      </c>
      <c r="D149" s="5">
        <f>+[1]MENÚ!$I$10</f>
        <v>0</v>
      </c>
      <c r="E149" s="5" t="s">
        <v>16</v>
      </c>
      <c r="F149" s="6" t="s">
        <v>132</v>
      </c>
      <c r="G149" s="5" t="s">
        <v>67</v>
      </c>
      <c r="H149" s="5">
        <f>100/6/1000</f>
        <v>1.6666666666666666E-2</v>
      </c>
      <c r="I149" s="7">
        <f t="shared" si="2"/>
        <v>0</v>
      </c>
      <c r="J149" s="8" t="s">
        <v>15</v>
      </c>
      <c r="K149" s="8" t="s">
        <v>68</v>
      </c>
      <c r="L149" s="5"/>
      <c r="M149" s="5"/>
    </row>
    <row r="150" spans="2:13" x14ac:dyDescent="0.25">
      <c r="B150" s="5" t="s">
        <v>131</v>
      </c>
      <c r="C150" s="5" t="s">
        <v>57</v>
      </c>
      <c r="D150" s="5">
        <f>+[1]MENÚ!$I$10</f>
        <v>0</v>
      </c>
      <c r="E150" s="5" t="s">
        <v>34</v>
      </c>
      <c r="F150" s="10" t="s">
        <v>58</v>
      </c>
      <c r="G150" s="5" t="s">
        <v>36</v>
      </c>
      <c r="H150" s="14">
        <v>0.125</v>
      </c>
      <c r="I150" s="7">
        <f t="shared" si="2"/>
        <v>0</v>
      </c>
      <c r="J150" s="8" t="s">
        <v>20</v>
      </c>
      <c r="K150" s="5"/>
      <c r="L150" s="5"/>
      <c r="M150" s="5"/>
    </row>
    <row r="151" spans="2:13" x14ac:dyDescent="0.25">
      <c r="B151" s="5" t="s">
        <v>131</v>
      </c>
      <c r="C151" s="5" t="s">
        <v>59</v>
      </c>
      <c r="D151" s="5">
        <f>+[1]MENÚ!$I$10</f>
        <v>0</v>
      </c>
      <c r="E151" s="5" t="s">
        <v>34</v>
      </c>
      <c r="F151" s="6" t="s">
        <v>60</v>
      </c>
      <c r="G151" s="5" t="s">
        <v>61</v>
      </c>
      <c r="H151" s="5">
        <v>1</v>
      </c>
      <c r="I151" s="7">
        <f t="shared" si="2"/>
        <v>0</v>
      </c>
      <c r="J151" s="8" t="s">
        <v>120</v>
      </c>
      <c r="K151" s="5"/>
      <c r="L151" s="5"/>
      <c r="M151" s="5"/>
    </row>
    <row r="152" spans="2:13" x14ac:dyDescent="0.25">
      <c r="B152" s="5" t="s">
        <v>131</v>
      </c>
      <c r="C152" s="5" t="s">
        <v>12</v>
      </c>
      <c r="D152" s="5">
        <f>+[1]MENÚ!$I$14</f>
        <v>0</v>
      </c>
      <c r="E152" s="5" t="s">
        <v>34</v>
      </c>
      <c r="F152" s="6" t="s">
        <v>106</v>
      </c>
      <c r="G152" s="5" t="s">
        <v>107</v>
      </c>
      <c r="H152" s="5">
        <f>1/6</f>
        <v>0.16666666666666666</v>
      </c>
      <c r="I152" s="7">
        <f t="shared" si="2"/>
        <v>0</v>
      </c>
      <c r="J152" s="8" t="s">
        <v>20</v>
      </c>
      <c r="K152" s="5"/>
      <c r="L152" s="5"/>
      <c r="M152" s="5"/>
    </row>
    <row r="153" spans="2:13" x14ac:dyDescent="0.25">
      <c r="B153" s="5" t="s">
        <v>131</v>
      </c>
      <c r="C153" s="5" t="s">
        <v>12</v>
      </c>
      <c r="D153" s="5">
        <f>+[1]MENÚ!$I$14</f>
        <v>0</v>
      </c>
      <c r="E153" s="5" t="s">
        <v>34</v>
      </c>
      <c r="F153" s="6" t="s">
        <v>106</v>
      </c>
      <c r="G153" s="5" t="s">
        <v>108</v>
      </c>
      <c r="H153" s="5">
        <f>750/6</f>
        <v>125</v>
      </c>
      <c r="I153" s="7">
        <f t="shared" si="2"/>
        <v>0</v>
      </c>
      <c r="J153" s="5" t="s">
        <v>18</v>
      </c>
      <c r="K153" s="5"/>
      <c r="L153" s="5"/>
      <c r="M153" s="5"/>
    </row>
    <row r="154" spans="2:13" x14ac:dyDescent="0.25">
      <c r="B154" s="5" t="s">
        <v>131</v>
      </c>
      <c r="C154" s="5" t="s">
        <v>12</v>
      </c>
      <c r="D154" s="5">
        <f>+[1]MENÚ!$I$14</f>
        <v>0</v>
      </c>
      <c r="E154" s="5" t="s">
        <v>16</v>
      </c>
      <c r="F154" s="6" t="s">
        <v>106</v>
      </c>
      <c r="G154" s="5" t="s">
        <v>109</v>
      </c>
      <c r="H154" s="5">
        <f>100/6</f>
        <v>16.666666666666668</v>
      </c>
      <c r="I154" s="7">
        <f t="shared" si="2"/>
        <v>0</v>
      </c>
      <c r="J154" s="5" t="s">
        <v>18</v>
      </c>
      <c r="K154" s="5"/>
      <c r="L154" s="5"/>
      <c r="M154" s="5"/>
    </row>
    <row r="155" spans="2:13" x14ac:dyDescent="0.25">
      <c r="B155" s="5" t="s">
        <v>131</v>
      </c>
      <c r="C155" s="5" t="s">
        <v>12</v>
      </c>
      <c r="D155" s="5">
        <f>+[1]MENÚ!$I$14</f>
        <v>0</v>
      </c>
      <c r="E155" s="5" t="s">
        <v>16</v>
      </c>
      <c r="F155" s="6" t="s">
        <v>106</v>
      </c>
      <c r="G155" s="5" t="s">
        <v>110</v>
      </c>
      <c r="H155" s="5">
        <f>100/6</f>
        <v>16.666666666666668</v>
      </c>
      <c r="I155" s="7">
        <f t="shared" si="2"/>
        <v>0</v>
      </c>
      <c r="J155" s="5" t="s">
        <v>18</v>
      </c>
      <c r="K155" s="5" t="s">
        <v>19</v>
      </c>
      <c r="L155" s="19">
        <f>+H155/11</f>
        <v>1.5151515151515154</v>
      </c>
      <c r="M155" s="20" t="s">
        <v>20</v>
      </c>
    </row>
    <row r="156" spans="2:13" x14ac:dyDescent="0.25">
      <c r="B156" s="5" t="s">
        <v>131</v>
      </c>
      <c r="C156" s="5" t="s">
        <v>12</v>
      </c>
      <c r="D156" s="5">
        <f>+[1]MENÚ!$I$14</f>
        <v>0</v>
      </c>
      <c r="E156" s="5" t="s">
        <v>16</v>
      </c>
      <c r="F156" s="6" t="s">
        <v>106</v>
      </c>
      <c r="G156" s="5" t="s">
        <v>54</v>
      </c>
      <c r="H156" s="24">
        <f>1/4/6</f>
        <v>4.1666666666666664E-2</v>
      </c>
      <c r="I156" s="7">
        <f t="shared" si="2"/>
        <v>0</v>
      </c>
      <c r="J156" s="8" t="s">
        <v>20</v>
      </c>
      <c r="K156" s="5" t="s">
        <v>55</v>
      </c>
      <c r="L156" s="5">
        <f>100/24</f>
        <v>4.166666666666667</v>
      </c>
      <c r="M156" s="8" t="s">
        <v>18</v>
      </c>
    </row>
    <row r="157" spans="2:13" x14ac:dyDescent="0.25">
      <c r="B157" s="5" t="s">
        <v>131</v>
      </c>
      <c r="C157" s="5" t="s">
        <v>12</v>
      </c>
      <c r="D157" s="5">
        <f>+[1]MENÚ!$I$14</f>
        <v>0</v>
      </c>
      <c r="E157" s="5" t="s">
        <v>16</v>
      </c>
      <c r="F157" s="6" t="s">
        <v>106</v>
      </c>
      <c r="G157" s="5" t="s">
        <v>67</v>
      </c>
      <c r="H157" s="5">
        <f>90/6/1000</f>
        <v>1.4999999999999999E-2</v>
      </c>
      <c r="I157" s="7">
        <f t="shared" si="2"/>
        <v>0</v>
      </c>
      <c r="J157" s="8" t="s">
        <v>15</v>
      </c>
      <c r="K157" s="8" t="s">
        <v>68</v>
      </c>
      <c r="L157" s="5"/>
      <c r="M157" s="5"/>
    </row>
    <row r="158" spans="2:13" x14ac:dyDescent="0.25">
      <c r="B158" s="5" t="s">
        <v>131</v>
      </c>
      <c r="C158" s="5" t="s">
        <v>22</v>
      </c>
      <c r="D158" s="5">
        <f>+[1]MENÚ!$I$14</f>
        <v>0</v>
      </c>
      <c r="E158" s="5" t="s">
        <v>34</v>
      </c>
      <c r="F158" s="6" t="s">
        <v>69</v>
      </c>
      <c r="G158" s="5" t="s">
        <v>70</v>
      </c>
      <c r="H158" s="21">
        <f>2</f>
        <v>2</v>
      </c>
      <c r="I158" s="7">
        <f t="shared" si="2"/>
        <v>0</v>
      </c>
      <c r="J158" s="18" t="s">
        <v>20</v>
      </c>
      <c r="K158" s="15" t="s">
        <v>71</v>
      </c>
      <c r="L158" s="6">
        <v>240</v>
      </c>
      <c r="M158" s="5" t="s">
        <v>18</v>
      </c>
    </row>
    <row r="159" spans="2:13" x14ac:dyDescent="0.25">
      <c r="B159" s="5" t="s">
        <v>131</v>
      </c>
      <c r="C159" s="5" t="s">
        <v>57</v>
      </c>
      <c r="D159" s="5">
        <f>+[1]MENÚ!$I$14</f>
        <v>0</v>
      </c>
      <c r="E159" s="5" t="s">
        <v>34</v>
      </c>
      <c r="F159" s="10" t="s">
        <v>58</v>
      </c>
      <c r="G159" s="5" t="s">
        <v>36</v>
      </c>
      <c r="H159" s="14">
        <v>0.125</v>
      </c>
      <c r="I159" s="7">
        <f t="shared" si="2"/>
        <v>0</v>
      </c>
      <c r="J159" s="8" t="s">
        <v>20</v>
      </c>
      <c r="K159" s="5"/>
      <c r="L159" s="5"/>
      <c r="M159" s="5"/>
    </row>
    <row r="160" spans="2:13" x14ac:dyDescent="0.25">
      <c r="B160" s="5" t="s">
        <v>131</v>
      </c>
      <c r="C160" s="5" t="s">
        <v>30</v>
      </c>
      <c r="D160" s="5">
        <f>+[1]MENÚ!$I$14</f>
        <v>0</v>
      </c>
      <c r="E160" s="5" t="s">
        <v>34</v>
      </c>
      <c r="F160" s="6" t="s">
        <v>72</v>
      </c>
      <c r="G160" s="6" t="s">
        <v>72</v>
      </c>
      <c r="H160" s="5">
        <v>1</v>
      </c>
      <c r="I160" s="7">
        <f t="shared" si="2"/>
        <v>0</v>
      </c>
      <c r="J160" s="8" t="s">
        <v>20</v>
      </c>
      <c r="K160" s="5"/>
      <c r="L160" s="5"/>
      <c r="M160" s="5"/>
    </row>
    <row r="161" spans="2:13" x14ac:dyDescent="0.25">
      <c r="B161" s="5" t="s">
        <v>136</v>
      </c>
      <c r="C161" s="5" t="s">
        <v>33</v>
      </c>
      <c r="D161" s="5">
        <f>+[1]MENÚ!$J$8</f>
        <v>0</v>
      </c>
      <c r="E161" s="5" t="s">
        <v>34</v>
      </c>
      <c r="F161" s="10" t="s">
        <v>35</v>
      </c>
      <c r="G161" s="5" t="s">
        <v>36</v>
      </c>
      <c r="H161" s="14">
        <v>0.125</v>
      </c>
      <c r="I161" s="7">
        <f t="shared" si="2"/>
        <v>0</v>
      </c>
      <c r="J161" s="8" t="s">
        <v>20</v>
      </c>
      <c r="K161" s="5" t="s">
        <v>37</v>
      </c>
      <c r="L161" s="8"/>
      <c r="M161" s="8"/>
    </row>
    <row r="162" spans="2:13" x14ac:dyDescent="0.25">
      <c r="B162" s="5" t="s">
        <v>136</v>
      </c>
      <c r="C162" s="5" t="s">
        <v>33</v>
      </c>
      <c r="D162" s="5">
        <f>+[1]MENÚ!$J$8</f>
        <v>0</v>
      </c>
      <c r="E162" s="5" t="s">
        <v>16</v>
      </c>
      <c r="F162" s="10" t="s">
        <v>35</v>
      </c>
      <c r="G162" s="5" t="s">
        <v>38</v>
      </c>
      <c r="H162" s="7">
        <v>15</v>
      </c>
      <c r="I162" s="7">
        <f t="shared" si="2"/>
        <v>0</v>
      </c>
      <c r="J162" s="5" t="s">
        <v>18</v>
      </c>
      <c r="K162" s="15" t="s">
        <v>39</v>
      </c>
      <c r="L162" s="8"/>
      <c r="M162" s="8"/>
    </row>
    <row r="163" spans="2:13" x14ac:dyDescent="0.25">
      <c r="B163" s="5" t="s">
        <v>136</v>
      </c>
      <c r="C163" s="5" t="s">
        <v>33</v>
      </c>
      <c r="D163" s="5">
        <f>+[1]MENÚ!$J$8</f>
        <v>0</v>
      </c>
      <c r="E163" s="5" t="s">
        <v>16</v>
      </c>
      <c r="F163" s="10" t="s">
        <v>35</v>
      </c>
      <c r="G163" s="5" t="s">
        <v>40</v>
      </c>
      <c r="H163" s="7">
        <v>30</v>
      </c>
      <c r="I163" s="7">
        <f t="shared" si="2"/>
        <v>0</v>
      </c>
      <c r="J163" s="5" t="s">
        <v>18</v>
      </c>
      <c r="K163" s="15" t="s">
        <v>41</v>
      </c>
      <c r="L163" s="8"/>
      <c r="M163" s="8"/>
    </row>
    <row r="164" spans="2:13" x14ac:dyDescent="0.25">
      <c r="B164" s="5" t="s">
        <v>136</v>
      </c>
      <c r="C164" s="5" t="s">
        <v>33</v>
      </c>
      <c r="D164" s="5">
        <f>+[1]MENÚ!$J$8</f>
        <v>0</v>
      </c>
      <c r="E164" s="5" t="s">
        <v>16</v>
      </c>
      <c r="F164" s="10" t="s">
        <v>35</v>
      </c>
      <c r="G164" s="5" t="s">
        <v>24</v>
      </c>
      <c r="H164" s="6">
        <v>0.25</v>
      </c>
      <c r="I164" s="7">
        <f t="shared" si="2"/>
        <v>0</v>
      </c>
      <c r="J164" s="8" t="s">
        <v>15</v>
      </c>
      <c r="K164" s="15" t="s">
        <v>42</v>
      </c>
      <c r="L164" s="8"/>
      <c r="M164" s="8"/>
    </row>
    <row r="165" spans="2:13" x14ac:dyDescent="0.25">
      <c r="B165" s="5" t="s">
        <v>136</v>
      </c>
      <c r="C165" s="5" t="s">
        <v>33</v>
      </c>
      <c r="D165" s="5">
        <f>+[1]MENÚ!$J$8</f>
        <v>0</v>
      </c>
      <c r="E165" s="5" t="s">
        <v>16</v>
      </c>
      <c r="F165" s="10" t="s">
        <v>35</v>
      </c>
      <c r="G165" s="16" t="s">
        <v>43</v>
      </c>
      <c r="H165" s="7">
        <v>14</v>
      </c>
      <c r="I165" s="7">
        <f t="shared" si="2"/>
        <v>0</v>
      </c>
      <c r="J165" s="5" t="s">
        <v>18</v>
      </c>
      <c r="K165" s="5"/>
      <c r="L165" s="8"/>
      <c r="M165" s="8"/>
    </row>
    <row r="166" spans="2:13" x14ac:dyDescent="0.25">
      <c r="B166" s="5" t="s">
        <v>136</v>
      </c>
      <c r="C166" s="5" t="s">
        <v>44</v>
      </c>
      <c r="D166" s="5">
        <f>+[1]MENÚ!$J$10</f>
        <v>0</v>
      </c>
      <c r="E166" s="5" t="s">
        <v>34</v>
      </c>
      <c r="F166" s="6" t="s">
        <v>137</v>
      </c>
      <c r="G166" s="5" t="s">
        <v>108</v>
      </c>
      <c r="H166" s="5">
        <f>1200/6</f>
        <v>200</v>
      </c>
      <c r="I166" s="7">
        <f t="shared" si="2"/>
        <v>0</v>
      </c>
      <c r="J166" s="5" t="s">
        <v>18</v>
      </c>
      <c r="K166" s="5"/>
      <c r="L166" s="5"/>
      <c r="M166" s="5"/>
    </row>
    <row r="167" spans="2:13" x14ac:dyDescent="0.25">
      <c r="B167" s="5" t="s">
        <v>136</v>
      </c>
      <c r="C167" s="5" t="s">
        <v>44</v>
      </c>
      <c r="D167" s="5">
        <f>+[1]MENÚ!$J$10</f>
        <v>0</v>
      </c>
      <c r="E167" s="5" t="s">
        <v>16</v>
      </c>
      <c r="F167" s="6" t="s">
        <v>137</v>
      </c>
      <c r="G167" s="5" t="s">
        <v>138</v>
      </c>
      <c r="H167" s="5">
        <f>1/6</f>
        <v>0.16666666666666666</v>
      </c>
      <c r="I167" s="7">
        <f t="shared" si="2"/>
        <v>0</v>
      </c>
      <c r="J167" s="8" t="s">
        <v>20</v>
      </c>
      <c r="K167" s="5"/>
      <c r="L167" s="5"/>
      <c r="M167" s="5"/>
    </row>
    <row r="168" spans="2:13" x14ac:dyDescent="0.25">
      <c r="B168" s="5" t="s">
        <v>136</v>
      </c>
      <c r="C168" s="5" t="s">
        <v>44</v>
      </c>
      <c r="D168" s="5">
        <f>+[1]MENÚ!$J$10</f>
        <v>0</v>
      </c>
      <c r="E168" s="5" t="s">
        <v>34</v>
      </c>
      <c r="F168" s="6" t="s">
        <v>137</v>
      </c>
      <c r="G168" s="5" t="s">
        <v>139</v>
      </c>
      <c r="H168" s="5">
        <f>1/6</f>
        <v>0.16666666666666666</v>
      </c>
      <c r="I168" s="7">
        <f t="shared" si="2"/>
        <v>0</v>
      </c>
      <c r="J168" s="8" t="s">
        <v>20</v>
      </c>
      <c r="K168" s="5"/>
      <c r="L168" s="5"/>
      <c r="M168" s="5"/>
    </row>
    <row r="169" spans="2:13" x14ac:dyDescent="0.25">
      <c r="B169" s="5" t="s">
        <v>136</v>
      </c>
      <c r="C169" s="5" t="s">
        <v>44</v>
      </c>
      <c r="D169" s="5">
        <f>+[1]MENÚ!$J$10</f>
        <v>0</v>
      </c>
      <c r="E169" s="5" t="s">
        <v>34</v>
      </c>
      <c r="F169" s="6" t="s">
        <v>137</v>
      </c>
      <c r="G169" s="5" t="s">
        <v>105</v>
      </c>
      <c r="H169" s="5">
        <f>1/6</f>
        <v>0.16666666666666666</v>
      </c>
      <c r="I169" s="7">
        <f t="shared" si="2"/>
        <v>0</v>
      </c>
      <c r="J169" s="8" t="s">
        <v>20</v>
      </c>
      <c r="K169" s="5"/>
      <c r="L169" s="5"/>
      <c r="M169" s="5"/>
    </row>
    <row r="170" spans="2:13" x14ac:dyDescent="0.25">
      <c r="B170" s="5" t="s">
        <v>136</v>
      </c>
      <c r="C170" s="5" t="s">
        <v>44</v>
      </c>
      <c r="D170" s="5">
        <f>+[1]MENÚ!$J$10</f>
        <v>0</v>
      </c>
      <c r="E170" s="5" t="s">
        <v>16</v>
      </c>
      <c r="F170" s="6" t="s">
        <v>137</v>
      </c>
      <c r="G170" s="5" t="s">
        <v>97</v>
      </c>
      <c r="H170" s="5">
        <f>1/8/6</f>
        <v>2.0833333333333332E-2</v>
      </c>
      <c r="I170" s="7">
        <f t="shared" si="2"/>
        <v>0</v>
      </c>
      <c r="J170" s="8" t="s">
        <v>120</v>
      </c>
      <c r="K170" s="5" t="s">
        <v>98</v>
      </c>
      <c r="L170" s="5"/>
      <c r="M170" s="5"/>
    </row>
    <row r="171" spans="2:13" x14ac:dyDescent="0.25">
      <c r="B171" s="5" t="s">
        <v>136</v>
      </c>
      <c r="C171" s="5" t="s">
        <v>57</v>
      </c>
      <c r="D171" s="5">
        <f>+[1]MENÚ!$J$10</f>
        <v>0</v>
      </c>
      <c r="E171" s="5" t="s">
        <v>34</v>
      </c>
      <c r="F171" s="10" t="s">
        <v>58</v>
      </c>
      <c r="G171" s="5" t="s">
        <v>36</v>
      </c>
      <c r="H171" s="14">
        <v>0.125</v>
      </c>
      <c r="I171" s="7">
        <f t="shared" si="2"/>
        <v>0</v>
      </c>
      <c r="J171" s="8" t="s">
        <v>20</v>
      </c>
      <c r="K171" s="5"/>
      <c r="L171" s="5"/>
      <c r="M171" s="5"/>
    </row>
    <row r="172" spans="2:13" x14ac:dyDescent="0.25">
      <c r="B172" s="5" t="s">
        <v>136</v>
      </c>
      <c r="C172" s="5" t="s">
        <v>59</v>
      </c>
      <c r="D172" s="5">
        <f>+[1]MENÚ!$J$10</f>
        <v>0</v>
      </c>
      <c r="E172" s="5" t="s">
        <v>34</v>
      </c>
      <c r="F172" s="6" t="s">
        <v>60</v>
      </c>
      <c r="G172" s="5" t="s">
        <v>61</v>
      </c>
      <c r="H172" s="5">
        <v>1</v>
      </c>
      <c r="I172" s="7">
        <f t="shared" si="2"/>
        <v>0</v>
      </c>
      <c r="J172" s="8" t="s">
        <v>20</v>
      </c>
      <c r="K172" s="5"/>
      <c r="L172" s="5"/>
      <c r="M172" s="5"/>
    </row>
    <row r="173" spans="2:13" x14ac:dyDescent="0.25">
      <c r="B173" s="5" t="s">
        <v>136</v>
      </c>
      <c r="C173" s="5" t="s">
        <v>12</v>
      </c>
      <c r="D173" s="5">
        <f>+[1]MENÚ!$J$14</f>
        <v>0</v>
      </c>
      <c r="E173" s="5"/>
      <c r="F173" s="6" t="s">
        <v>13</v>
      </c>
      <c r="G173" s="5" t="s">
        <v>14</v>
      </c>
      <c r="H173" s="6">
        <v>0.25</v>
      </c>
      <c r="I173" s="7">
        <f t="shared" si="2"/>
        <v>0</v>
      </c>
      <c r="J173" s="8" t="s">
        <v>15</v>
      </c>
      <c r="K173" s="5"/>
      <c r="L173" s="5"/>
      <c r="M173" s="5"/>
    </row>
    <row r="174" spans="2:13" x14ac:dyDescent="0.25">
      <c r="B174" s="5" t="s">
        <v>136</v>
      </c>
      <c r="C174" s="5" t="s">
        <v>12</v>
      </c>
      <c r="D174" s="5">
        <f>+[1]MENÚ!$J$14</f>
        <v>0</v>
      </c>
      <c r="E174" s="5" t="s">
        <v>16</v>
      </c>
      <c r="F174" s="6" t="s">
        <v>13</v>
      </c>
      <c r="G174" s="5" t="s">
        <v>17</v>
      </c>
      <c r="H174" s="7">
        <v>5</v>
      </c>
      <c r="I174" s="7">
        <f t="shared" si="2"/>
        <v>0</v>
      </c>
      <c r="J174" s="5" t="s">
        <v>18</v>
      </c>
      <c r="K174" s="5" t="s">
        <v>19</v>
      </c>
      <c r="L174" s="19">
        <f>+H174/11</f>
        <v>0.45454545454545453</v>
      </c>
      <c r="M174" s="20" t="s">
        <v>20</v>
      </c>
    </row>
    <row r="175" spans="2:13" x14ac:dyDescent="0.25">
      <c r="B175" s="5" t="s">
        <v>136</v>
      </c>
      <c r="C175" s="5" t="s">
        <v>12</v>
      </c>
      <c r="D175" s="5">
        <f>+[1]MENÚ!$J$14</f>
        <v>0</v>
      </c>
      <c r="E175" s="5" t="s">
        <v>16</v>
      </c>
      <c r="F175" s="6" t="s">
        <v>13</v>
      </c>
      <c r="G175" s="5" t="s">
        <v>21</v>
      </c>
      <c r="H175" s="7">
        <v>25</v>
      </c>
      <c r="I175" s="7">
        <f t="shared" si="2"/>
        <v>0</v>
      </c>
      <c r="J175" s="5" t="s">
        <v>18</v>
      </c>
      <c r="K175" s="5"/>
      <c r="L175" s="5"/>
      <c r="M175" s="5"/>
    </row>
    <row r="176" spans="2:13" x14ac:dyDescent="0.25">
      <c r="B176" s="5" t="s">
        <v>136</v>
      </c>
      <c r="C176" s="5" t="s">
        <v>57</v>
      </c>
      <c r="D176" s="5">
        <f>+[1]MENÚ!$J$14</f>
        <v>0</v>
      </c>
      <c r="E176" s="5" t="s">
        <v>34</v>
      </c>
      <c r="F176" s="10" t="s">
        <v>58</v>
      </c>
      <c r="G176" s="5" t="s">
        <v>36</v>
      </c>
      <c r="H176" s="14">
        <v>0.125</v>
      </c>
      <c r="I176" s="7">
        <f t="shared" si="2"/>
        <v>0</v>
      </c>
      <c r="J176" s="8" t="s">
        <v>20</v>
      </c>
      <c r="K176" s="5"/>
      <c r="L176" s="5"/>
      <c r="M176" s="5"/>
    </row>
    <row r="177" spans="2:13" x14ac:dyDescent="0.25">
      <c r="B177" s="5" t="s">
        <v>136</v>
      </c>
      <c r="C177" s="5" t="s">
        <v>30</v>
      </c>
      <c r="D177" s="5">
        <f>+[1]MENÚ!$J$14</f>
        <v>0</v>
      </c>
      <c r="E177" s="5" t="s">
        <v>34</v>
      </c>
      <c r="F177" s="6" t="s">
        <v>72</v>
      </c>
      <c r="G177" s="6" t="s">
        <v>72</v>
      </c>
      <c r="H177" s="5">
        <v>1</v>
      </c>
      <c r="I177" s="7">
        <f t="shared" si="2"/>
        <v>0</v>
      </c>
      <c r="J177" s="8" t="s">
        <v>20</v>
      </c>
      <c r="K177" s="5"/>
      <c r="L177" s="5"/>
      <c r="M177" s="5"/>
    </row>
    <row r="178" spans="2:13" x14ac:dyDescent="0.25">
      <c r="B178" s="5" t="s">
        <v>140</v>
      </c>
      <c r="C178" s="5" t="s">
        <v>33</v>
      </c>
      <c r="D178" s="5">
        <f>+[1]MENÚ!$K$8</f>
        <v>0</v>
      </c>
      <c r="E178" s="5" t="s">
        <v>34</v>
      </c>
      <c r="F178" s="10" t="s">
        <v>35</v>
      </c>
      <c r="G178" s="5" t="s">
        <v>36</v>
      </c>
      <c r="H178" s="14">
        <v>0.125</v>
      </c>
      <c r="I178" s="7">
        <f t="shared" si="2"/>
        <v>0</v>
      </c>
      <c r="J178" s="8" t="s">
        <v>20</v>
      </c>
      <c r="K178" s="5" t="s">
        <v>37</v>
      </c>
      <c r="L178" s="8"/>
      <c r="M178" s="5"/>
    </row>
    <row r="179" spans="2:13" x14ac:dyDescent="0.25">
      <c r="B179" s="5" t="s">
        <v>140</v>
      </c>
      <c r="C179" s="5" t="s">
        <v>33</v>
      </c>
      <c r="D179" s="5">
        <f>+[1]MENÚ!$K$8</f>
        <v>0</v>
      </c>
      <c r="E179" s="5" t="s">
        <v>16</v>
      </c>
      <c r="F179" s="10" t="s">
        <v>35</v>
      </c>
      <c r="G179" s="5" t="s">
        <v>38</v>
      </c>
      <c r="H179" s="7">
        <v>15</v>
      </c>
      <c r="I179" s="7">
        <f t="shared" si="2"/>
        <v>0</v>
      </c>
      <c r="J179" s="5" t="s">
        <v>18</v>
      </c>
      <c r="K179" s="15" t="s">
        <v>39</v>
      </c>
      <c r="L179" s="8"/>
      <c r="M179" s="8"/>
    </row>
    <row r="180" spans="2:13" x14ac:dyDescent="0.25">
      <c r="B180" s="5" t="s">
        <v>140</v>
      </c>
      <c r="C180" s="5" t="s">
        <v>33</v>
      </c>
      <c r="D180" s="5">
        <f>+[1]MENÚ!$K$8</f>
        <v>0</v>
      </c>
      <c r="E180" s="5" t="s">
        <v>16</v>
      </c>
      <c r="F180" s="10" t="s">
        <v>35</v>
      </c>
      <c r="G180" s="5" t="s">
        <v>40</v>
      </c>
      <c r="H180" s="7">
        <v>30</v>
      </c>
      <c r="I180" s="7">
        <f t="shared" si="2"/>
        <v>0</v>
      </c>
      <c r="J180" s="5" t="s">
        <v>18</v>
      </c>
      <c r="K180" s="15" t="s">
        <v>41</v>
      </c>
      <c r="L180" s="8"/>
      <c r="M180" s="8"/>
    </row>
    <row r="181" spans="2:13" x14ac:dyDescent="0.25">
      <c r="B181" s="5" t="s">
        <v>140</v>
      </c>
      <c r="C181" s="5" t="s">
        <v>33</v>
      </c>
      <c r="D181" s="5">
        <f>+[1]MENÚ!$K$8</f>
        <v>0</v>
      </c>
      <c r="E181" s="5" t="s">
        <v>16</v>
      </c>
      <c r="F181" s="10" t="s">
        <v>35</v>
      </c>
      <c r="G181" s="5" t="s">
        <v>24</v>
      </c>
      <c r="H181" s="6">
        <v>0.25</v>
      </c>
      <c r="I181" s="7">
        <f t="shared" si="2"/>
        <v>0</v>
      </c>
      <c r="J181" s="8" t="s">
        <v>15</v>
      </c>
      <c r="K181" s="15" t="s">
        <v>42</v>
      </c>
      <c r="L181" s="8"/>
      <c r="M181" s="8"/>
    </row>
    <row r="182" spans="2:13" x14ac:dyDescent="0.25">
      <c r="B182" s="5" t="s">
        <v>140</v>
      </c>
      <c r="C182" s="5" t="s">
        <v>33</v>
      </c>
      <c r="D182" s="5">
        <f>+[1]MENÚ!$K$8</f>
        <v>0</v>
      </c>
      <c r="E182" s="5" t="s">
        <v>16</v>
      </c>
      <c r="F182" s="10" t="s">
        <v>35</v>
      </c>
      <c r="G182" s="16" t="s">
        <v>43</v>
      </c>
      <c r="H182" s="7">
        <v>14</v>
      </c>
      <c r="I182" s="7">
        <f t="shared" si="2"/>
        <v>0</v>
      </c>
      <c r="J182" s="5" t="s">
        <v>18</v>
      </c>
      <c r="K182" s="5"/>
      <c r="L182" s="8"/>
      <c r="M182" s="8"/>
    </row>
    <row r="183" spans="2:13" x14ac:dyDescent="0.25">
      <c r="B183" s="5" t="s">
        <v>140</v>
      </c>
      <c r="C183" s="5" t="s">
        <v>44</v>
      </c>
      <c r="D183" s="5">
        <f>+[1]MENÚ!$K$10</f>
        <v>0</v>
      </c>
      <c r="E183" s="5" t="s">
        <v>16</v>
      </c>
      <c r="F183" s="6" t="s">
        <v>141</v>
      </c>
      <c r="G183" s="5" t="s">
        <v>63</v>
      </c>
      <c r="H183" s="5">
        <f>500/6</f>
        <v>83.333333333333329</v>
      </c>
      <c r="I183" s="7">
        <f t="shared" si="2"/>
        <v>0</v>
      </c>
      <c r="J183" s="5" t="s">
        <v>18</v>
      </c>
      <c r="K183" s="5"/>
      <c r="L183" s="5"/>
      <c r="M183" s="8"/>
    </row>
    <row r="184" spans="2:13" x14ac:dyDescent="0.25">
      <c r="B184" s="5" t="s">
        <v>140</v>
      </c>
      <c r="C184" s="5" t="s">
        <v>44</v>
      </c>
      <c r="D184" s="5">
        <f>+[1]MENÚ!$K$10</f>
        <v>0</v>
      </c>
      <c r="E184" s="5" t="s">
        <v>34</v>
      </c>
      <c r="F184" s="6" t="s">
        <v>141</v>
      </c>
      <c r="G184" s="5" t="s">
        <v>108</v>
      </c>
      <c r="H184" s="7">
        <v>0.5</v>
      </c>
      <c r="I184" s="7">
        <f t="shared" si="2"/>
        <v>0</v>
      </c>
      <c r="J184" s="8" t="s">
        <v>20</v>
      </c>
      <c r="K184" s="5"/>
      <c r="L184" s="5"/>
      <c r="M184" s="8"/>
    </row>
    <row r="185" spans="2:13" x14ac:dyDescent="0.25">
      <c r="B185" s="5" t="s">
        <v>140</v>
      </c>
      <c r="C185" s="5" t="s">
        <v>44</v>
      </c>
      <c r="D185" s="5">
        <f>+[1]MENÚ!$K$10</f>
        <v>0</v>
      </c>
      <c r="E185" s="5" t="s">
        <v>16</v>
      </c>
      <c r="F185" s="6" t="s">
        <v>141</v>
      </c>
      <c r="G185" s="5" t="s">
        <v>54</v>
      </c>
      <c r="H185" s="5">
        <f>1/6</f>
        <v>0.16666666666666666</v>
      </c>
      <c r="I185" s="7">
        <f t="shared" si="2"/>
        <v>0</v>
      </c>
      <c r="J185" s="8" t="s">
        <v>20</v>
      </c>
      <c r="K185" s="5" t="s">
        <v>55</v>
      </c>
      <c r="L185" s="5">
        <f>100*H185</f>
        <v>16.666666666666664</v>
      </c>
      <c r="M185" s="8" t="s">
        <v>18</v>
      </c>
    </row>
    <row r="186" spans="2:13" x14ac:dyDescent="0.25">
      <c r="B186" s="5" t="s">
        <v>140</v>
      </c>
      <c r="C186" s="5" t="s">
        <v>44</v>
      </c>
      <c r="D186" s="5">
        <f>+[1]MENÚ!$K$10</f>
        <v>0</v>
      </c>
      <c r="E186" s="5" t="s">
        <v>16</v>
      </c>
      <c r="F186" s="6" t="s">
        <v>141</v>
      </c>
      <c r="G186" s="5" t="s">
        <v>109</v>
      </c>
      <c r="H186" s="5">
        <f>100/6</f>
        <v>16.666666666666668</v>
      </c>
      <c r="I186" s="7">
        <f t="shared" si="2"/>
        <v>0</v>
      </c>
      <c r="J186" s="5" t="s">
        <v>18</v>
      </c>
      <c r="K186" s="5"/>
      <c r="L186" s="5"/>
      <c r="M186" s="8"/>
    </row>
    <row r="187" spans="2:13" x14ac:dyDescent="0.25">
      <c r="B187" s="5" t="s">
        <v>140</v>
      </c>
      <c r="C187" s="5" t="s">
        <v>44</v>
      </c>
      <c r="D187" s="5">
        <f>+[1]MENÚ!$K$10</f>
        <v>0</v>
      </c>
      <c r="E187" s="5" t="s">
        <v>16</v>
      </c>
      <c r="F187" s="6" t="s">
        <v>141</v>
      </c>
      <c r="G187" s="5" t="s">
        <v>110</v>
      </c>
      <c r="H187" s="5">
        <f>160/6</f>
        <v>26.666666666666668</v>
      </c>
      <c r="I187" s="7">
        <f t="shared" si="2"/>
        <v>0</v>
      </c>
      <c r="J187" s="5" t="s">
        <v>18</v>
      </c>
      <c r="K187" s="5" t="s">
        <v>19</v>
      </c>
      <c r="L187" s="19">
        <f>+H187/11</f>
        <v>2.4242424242424243</v>
      </c>
      <c r="M187" s="20" t="s">
        <v>20</v>
      </c>
    </row>
    <row r="188" spans="2:13" x14ac:dyDescent="0.25">
      <c r="B188" s="5" t="s">
        <v>140</v>
      </c>
      <c r="C188" s="5" t="s">
        <v>44</v>
      </c>
      <c r="D188" s="5">
        <f>+[1]MENÚ!$K$10</f>
        <v>0</v>
      </c>
      <c r="E188" s="5" t="s">
        <v>16</v>
      </c>
      <c r="F188" s="6" t="s">
        <v>141</v>
      </c>
      <c r="G188" s="5" t="s">
        <v>67</v>
      </c>
      <c r="H188" s="5">
        <f>90/6/1000</f>
        <v>1.4999999999999999E-2</v>
      </c>
      <c r="I188" s="7">
        <f t="shared" si="2"/>
        <v>0</v>
      </c>
      <c r="J188" s="8" t="s">
        <v>15</v>
      </c>
      <c r="K188" s="8" t="s">
        <v>68</v>
      </c>
      <c r="L188" s="5"/>
      <c r="M188" s="8"/>
    </row>
    <row r="189" spans="2:13" x14ac:dyDescent="0.25">
      <c r="B189" s="5" t="s">
        <v>140</v>
      </c>
      <c r="C189" s="5" t="s">
        <v>50</v>
      </c>
      <c r="D189" s="5">
        <f>+[1]MENÚ!$K$10</f>
        <v>0</v>
      </c>
      <c r="E189" s="5" t="s">
        <v>34</v>
      </c>
      <c r="F189" s="6" t="s">
        <v>76</v>
      </c>
      <c r="G189" s="5" t="s">
        <v>77</v>
      </c>
      <c r="H189" s="21">
        <v>2</v>
      </c>
      <c r="I189" s="7">
        <f t="shared" si="2"/>
        <v>0</v>
      </c>
      <c r="J189" s="18" t="s">
        <v>20</v>
      </c>
      <c r="K189" s="15" t="s">
        <v>78</v>
      </c>
      <c r="L189" s="6">
        <f>120*2</f>
        <v>240</v>
      </c>
      <c r="M189" s="5" t="s">
        <v>18</v>
      </c>
    </row>
    <row r="190" spans="2:13" x14ac:dyDescent="0.25">
      <c r="B190" s="5" t="s">
        <v>140</v>
      </c>
      <c r="C190" s="5" t="s">
        <v>50</v>
      </c>
      <c r="D190" s="5">
        <f>+[1]MENÚ!$K$10</f>
        <v>0</v>
      </c>
      <c r="E190" s="5" t="s">
        <v>16</v>
      </c>
      <c r="F190" s="6" t="s">
        <v>76</v>
      </c>
      <c r="G190" s="5" t="s">
        <v>27</v>
      </c>
      <c r="H190" s="7">
        <v>20</v>
      </c>
      <c r="I190" s="7">
        <f t="shared" si="2"/>
        <v>0</v>
      </c>
      <c r="J190" s="5" t="s">
        <v>18</v>
      </c>
      <c r="K190" s="5" t="s">
        <v>28</v>
      </c>
      <c r="L190" s="5"/>
      <c r="M190" s="5"/>
    </row>
    <row r="191" spans="2:13" x14ac:dyDescent="0.25">
      <c r="B191" s="5" t="s">
        <v>140</v>
      </c>
      <c r="C191" s="5" t="s">
        <v>57</v>
      </c>
      <c r="D191" s="5">
        <f>+[1]MENÚ!$K$10</f>
        <v>0</v>
      </c>
      <c r="E191" s="5" t="s">
        <v>34</v>
      </c>
      <c r="F191" s="10" t="s">
        <v>58</v>
      </c>
      <c r="G191" s="5" t="s">
        <v>36</v>
      </c>
      <c r="H191" s="14">
        <v>0.125</v>
      </c>
      <c r="I191" s="7">
        <f t="shared" si="2"/>
        <v>0</v>
      </c>
      <c r="J191" s="8" t="s">
        <v>20</v>
      </c>
      <c r="K191" s="5"/>
      <c r="L191" s="5"/>
      <c r="M191" s="5"/>
    </row>
    <row r="192" spans="2:13" x14ac:dyDescent="0.25">
      <c r="B192" s="5" t="s">
        <v>140</v>
      </c>
      <c r="C192" s="5" t="s">
        <v>59</v>
      </c>
      <c r="D192" s="5">
        <f>+[1]MENÚ!$K$10</f>
        <v>0</v>
      </c>
      <c r="E192" s="5" t="s">
        <v>34</v>
      </c>
      <c r="F192" s="6" t="s">
        <v>60</v>
      </c>
      <c r="G192" s="5" t="s">
        <v>61</v>
      </c>
      <c r="H192" s="5">
        <v>1</v>
      </c>
      <c r="I192" s="7">
        <f t="shared" si="2"/>
        <v>0</v>
      </c>
      <c r="J192" s="8" t="s">
        <v>20</v>
      </c>
      <c r="K192" s="5"/>
      <c r="L192" s="5"/>
      <c r="M192" s="5"/>
    </row>
    <row r="193" spans="2:13" x14ac:dyDescent="0.25">
      <c r="B193" s="5" t="s">
        <v>140</v>
      </c>
      <c r="C193" s="5" t="s">
        <v>12</v>
      </c>
      <c r="D193" s="5">
        <f>+[1]MENÚ!$K$14</f>
        <v>0</v>
      </c>
      <c r="E193" s="5" t="s">
        <v>34</v>
      </c>
      <c r="F193" s="6" t="s">
        <v>142</v>
      </c>
      <c r="G193" s="5" t="s">
        <v>125</v>
      </c>
      <c r="H193" s="6">
        <v>1</v>
      </c>
      <c r="I193" s="7">
        <f t="shared" si="2"/>
        <v>0</v>
      </c>
      <c r="J193" s="5" t="s">
        <v>20</v>
      </c>
      <c r="K193" s="5"/>
      <c r="L193" s="5"/>
      <c r="M193" s="5"/>
    </row>
    <row r="194" spans="2:13" x14ac:dyDescent="0.25">
      <c r="B194" s="5" t="s">
        <v>140</v>
      </c>
      <c r="C194" s="5" t="s">
        <v>12</v>
      </c>
      <c r="D194" s="5">
        <f>+[1]MENÚ!$K$14</f>
        <v>0</v>
      </c>
      <c r="E194" s="5" t="s">
        <v>34</v>
      </c>
      <c r="F194" s="6" t="s">
        <v>142</v>
      </c>
      <c r="G194" s="5" t="s">
        <v>143</v>
      </c>
      <c r="H194" s="6">
        <v>1</v>
      </c>
      <c r="I194" s="7">
        <f t="shared" si="2"/>
        <v>0</v>
      </c>
      <c r="J194" s="5" t="s">
        <v>20</v>
      </c>
      <c r="K194" s="5"/>
      <c r="L194" s="5"/>
      <c r="M194" s="5"/>
    </row>
    <row r="195" spans="2:13" x14ac:dyDescent="0.25">
      <c r="B195" s="5" t="s">
        <v>140</v>
      </c>
      <c r="C195" s="5" t="s">
        <v>12</v>
      </c>
      <c r="D195" s="5">
        <f>+[1]MENÚ!$K$14</f>
        <v>0</v>
      </c>
      <c r="E195" s="5" t="s">
        <v>34</v>
      </c>
      <c r="F195" s="6" t="s">
        <v>142</v>
      </c>
      <c r="G195" s="5" t="s">
        <v>107</v>
      </c>
      <c r="H195" s="27">
        <v>0.05</v>
      </c>
      <c r="I195" s="7">
        <f t="shared" ref="I195:I258" si="3">+D195*H195</f>
        <v>0</v>
      </c>
      <c r="J195" s="5" t="s">
        <v>20</v>
      </c>
      <c r="K195" s="5"/>
      <c r="L195" s="5"/>
      <c r="M195" s="5"/>
    </row>
    <row r="196" spans="2:13" x14ac:dyDescent="0.25">
      <c r="B196" s="5" t="s">
        <v>140</v>
      </c>
      <c r="C196" s="5" t="s">
        <v>12</v>
      </c>
      <c r="D196" s="5">
        <f>+[1]MENÚ!$K$14</f>
        <v>0</v>
      </c>
      <c r="E196" s="5" t="s">
        <v>34</v>
      </c>
      <c r="F196" s="6" t="s">
        <v>142</v>
      </c>
      <c r="G196" s="5" t="s">
        <v>108</v>
      </c>
      <c r="H196" s="27">
        <v>0.16666666666666666</v>
      </c>
      <c r="I196" s="7">
        <f t="shared" si="3"/>
        <v>0</v>
      </c>
      <c r="J196" s="5" t="s">
        <v>20</v>
      </c>
      <c r="K196" s="5"/>
      <c r="L196" s="5"/>
      <c r="M196" s="5"/>
    </row>
    <row r="197" spans="2:13" x14ac:dyDescent="0.25">
      <c r="B197" s="5" t="s">
        <v>140</v>
      </c>
      <c r="C197" s="5" t="s">
        <v>12</v>
      </c>
      <c r="D197" s="5">
        <f>+[1]MENÚ!$K$14</f>
        <v>0</v>
      </c>
      <c r="E197" s="5" t="s">
        <v>16</v>
      </c>
      <c r="F197" s="6" t="s">
        <v>142</v>
      </c>
      <c r="G197" s="5" t="s">
        <v>129</v>
      </c>
      <c r="H197" s="6">
        <v>20</v>
      </c>
      <c r="I197" s="7">
        <f t="shared" si="3"/>
        <v>0</v>
      </c>
      <c r="J197" s="5" t="s">
        <v>18</v>
      </c>
      <c r="K197" s="5"/>
      <c r="L197" s="5">
        <v>1</v>
      </c>
      <c r="M197" s="5" t="s">
        <v>20</v>
      </c>
    </row>
    <row r="198" spans="2:13" x14ac:dyDescent="0.25">
      <c r="B198" s="5" t="s">
        <v>140</v>
      </c>
      <c r="C198" s="5" t="s">
        <v>12</v>
      </c>
      <c r="D198" s="5">
        <f>+[1]MENÚ!$K$14</f>
        <v>0</v>
      </c>
      <c r="E198" s="5" t="s">
        <v>16</v>
      </c>
      <c r="F198" s="6" t="s">
        <v>142</v>
      </c>
      <c r="G198" s="5" t="s">
        <v>27</v>
      </c>
      <c r="H198" s="7">
        <v>20</v>
      </c>
      <c r="I198" s="7">
        <f t="shared" si="3"/>
        <v>0</v>
      </c>
      <c r="J198" s="5" t="s">
        <v>18</v>
      </c>
      <c r="K198" s="5" t="s">
        <v>28</v>
      </c>
      <c r="L198" s="5"/>
      <c r="M198" s="5"/>
    </row>
    <row r="199" spans="2:13" x14ac:dyDescent="0.25">
      <c r="B199" s="5" t="s">
        <v>140</v>
      </c>
      <c r="C199" s="5" t="s">
        <v>12</v>
      </c>
      <c r="D199" s="5">
        <f>+[1]MENÚ!$K$14</f>
        <v>0</v>
      </c>
      <c r="E199" s="5" t="s">
        <v>16</v>
      </c>
      <c r="F199" s="6" t="s">
        <v>142</v>
      </c>
      <c r="G199" s="5" t="s">
        <v>80</v>
      </c>
      <c r="H199" s="6">
        <v>1</v>
      </c>
      <c r="I199" s="7">
        <f t="shared" si="3"/>
        <v>0</v>
      </c>
      <c r="J199" s="5" t="s">
        <v>20</v>
      </c>
      <c r="K199" s="5"/>
      <c r="L199" s="5"/>
      <c r="M199" s="5"/>
    </row>
    <row r="200" spans="2:13" x14ac:dyDescent="0.25">
      <c r="B200" s="5" t="s">
        <v>140</v>
      </c>
      <c r="C200" s="5" t="s">
        <v>12</v>
      </c>
      <c r="D200" s="5">
        <f>+[1]MENÚ!$K$14</f>
        <v>0</v>
      </c>
      <c r="E200" s="5" t="s">
        <v>34</v>
      </c>
      <c r="F200" s="6" t="s">
        <v>142</v>
      </c>
      <c r="G200" s="5" t="s">
        <v>29</v>
      </c>
      <c r="H200" s="6">
        <v>2</v>
      </c>
      <c r="I200" s="7">
        <f t="shared" si="3"/>
        <v>0</v>
      </c>
      <c r="J200" s="5" t="s">
        <v>20</v>
      </c>
      <c r="K200" s="5"/>
      <c r="L200" s="5"/>
      <c r="M200" s="5"/>
    </row>
    <row r="201" spans="2:13" x14ac:dyDescent="0.25">
      <c r="B201" s="5" t="s">
        <v>140</v>
      </c>
      <c r="C201" s="5" t="s">
        <v>12</v>
      </c>
      <c r="D201" s="5">
        <f>+[1]MENÚ!$K$14</f>
        <v>0</v>
      </c>
      <c r="E201" s="5" t="s">
        <v>16</v>
      </c>
      <c r="F201" s="6" t="s">
        <v>142</v>
      </c>
      <c r="G201" s="5" t="s">
        <v>27</v>
      </c>
      <c r="H201" s="7">
        <v>20</v>
      </c>
      <c r="I201" s="7">
        <f t="shared" si="3"/>
        <v>0</v>
      </c>
      <c r="J201" s="5" t="s">
        <v>18</v>
      </c>
      <c r="K201" s="5" t="s">
        <v>28</v>
      </c>
      <c r="L201" s="5"/>
      <c r="M201" s="5"/>
    </row>
    <row r="202" spans="2:13" x14ac:dyDescent="0.25">
      <c r="B202" s="5" t="s">
        <v>140</v>
      </c>
      <c r="C202" s="5" t="s">
        <v>22</v>
      </c>
      <c r="D202" s="5">
        <f>+[1]MENÚ!$K$14</f>
        <v>0</v>
      </c>
      <c r="E202" s="5" t="s">
        <v>16</v>
      </c>
      <c r="F202" s="6" t="s">
        <v>144</v>
      </c>
      <c r="G202" s="5" t="s">
        <v>145</v>
      </c>
      <c r="H202" s="6">
        <v>25</v>
      </c>
      <c r="I202" s="7">
        <f t="shared" si="3"/>
        <v>0</v>
      </c>
      <c r="J202" s="5" t="s">
        <v>18</v>
      </c>
      <c r="K202" s="5"/>
      <c r="L202" s="5"/>
      <c r="M202" s="5"/>
    </row>
    <row r="203" spans="2:13" x14ac:dyDescent="0.25">
      <c r="B203" s="5" t="s">
        <v>140</v>
      </c>
      <c r="C203" s="5" t="s">
        <v>57</v>
      </c>
      <c r="D203" s="5">
        <f>+[1]MENÚ!$K$14</f>
        <v>0</v>
      </c>
      <c r="E203" s="5" t="s">
        <v>34</v>
      </c>
      <c r="F203" s="10" t="s">
        <v>58</v>
      </c>
      <c r="G203" s="5" t="s">
        <v>36</v>
      </c>
      <c r="H203" s="14">
        <v>0.125</v>
      </c>
      <c r="I203" s="7">
        <f t="shared" si="3"/>
        <v>0</v>
      </c>
      <c r="J203" s="8" t="s">
        <v>20</v>
      </c>
      <c r="K203" s="5"/>
      <c r="L203" s="5"/>
      <c r="M203" s="5"/>
    </row>
    <row r="204" spans="2:13" x14ac:dyDescent="0.25">
      <c r="B204" s="5" t="s">
        <v>140</v>
      </c>
      <c r="C204" s="5" t="s">
        <v>30</v>
      </c>
      <c r="D204" s="5">
        <f>+[1]MENÚ!$K$14</f>
        <v>0</v>
      </c>
      <c r="E204" s="5" t="s">
        <v>34</v>
      </c>
      <c r="F204" s="6" t="s">
        <v>72</v>
      </c>
      <c r="G204" s="6" t="s">
        <v>72</v>
      </c>
      <c r="H204" s="6">
        <v>1</v>
      </c>
      <c r="I204" s="7">
        <f t="shared" si="3"/>
        <v>0</v>
      </c>
      <c r="J204" s="5" t="s">
        <v>20</v>
      </c>
      <c r="K204" s="5"/>
      <c r="L204" s="5"/>
      <c r="M204" s="5"/>
    </row>
    <row r="205" spans="2:13" x14ac:dyDescent="0.25">
      <c r="B205" s="5" t="s">
        <v>146</v>
      </c>
      <c r="C205" s="5" t="s">
        <v>33</v>
      </c>
      <c r="D205" s="5">
        <f>+[1]MENÚ!$L$8</f>
        <v>0</v>
      </c>
      <c r="E205" s="5" t="s">
        <v>16</v>
      </c>
      <c r="F205" s="10" t="s">
        <v>82</v>
      </c>
      <c r="G205" s="16" t="s">
        <v>43</v>
      </c>
      <c r="H205" s="7">
        <v>14</v>
      </c>
      <c r="I205" s="7">
        <f t="shared" si="3"/>
        <v>0</v>
      </c>
      <c r="J205" s="5" t="s">
        <v>18</v>
      </c>
      <c r="K205" s="9"/>
      <c r="L205" s="8"/>
      <c r="M205" s="8"/>
    </row>
    <row r="206" spans="2:13" x14ac:dyDescent="0.25">
      <c r="B206" s="5" t="s">
        <v>146</v>
      </c>
      <c r="C206" s="5" t="s">
        <v>33</v>
      </c>
      <c r="D206" s="5">
        <f>+[1]MENÚ!$L$8</f>
        <v>0</v>
      </c>
      <c r="E206" s="5" t="s">
        <v>16</v>
      </c>
      <c r="F206" s="10" t="s">
        <v>82</v>
      </c>
      <c r="G206" s="16" t="s">
        <v>83</v>
      </c>
      <c r="H206" s="7">
        <v>15</v>
      </c>
      <c r="I206" s="7">
        <f t="shared" si="3"/>
        <v>0</v>
      </c>
      <c r="J206" s="5" t="s">
        <v>18</v>
      </c>
      <c r="K206" s="9"/>
      <c r="L206" s="20"/>
      <c r="M206" s="20"/>
    </row>
    <row r="207" spans="2:13" x14ac:dyDescent="0.25">
      <c r="B207" s="5" t="s">
        <v>146</v>
      </c>
      <c r="C207" s="5" t="s">
        <v>33</v>
      </c>
      <c r="D207" s="5">
        <f>+[1]MENÚ!$L$8</f>
        <v>0</v>
      </c>
      <c r="E207" s="5" t="s">
        <v>16</v>
      </c>
      <c r="F207" s="10" t="s">
        <v>82</v>
      </c>
      <c r="G207" s="5" t="s">
        <v>24</v>
      </c>
      <c r="H207" s="22">
        <f>0.044638158+0.25</f>
        <v>0.29463815799999998</v>
      </c>
      <c r="I207" s="7">
        <f t="shared" si="3"/>
        <v>0</v>
      </c>
      <c r="J207" s="8" t="s">
        <v>15</v>
      </c>
      <c r="K207" s="15" t="s">
        <v>84</v>
      </c>
      <c r="L207" s="8"/>
      <c r="M207" s="8"/>
    </row>
    <row r="208" spans="2:13" x14ac:dyDescent="0.25">
      <c r="B208" s="5" t="s">
        <v>146</v>
      </c>
      <c r="C208" s="5" t="s">
        <v>33</v>
      </c>
      <c r="D208" s="5">
        <f>+[1]MENÚ!$L$8</f>
        <v>0</v>
      </c>
      <c r="E208" s="5" t="s">
        <v>34</v>
      </c>
      <c r="F208" s="10" t="s">
        <v>82</v>
      </c>
      <c r="G208" s="5" t="s">
        <v>52</v>
      </c>
      <c r="H208" s="22">
        <v>16.069736842105261</v>
      </c>
      <c r="I208" s="7">
        <f t="shared" si="3"/>
        <v>0</v>
      </c>
      <c r="J208" s="5" t="s">
        <v>18</v>
      </c>
      <c r="K208" s="15" t="s">
        <v>53</v>
      </c>
      <c r="L208" s="8"/>
      <c r="M208" s="8"/>
    </row>
    <row r="209" spans="2:13" x14ac:dyDescent="0.25">
      <c r="B209" s="5" t="s">
        <v>146</v>
      </c>
      <c r="C209" s="5" t="s">
        <v>33</v>
      </c>
      <c r="D209" s="5">
        <f>+[1]MENÚ!$L$8</f>
        <v>0</v>
      </c>
      <c r="E209" s="5" t="s">
        <v>16</v>
      </c>
      <c r="F209" s="10" t="s">
        <v>82</v>
      </c>
      <c r="G209" s="5" t="s">
        <v>85</v>
      </c>
      <c r="H209" s="22">
        <v>35.710526315789473</v>
      </c>
      <c r="I209" s="7">
        <f t="shared" si="3"/>
        <v>0</v>
      </c>
      <c r="J209" s="5" t="s">
        <v>18</v>
      </c>
      <c r="K209" s="15" t="s">
        <v>86</v>
      </c>
      <c r="L209" s="8"/>
      <c r="M209" s="8"/>
    </row>
    <row r="210" spans="2:13" x14ac:dyDescent="0.25">
      <c r="B210" s="5" t="s">
        <v>146</v>
      </c>
      <c r="C210" s="5" t="s">
        <v>33</v>
      </c>
      <c r="D210" s="5">
        <f>+[1]MENÚ!$L$8</f>
        <v>0</v>
      </c>
      <c r="E210" s="5" t="s">
        <v>16</v>
      </c>
      <c r="F210" s="10" t="s">
        <v>82</v>
      </c>
      <c r="G210" s="5" t="s">
        <v>87</v>
      </c>
      <c r="H210" s="6">
        <v>3.75</v>
      </c>
      <c r="I210" s="7">
        <f t="shared" si="3"/>
        <v>0</v>
      </c>
      <c r="J210" s="5" t="s">
        <v>18</v>
      </c>
      <c r="K210" s="15" t="s">
        <v>88</v>
      </c>
      <c r="L210" s="8"/>
      <c r="M210" s="8"/>
    </row>
    <row r="211" spans="2:13" x14ac:dyDescent="0.25">
      <c r="B211" s="5" t="s">
        <v>146</v>
      </c>
      <c r="C211" s="5" t="s">
        <v>33</v>
      </c>
      <c r="D211" s="5">
        <f>+[1]MENÚ!$L$8</f>
        <v>0</v>
      </c>
      <c r="E211" s="5" t="s">
        <v>16</v>
      </c>
      <c r="F211" s="10" t="s">
        <v>82</v>
      </c>
      <c r="G211" s="5" t="s">
        <v>89</v>
      </c>
      <c r="H211" s="23">
        <v>1.75E-3</v>
      </c>
      <c r="I211" s="7">
        <f t="shared" si="3"/>
        <v>0</v>
      </c>
      <c r="J211" s="8" t="s">
        <v>15</v>
      </c>
      <c r="K211" s="8" t="s">
        <v>90</v>
      </c>
      <c r="L211" s="8">
        <v>9</v>
      </c>
      <c r="M211" s="8" t="s">
        <v>18</v>
      </c>
    </row>
    <row r="212" spans="2:13" x14ac:dyDescent="0.25">
      <c r="B212" s="5" t="s">
        <v>146</v>
      </c>
      <c r="C212" s="5" t="s">
        <v>33</v>
      </c>
      <c r="D212" s="5">
        <f>+[1]MENÚ!$L$8</f>
        <v>0</v>
      </c>
      <c r="E212" s="5" t="s">
        <v>16</v>
      </c>
      <c r="F212" s="10" t="s">
        <v>82</v>
      </c>
      <c r="G212" s="5" t="s">
        <v>91</v>
      </c>
      <c r="H212" s="7">
        <v>0.44600000000000001</v>
      </c>
      <c r="I212" s="7">
        <f t="shared" si="3"/>
        <v>0</v>
      </c>
      <c r="J212" s="5" t="s">
        <v>18</v>
      </c>
      <c r="K212" s="8" t="s">
        <v>92</v>
      </c>
      <c r="L212" s="8"/>
      <c r="M212" s="8"/>
    </row>
    <row r="213" spans="2:13" x14ac:dyDescent="0.25">
      <c r="B213" s="5" t="s">
        <v>146</v>
      </c>
      <c r="C213" s="5" t="s">
        <v>33</v>
      </c>
      <c r="D213" s="5">
        <f>+[1]MENÚ!$L$8</f>
        <v>0</v>
      </c>
      <c r="E213" s="5" t="s">
        <v>16</v>
      </c>
      <c r="F213" s="10" t="s">
        <v>82</v>
      </c>
      <c r="G213" s="5" t="s">
        <v>93</v>
      </c>
      <c r="H213" s="7">
        <v>2.6779999999999999</v>
      </c>
      <c r="I213" s="7">
        <f t="shared" si="3"/>
        <v>0</v>
      </c>
      <c r="J213" s="5" t="s">
        <v>18</v>
      </c>
      <c r="K213" s="8" t="s">
        <v>94</v>
      </c>
      <c r="L213" s="8"/>
      <c r="M213" s="8"/>
    </row>
    <row r="214" spans="2:13" x14ac:dyDescent="0.25">
      <c r="B214" s="5" t="s">
        <v>146</v>
      </c>
      <c r="C214" s="5" t="s">
        <v>44</v>
      </c>
      <c r="D214" s="5">
        <f>+[1]MENÚ!$L$10</f>
        <v>0</v>
      </c>
      <c r="E214" s="5" t="s">
        <v>16</v>
      </c>
      <c r="F214" s="6" t="s">
        <v>147</v>
      </c>
      <c r="G214" s="5" t="s">
        <v>46</v>
      </c>
      <c r="H214" s="5">
        <f>360/6</f>
        <v>60</v>
      </c>
      <c r="I214" s="7">
        <f t="shared" si="3"/>
        <v>0</v>
      </c>
      <c r="J214" s="5" t="s">
        <v>18</v>
      </c>
      <c r="K214" s="5"/>
      <c r="L214" s="5"/>
      <c r="M214" s="5"/>
    </row>
    <row r="215" spans="2:13" x14ac:dyDescent="0.25">
      <c r="B215" s="5" t="s">
        <v>146</v>
      </c>
      <c r="C215" s="5" t="s">
        <v>44</v>
      </c>
      <c r="D215" s="5">
        <f>+[1]MENÚ!$L$10</f>
        <v>0</v>
      </c>
      <c r="E215" s="5" t="s">
        <v>16</v>
      </c>
      <c r="F215" s="6" t="s">
        <v>147</v>
      </c>
      <c r="G215" s="5" t="s">
        <v>67</v>
      </c>
      <c r="H215" s="5">
        <f>90/6/1000</f>
        <v>1.4999999999999999E-2</v>
      </c>
      <c r="I215" s="7">
        <f t="shared" si="3"/>
        <v>0</v>
      </c>
      <c r="J215" s="8" t="s">
        <v>15</v>
      </c>
      <c r="K215" s="8" t="s">
        <v>68</v>
      </c>
      <c r="L215" s="5"/>
      <c r="M215" s="5"/>
    </row>
    <row r="216" spans="2:13" x14ac:dyDescent="0.25">
      <c r="B216" s="5" t="s">
        <v>146</v>
      </c>
      <c r="C216" s="5" t="s">
        <v>44</v>
      </c>
      <c r="D216" s="5">
        <f>+[1]MENÚ!$L$10</f>
        <v>0</v>
      </c>
      <c r="E216" s="5" t="s">
        <v>16</v>
      </c>
      <c r="F216" s="6" t="s">
        <v>147</v>
      </c>
      <c r="G216" s="5" t="s">
        <v>48</v>
      </c>
      <c r="H216" s="5">
        <v>200</v>
      </c>
      <c r="I216" s="7">
        <f t="shared" si="3"/>
        <v>0</v>
      </c>
      <c r="J216" s="5" t="s">
        <v>18</v>
      </c>
      <c r="K216" s="5"/>
      <c r="L216" s="5"/>
      <c r="M216" s="5"/>
    </row>
    <row r="217" spans="2:13" x14ac:dyDescent="0.25">
      <c r="B217" s="5" t="s">
        <v>146</v>
      </c>
      <c r="C217" s="5" t="s">
        <v>50</v>
      </c>
      <c r="D217" s="5">
        <f>+[1]MENÚ!$L$10</f>
        <v>0</v>
      </c>
      <c r="E217" s="5" t="s">
        <v>34</v>
      </c>
      <c r="F217" s="6" t="s">
        <v>148</v>
      </c>
      <c r="G217" s="5" t="s">
        <v>77</v>
      </c>
      <c r="H217" s="21">
        <v>2</v>
      </c>
      <c r="I217" s="7">
        <f t="shared" si="3"/>
        <v>0</v>
      </c>
      <c r="J217" s="8" t="s">
        <v>20</v>
      </c>
      <c r="K217" s="15" t="s">
        <v>78</v>
      </c>
      <c r="L217" s="5">
        <v>240</v>
      </c>
      <c r="M217" s="5" t="s">
        <v>18</v>
      </c>
    </row>
    <row r="218" spans="2:13" x14ac:dyDescent="0.25">
      <c r="B218" s="5" t="s">
        <v>146</v>
      </c>
      <c r="C218" s="5" t="s">
        <v>50</v>
      </c>
      <c r="D218" s="5">
        <f>+[1]MENÚ!$L$10</f>
        <v>0</v>
      </c>
      <c r="E218" s="5" t="s">
        <v>16</v>
      </c>
      <c r="F218" s="6" t="s">
        <v>148</v>
      </c>
      <c r="G218" s="5" t="s">
        <v>54</v>
      </c>
      <c r="H218" s="5">
        <f>1/4</f>
        <v>0.25</v>
      </c>
      <c r="I218" s="7">
        <f t="shared" si="3"/>
        <v>0</v>
      </c>
      <c r="J218" s="8" t="s">
        <v>20</v>
      </c>
      <c r="K218" s="5" t="s">
        <v>55</v>
      </c>
      <c r="L218" s="5">
        <f>100/4</f>
        <v>25</v>
      </c>
      <c r="M218" s="5" t="s">
        <v>18</v>
      </c>
    </row>
    <row r="219" spans="2:13" x14ac:dyDescent="0.25">
      <c r="B219" s="5" t="s">
        <v>146</v>
      </c>
      <c r="C219" s="5" t="s">
        <v>50</v>
      </c>
      <c r="D219" s="5">
        <f>+[1]MENÚ!$L$10</f>
        <v>0</v>
      </c>
      <c r="E219" s="5" t="s">
        <v>34</v>
      </c>
      <c r="F219" s="6" t="s">
        <v>148</v>
      </c>
      <c r="G219" s="5" t="s">
        <v>96</v>
      </c>
      <c r="H219" s="5">
        <f>200/4</f>
        <v>50</v>
      </c>
      <c r="I219" s="7">
        <f t="shared" si="3"/>
        <v>0</v>
      </c>
      <c r="J219" s="5" t="s">
        <v>18</v>
      </c>
      <c r="K219" s="5"/>
      <c r="L219" s="5"/>
      <c r="M219" s="5"/>
    </row>
    <row r="220" spans="2:13" x14ac:dyDescent="0.25">
      <c r="B220" s="5" t="s">
        <v>146</v>
      </c>
      <c r="C220" s="5" t="s">
        <v>50</v>
      </c>
      <c r="D220" s="5">
        <f>+[1]MENÚ!$L$10</f>
        <v>0</v>
      </c>
      <c r="E220" s="5" t="s">
        <v>16</v>
      </c>
      <c r="F220" s="6" t="s">
        <v>148</v>
      </c>
      <c r="G220" s="5" t="s">
        <v>56</v>
      </c>
      <c r="H220" s="5">
        <v>50</v>
      </c>
      <c r="I220" s="7">
        <f t="shared" si="3"/>
        <v>0</v>
      </c>
      <c r="J220" s="5" t="s">
        <v>18</v>
      </c>
      <c r="K220" s="5"/>
      <c r="L220" s="5"/>
      <c r="M220" s="5"/>
    </row>
    <row r="221" spans="2:13" x14ac:dyDescent="0.25">
      <c r="B221" s="5" t="s">
        <v>146</v>
      </c>
      <c r="C221" s="5" t="s">
        <v>50</v>
      </c>
      <c r="D221" s="5">
        <f>+[1]MENÚ!$L$10</f>
        <v>0</v>
      </c>
      <c r="E221" s="5" t="s">
        <v>34</v>
      </c>
      <c r="F221" s="6" t="s">
        <v>148</v>
      </c>
      <c r="G221" s="5" t="s">
        <v>104</v>
      </c>
      <c r="H221" s="5">
        <f>1/4</f>
        <v>0.25</v>
      </c>
      <c r="I221" s="7">
        <f t="shared" si="3"/>
        <v>0</v>
      </c>
      <c r="J221" s="8" t="s">
        <v>20</v>
      </c>
      <c r="K221" s="5"/>
      <c r="L221" s="5"/>
      <c r="M221" s="5"/>
    </row>
    <row r="222" spans="2:13" x14ac:dyDescent="0.25">
      <c r="B222" s="5" t="s">
        <v>146</v>
      </c>
      <c r="C222" s="5" t="s">
        <v>50</v>
      </c>
      <c r="D222" s="5">
        <f>+[1]MENÚ!$L$10</f>
        <v>0</v>
      </c>
      <c r="E222" s="5" t="s">
        <v>16</v>
      </c>
      <c r="F222" s="6" t="s">
        <v>148</v>
      </c>
      <c r="G222" s="5" t="s">
        <v>149</v>
      </c>
      <c r="H222" s="5">
        <f>30/1000</f>
        <v>0.03</v>
      </c>
      <c r="I222" s="7">
        <f t="shared" si="3"/>
        <v>0</v>
      </c>
      <c r="J222" s="8" t="s">
        <v>15</v>
      </c>
      <c r="K222" s="5"/>
      <c r="L222" s="5"/>
      <c r="M222" s="5"/>
    </row>
    <row r="223" spans="2:13" x14ac:dyDescent="0.25">
      <c r="B223" s="5" t="s">
        <v>146</v>
      </c>
      <c r="C223" s="5" t="s">
        <v>57</v>
      </c>
      <c r="D223" s="5">
        <f>+[1]MENÚ!$L$10</f>
        <v>0</v>
      </c>
      <c r="E223" s="5" t="s">
        <v>34</v>
      </c>
      <c r="F223" s="10" t="s">
        <v>58</v>
      </c>
      <c r="G223" s="5" t="s">
        <v>36</v>
      </c>
      <c r="H223" s="14">
        <v>0.125</v>
      </c>
      <c r="I223" s="7">
        <f t="shared" si="3"/>
        <v>0</v>
      </c>
      <c r="J223" s="8" t="s">
        <v>20</v>
      </c>
      <c r="K223" s="5"/>
      <c r="L223" s="5"/>
      <c r="M223" s="5"/>
    </row>
    <row r="224" spans="2:13" x14ac:dyDescent="0.25">
      <c r="B224" s="5" t="s">
        <v>146</v>
      </c>
      <c r="C224" s="5" t="s">
        <v>59</v>
      </c>
      <c r="D224" s="5">
        <f>+[1]MENÚ!$L$10</f>
        <v>0</v>
      </c>
      <c r="E224" s="5" t="s">
        <v>34</v>
      </c>
      <c r="F224" s="6" t="s">
        <v>60</v>
      </c>
      <c r="G224" s="5" t="s">
        <v>61</v>
      </c>
      <c r="H224" s="5">
        <v>1</v>
      </c>
      <c r="I224" s="7">
        <f t="shared" si="3"/>
        <v>0</v>
      </c>
      <c r="J224" s="8" t="s">
        <v>20</v>
      </c>
      <c r="K224" s="5"/>
      <c r="L224" s="5"/>
      <c r="M224" s="5"/>
    </row>
    <row r="225" spans="2:13" x14ac:dyDescent="0.25">
      <c r="B225" s="5" t="s">
        <v>146</v>
      </c>
      <c r="C225" s="5" t="s">
        <v>12</v>
      </c>
      <c r="D225" s="5">
        <f>+[1]MENÚ!$L$14</f>
        <v>0</v>
      </c>
      <c r="E225" s="5" t="s">
        <v>34</v>
      </c>
      <c r="F225" s="6" t="s">
        <v>106</v>
      </c>
      <c r="G225" s="5" t="s">
        <v>107</v>
      </c>
      <c r="H225" s="5">
        <f>1/6</f>
        <v>0.16666666666666666</v>
      </c>
      <c r="I225" s="7">
        <f t="shared" si="3"/>
        <v>0</v>
      </c>
      <c r="J225" s="8" t="s">
        <v>20</v>
      </c>
      <c r="K225" s="5"/>
      <c r="L225" s="5"/>
      <c r="M225" s="5"/>
    </row>
    <row r="226" spans="2:13" x14ac:dyDescent="0.25">
      <c r="B226" s="5" t="s">
        <v>146</v>
      </c>
      <c r="C226" s="5" t="s">
        <v>12</v>
      </c>
      <c r="D226" s="5">
        <f>+[1]MENÚ!$L$14</f>
        <v>0</v>
      </c>
      <c r="E226" s="5" t="s">
        <v>34</v>
      </c>
      <c r="F226" s="6" t="s">
        <v>106</v>
      </c>
      <c r="G226" s="5" t="s">
        <v>108</v>
      </c>
      <c r="H226" s="5">
        <f>750/6</f>
        <v>125</v>
      </c>
      <c r="I226" s="7">
        <f t="shared" si="3"/>
        <v>0</v>
      </c>
      <c r="J226" s="5" t="s">
        <v>18</v>
      </c>
      <c r="K226" s="5"/>
      <c r="L226" s="5"/>
      <c r="M226" s="5"/>
    </row>
    <row r="227" spans="2:13" x14ac:dyDescent="0.25">
      <c r="B227" s="5" t="s">
        <v>146</v>
      </c>
      <c r="C227" s="5" t="s">
        <v>12</v>
      </c>
      <c r="D227" s="5">
        <f>+[1]MENÚ!$L$14</f>
        <v>0</v>
      </c>
      <c r="E227" s="5" t="s">
        <v>16</v>
      </c>
      <c r="F227" s="6" t="s">
        <v>106</v>
      </c>
      <c r="G227" s="5" t="s">
        <v>109</v>
      </c>
      <c r="H227" s="5">
        <f>100/6</f>
        <v>16.666666666666668</v>
      </c>
      <c r="I227" s="7">
        <f t="shared" si="3"/>
        <v>0</v>
      </c>
      <c r="J227" s="5" t="s">
        <v>18</v>
      </c>
      <c r="K227" s="5"/>
      <c r="L227" s="5"/>
      <c r="M227" s="5"/>
    </row>
    <row r="228" spans="2:13" x14ac:dyDescent="0.25">
      <c r="B228" s="5" t="s">
        <v>146</v>
      </c>
      <c r="C228" s="5" t="s">
        <v>12</v>
      </c>
      <c r="D228" s="5">
        <f>+[1]MENÚ!$L$14</f>
        <v>0</v>
      </c>
      <c r="E228" s="5" t="s">
        <v>16</v>
      </c>
      <c r="F228" s="6" t="s">
        <v>106</v>
      </c>
      <c r="G228" s="5" t="s">
        <v>110</v>
      </c>
      <c r="H228" s="5">
        <f>100/6</f>
        <v>16.666666666666668</v>
      </c>
      <c r="I228" s="7">
        <f t="shared" si="3"/>
        <v>0</v>
      </c>
      <c r="J228" s="5" t="s">
        <v>18</v>
      </c>
      <c r="K228" s="5" t="s">
        <v>19</v>
      </c>
      <c r="L228" s="19">
        <f>+H228/11</f>
        <v>1.5151515151515154</v>
      </c>
      <c r="M228" s="20" t="s">
        <v>20</v>
      </c>
    </row>
    <row r="229" spans="2:13" x14ac:dyDescent="0.25">
      <c r="B229" s="5" t="s">
        <v>146</v>
      </c>
      <c r="C229" s="5" t="s">
        <v>12</v>
      </c>
      <c r="D229" s="5">
        <f>+[1]MENÚ!$L$14</f>
        <v>0</v>
      </c>
      <c r="E229" s="5" t="s">
        <v>16</v>
      </c>
      <c r="F229" s="6" t="s">
        <v>106</v>
      </c>
      <c r="G229" s="5" t="s">
        <v>54</v>
      </c>
      <c r="H229" s="24">
        <f>1/4/6</f>
        <v>4.1666666666666664E-2</v>
      </c>
      <c r="I229" s="7">
        <f t="shared" si="3"/>
        <v>0</v>
      </c>
      <c r="J229" s="8" t="s">
        <v>20</v>
      </c>
      <c r="K229" s="5" t="s">
        <v>55</v>
      </c>
      <c r="L229" s="5">
        <f>100/4/6</f>
        <v>4.166666666666667</v>
      </c>
      <c r="M229" s="5" t="s">
        <v>18</v>
      </c>
    </row>
    <row r="230" spans="2:13" x14ac:dyDescent="0.25">
      <c r="B230" s="5" t="s">
        <v>146</v>
      </c>
      <c r="C230" s="5" t="s">
        <v>12</v>
      </c>
      <c r="D230" s="5">
        <f>+[1]MENÚ!$L$14</f>
        <v>0</v>
      </c>
      <c r="E230" s="5" t="s">
        <v>16</v>
      </c>
      <c r="F230" s="6" t="s">
        <v>106</v>
      </c>
      <c r="G230" s="5" t="s">
        <v>67</v>
      </c>
      <c r="H230" s="5">
        <f>90/6/1000</f>
        <v>1.4999999999999999E-2</v>
      </c>
      <c r="I230" s="7">
        <f t="shared" si="3"/>
        <v>0</v>
      </c>
      <c r="J230" s="8" t="s">
        <v>15</v>
      </c>
      <c r="K230" s="8" t="s">
        <v>68</v>
      </c>
      <c r="L230" s="5"/>
      <c r="M230" s="5"/>
    </row>
    <row r="231" spans="2:13" x14ac:dyDescent="0.25">
      <c r="B231" s="5" t="s">
        <v>146</v>
      </c>
      <c r="C231" s="5" t="s">
        <v>22</v>
      </c>
      <c r="D231" s="5">
        <f>+[1]MENÚ!$L$14</f>
        <v>0</v>
      </c>
      <c r="E231" s="5" t="s">
        <v>34</v>
      </c>
      <c r="F231" s="6" t="s">
        <v>115</v>
      </c>
      <c r="G231" s="5" t="s">
        <v>115</v>
      </c>
      <c r="H231" s="5">
        <v>2</v>
      </c>
      <c r="I231" s="7">
        <f t="shared" si="3"/>
        <v>0</v>
      </c>
      <c r="J231" s="8" t="s">
        <v>20</v>
      </c>
      <c r="K231" s="5"/>
      <c r="L231" s="5">
        <v>240</v>
      </c>
      <c r="M231" s="5" t="s">
        <v>18</v>
      </c>
    </row>
    <row r="232" spans="2:13" x14ac:dyDescent="0.25">
      <c r="B232" s="5" t="s">
        <v>146</v>
      </c>
      <c r="C232" s="5" t="s">
        <v>57</v>
      </c>
      <c r="D232" s="5">
        <f>+[1]MENÚ!$L$14</f>
        <v>0</v>
      </c>
      <c r="E232" s="5" t="s">
        <v>34</v>
      </c>
      <c r="F232" s="10" t="s">
        <v>58</v>
      </c>
      <c r="G232" s="5" t="s">
        <v>36</v>
      </c>
      <c r="H232" s="14">
        <v>0.125</v>
      </c>
      <c r="I232" s="7">
        <f t="shared" si="3"/>
        <v>0</v>
      </c>
      <c r="J232" s="8" t="s">
        <v>20</v>
      </c>
      <c r="K232" s="5"/>
      <c r="L232" s="5"/>
      <c r="M232" s="5"/>
    </row>
    <row r="233" spans="2:13" x14ac:dyDescent="0.25">
      <c r="B233" s="5" t="s">
        <v>146</v>
      </c>
      <c r="C233" s="5" t="s">
        <v>30</v>
      </c>
      <c r="D233" s="5">
        <f>+[1]MENÚ!$L$14</f>
        <v>0</v>
      </c>
      <c r="E233" s="5" t="s">
        <v>34</v>
      </c>
      <c r="F233" s="6" t="s">
        <v>72</v>
      </c>
      <c r="G233" s="6" t="s">
        <v>72</v>
      </c>
      <c r="H233" s="5">
        <v>1</v>
      </c>
      <c r="I233" s="7">
        <f t="shared" si="3"/>
        <v>0</v>
      </c>
      <c r="J233" s="8" t="s">
        <v>20</v>
      </c>
      <c r="K233" s="5"/>
      <c r="L233" s="5"/>
      <c r="M233" s="5"/>
    </row>
    <row r="234" spans="2:13" x14ac:dyDescent="0.25">
      <c r="B234" s="5" t="s">
        <v>150</v>
      </c>
      <c r="C234" s="5" t="s">
        <v>33</v>
      </c>
      <c r="D234" s="5">
        <f>+[1]MENÚ!$M$8</f>
        <v>0</v>
      </c>
      <c r="E234" s="5" t="s">
        <v>34</v>
      </c>
      <c r="F234" s="10" t="s">
        <v>35</v>
      </c>
      <c r="G234" s="5" t="s">
        <v>36</v>
      </c>
      <c r="H234" s="14">
        <v>0.125</v>
      </c>
      <c r="I234" s="7">
        <f t="shared" si="3"/>
        <v>0</v>
      </c>
      <c r="J234" s="8" t="s">
        <v>20</v>
      </c>
      <c r="K234" s="5" t="s">
        <v>37</v>
      </c>
      <c r="L234" s="8"/>
      <c r="M234" s="8"/>
    </row>
    <row r="235" spans="2:13" x14ac:dyDescent="0.25">
      <c r="B235" s="5" t="s">
        <v>150</v>
      </c>
      <c r="C235" s="5" t="s">
        <v>33</v>
      </c>
      <c r="D235" s="5">
        <f>+[1]MENÚ!$M$8</f>
        <v>0</v>
      </c>
      <c r="E235" s="5" t="s">
        <v>16</v>
      </c>
      <c r="F235" s="10" t="s">
        <v>35</v>
      </c>
      <c r="G235" s="5" t="s">
        <v>38</v>
      </c>
      <c r="H235" s="7">
        <v>15</v>
      </c>
      <c r="I235" s="7">
        <f t="shared" si="3"/>
        <v>0</v>
      </c>
      <c r="J235" s="5" t="s">
        <v>18</v>
      </c>
      <c r="K235" s="15" t="s">
        <v>39</v>
      </c>
      <c r="L235" s="8"/>
      <c r="M235" s="8"/>
    </row>
    <row r="236" spans="2:13" x14ac:dyDescent="0.25">
      <c r="B236" s="5" t="s">
        <v>150</v>
      </c>
      <c r="C236" s="5" t="s">
        <v>33</v>
      </c>
      <c r="D236" s="5">
        <f>+[1]MENÚ!$M$8</f>
        <v>0</v>
      </c>
      <c r="E236" s="5" t="s">
        <v>16</v>
      </c>
      <c r="F236" s="10" t="s">
        <v>35</v>
      </c>
      <c r="G236" s="5" t="s">
        <v>40</v>
      </c>
      <c r="H236" s="7">
        <v>30</v>
      </c>
      <c r="I236" s="7">
        <f t="shared" si="3"/>
        <v>0</v>
      </c>
      <c r="J236" s="5" t="s">
        <v>18</v>
      </c>
      <c r="K236" s="15" t="s">
        <v>41</v>
      </c>
      <c r="L236" s="8"/>
      <c r="M236" s="8"/>
    </row>
    <row r="237" spans="2:13" x14ac:dyDescent="0.25">
      <c r="B237" s="5" t="s">
        <v>150</v>
      </c>
      <c r="C237" s="5" t="s">
        <v>33</v>
      </c>
      <c r="D237" s="5">
        <f>+[1]MENÚ!$M$8</f>
        <v>0</v>
      </c>
      <c r="E237" s="5" t="s">
        <v>16</v>
      </c>
      <c r="F237" s="10" t="s">
        <v>35</v>
      </c>
      <c r="G237" s="5" t="s">
        <v>24</v>
      </c>
      <c r="H237" s="6">
        <v>0.25</v>
      </c>
      <c r="I237" s="7">
        <f t="shared" si="3"/>
        <v>0</v>
      </c>
      <c r="J237" s="8" t="s">
        <v>15</v>
      </c>
      <c r="K237" s="15" t="s">
        <v>42</v>
      </c>
      <c r="L237" s="8"/>
      <c r="M237" s="8"/>
    </row>
    <row r="238" spans="2:13" x14ac:dyDescent="0.25">
      <c r="B238" s="5" t="s">
        <v>150</v>
      </c>
      <c r="C238" s="5" t="s">
        <v>33</v>
      </c>
      <c r="D238" s="5">
        <f>+[1]MENÚ!$M$8</f>
        <v>0</v>
      </c>
      <c r="E238" s="5" t="s">
        <v>16</v>
      </c>
      <c r="F238" s="10" t="s">
        <v>35</v>
      </c>
      <c r="G238" s="16" t="s">
        <v>43</v>
      </c>
      <c r="H238" s="7">
        <v>14</v>
      </c>
      <c r="I238" s="7">
        <f t="shared" si="3"/>
        <v>0</v>
      </c>
      <c r="J238" s="5" t="s">
        <v>18</v>
      </c>
      <c r="K238" s="5"/>
      <c r="L238" s="8"/>
      <c r="M238" s="8"/>
    </row>
    <row r="239" spans="2:13" x14ac:dyDescent="0.25">
      <c r="B239" s="5" t="s">
        <v>150</v>
      </c>
      <c r="C239" s="5" t="s">
        <v>44</v>
      </c>
      <c r="D239" s="5">
        <f>+[1]MENÚ!$M$10</f>
        <v>0</v>
      </c>
      <c r="E239" s="5" t="s">
        <v>16</v>
      </c>
      <c r="F239" s="6" t="s">
        <v>151</v>
      </c>
      <c r="G239" s="5" t="s">
        <v>152</v>
      </c>
      <c r="H239" s="5">
        <f>400/6</f>
        <v>66.666666666666671</v>
      </c>
      <c r="I239" s="7">
        <f t="shared" si="3"/>
        <v>0</v>
      </c>
      <c r="J239" s="5" t="s">
        <v>18</v>
      </c>
      <c r="K239" s="5"/>
      <c r="L239" s="5"/>
      <c r="M239" s="5"/>
    </row>
    <row r="240" spans="2:13" x14ac:dyDescent="0.25">
      <c r="B240" s="5" t="s">
        <v>150</v>
      </c>
      <c r="C240" s="5" t="s">
        <v>44</v>
      </c>
      <c r="D240" s="5">
        <f>+[1]MENÚ!$M$10</f>
        <v>0</v>
      </c>
      <c r="E240" s="5" t="s">
        <v>16</v>
      </c>
      <c r="F240" s="6" t="s">
        <v>151</v>
      </c>
      <c r="G240" s="5" t="s">
        <v>64</v>
      </c>
      <c r="H240" s="5">
        <v>23.333333333333332</v>
      </c>
      <c r="I240" s="7">
        <f t="shared" si="3"/>
        <v>0</v>
      </c>
      <c r="J240" s="5" t="s">
        <v>18</v>
      </c>
      <c r="K240" s="5"/>
      <c r="L240" s="5">
        <f>2/6</f>
        <v>0.33333333333333331</v>
      </c>
      <c r="M240" s="8" t="s">
        <v>20</v>
      </c>
    </row>
    <row r="241" spans="2:13" x14ac:dyDescent="0.25">
      <c r="B241" s="5" t="s">
        <v>150</v>
      </c>
      <c r="C241" s="5" t="s">
        <v>44</v>
      </c>
      <c r="D241" s="5">
        <f>+[1]MENÚ!$M$10</f>
        <v>0</v>
      </c>
      <c r="E241" s="5" t="s">
        <v>34</v>
      </c>
      <c r="F241" s="6" t="s">
        <v>151</v>
      </c>
      <c r="G241" s="5" t="s">
        <v>105</v>
      </c>
      <c r="H241" s="5">
        <f>1/6</f>
        <v>0.16666666666666666</v>
      </c>
      <c r="I241" s="7">
        <f t="shared" si="3"/>
        <v>0</v>
      </c>
      <c r="J241" s="8" t="s">
        <v>20</v>
      </c>
      <c r="K241" s="5"/>
      <c r="L241" s="5"/>
      <c r="M241" s="5"/>
    </row>
    <row r="242" spans="2:13" x14ac:dyDescent="0.25">
      <c r="B242" s="5" t="s">
        <v>150</v>
      </c>
      <c r="C242" s="5" t="s">
        <v>44</v>
      </c>
      <c r="D242" s="5">
        <f>+[1]MENÚ!$M$10</f>
        <v>0</v>
      </c>
      <c r="E242" s="5" t="s">
        <v>16</v>
      </c>
      <c r="F242" s="6" t="s">
        <v>151</v>
      </c>
      <c r="G242" s="5" t="s">
        <v>54</v>
      </c>
      <c r="H242" s="5">
        <f>1/6</f>
        <v>0.16666666666666666</v>
      </c>
      <c r="I242" s="7">
        <f t="shared" si="3"/>
        <v>0</v>
      </c>
      <c r="J242" s="8" t="s">
        <v>120</v>
      </c>
      <c r="K242" s="5" t="s">
        <v>55</v>
      </c>
      <c r="L242" s="5">
        <f>1/6/100</f>
        <v>1.6666666666666666E-3</v>
      </c>
      <c r="M242" s="5" t="s">
        <v>18</v>
      </c>
    </row>
    <row r="243" spans="2:13" x14ac:dyDescent="0.25">
      <c r="B243" s="5" t="s">
        <v>150</v>
      </c>
      <c r="C243" s="5" t="s">
        <v>44</v>
      </c>
      <c r="D243" s="5">
        <f>+[1]MENÚ!$M$10</f>
        <v>0</v>
      </c>
      <c r="E243" s="5" t="s">
        <v>16</v>
      </c>
      <c r="F243" s="6" t="s">
        <v>151</v>
      </c>
      <c r="G243" s="5" t="s">
        <v>67</v>
      </c>
      <c r="H243" s="5">
        <f>90/6/1000</f>
        <v>1.4999999999999999E-2</v>
      </c>
      <c r="I243" s="7">
        <f t="shared" si="3"/>
        <v>0</v>
      </c>
      <c r="J243" s="8" t="s">
        <v>15</v>
      </c>
      <c r="K243" s="8" t="s">
        <v>68</v>
      </c>
      <c r="L243" s="5"/>
      <c r="M243" s="5"/>
    </row>
    <row r="244" spans="2:13" x14ac:dyDescent="0.25">
      <c r="B244" s="5" t="s">
        <v>150</v>
      </c>
      <c r="C244" s="5" t="s">
        <v>44</v>
      </c>
      <c r="D244" s="5">
        <f>+[1]MENÚ!$M$10</f>
        <v>0</v>
      </c>
      <c r="E244" s="5" t="s">
        <v>16</v>
      </c>
      <c r="F244" s="6" t="s">
        <v>151</v>
      </c>
      <c r="G244" s="5" t="s">
        <v>149</v>
      </c>
      <c r="H244" s="5">
        <v>0.03</v>
      </c>
      <c r="I244" s="7">
        <f t="shared" si="3"/>
        <v>0</v>
      </c>
      <c r="J244" s="8" t="s">
        <v>15</v>
      </c>
      <c r="K244" s="5"/>
      <c r="L244" s="5"/>
      <c r="M244" s="5"/>
    </row>
    <row r="245" spans="2:13" x14ac:dyDescent="0.25">
      <c r="B245" s="5" t="s">
        <v>150</v>
      </c>
      <c r="C245" s="5" t="s">
        <v>50</v>
      </c>
      <c r="D245" s="5">
        <f>+[1]MENÚ!$M$10</f>
        <v>0</v>
      </c>
      <c r="E245" s="5" t="s">
        <v>34</v>
      </c>
      <c r="F245" s="6" t="s">
        <v>69</v>
      </c>
      <c r="G245" s="5" t="s">
        <v>70</v>
      </c>
      <c r="H245" s="21">
        <f>2</f>
        <v>2</v>
      </c>
      <c r="I245" s="7">
        <f t="shared" si="3"/>
        <v>0</v>
      </c>
      <c r="J245" s="18" t="s">
        <v>20</v>
      </c>
      <c r="K245" s="15" t="s">
        <v>71</v>
      </c>
      <c r="L245" s="6">
        <v>240</v>
      </c>
      <c r="M245" s="5" t="s">
        <v>18</v>
      </c>
    </row>
    <row r="246" spans="2:13" x14ac:dyDescent="0.25">
      <c r="B246" s="5" t="s">
        <v>150</v>
      </c>
      <c r="C246" s="5" t="s">
        <v>57</v>
      </c>
      <c r="D246" s="5">
        <f>+[1]MENÚ!$M$10</f>
        <v>0</v>
      </c>
      <c r="E246" s="5" t="s">
        <v>34</v>
      </c>
      <c r="F246" s="10" t="s">
        <v>58</v>
      </c>
      <c r="G246" s="5" t="s">
        <v>36</v>
      </c>
      <c r="H246" s="14">
        <v>0.125</v>
      </c>
      <c r="I246" s="7">
        <f t="shared" si="3"/>
        <v>0</v>
      </c>
      <c r="J246" s="8" t="s">
        <v>20</v>
      </c>
      <c r="K246" s="5"/>
      <c r="L246" s="5"/>
      <c r="M246" s="5"/>
    </row>
    <row r="247" spans="2:13" x14ac:dyDescent="0.25">
      <c r="B247" s="5" t="s">
        <v>150</v>
      </c>
      <c r="C247" s="5" t="s">
        <v>59</v>
      </c>
      <c r="D247" s="5">
        <f>+[1]MENÚ!$M$10</f>
        <v>0</v>
      </c>
      <c r="E247" s="5" t="s">
        <v>34</v>
      </c>
      <c r="F247" s="6" t="s">
        <v>60</v>
      </c>
      <c r="G247" s="5" t="s">
        <v>61</v>
      </c>
      <c r="H247" s="5">
        <v>1</v>
      </c>
      <c r="I247" s="7">
        <f t="shared" si="3"/>
        <v>0</v>
      </c>
      <c r="J247" s="8" t="s">
        <v>20</v>
      </c>
      <c r="K247" s="5"/>
      <c r="L247" s="5"/>
      <c r="M247" s="5"/>
    </row>
    <row r="248" spans="2:13" x14ac:dyDescent="0.25">
      <c r="B248" s="5" t="s">
        <v>150</v>
      </c>
      <c r="C248" s="5" t="s">
        <v>12</v>
      </c>
      <c r="D248" s="5">
        <f>+[1]MENÚ!$M$14</f>
        <v>0</v>
      </c>
      <c r="E248" s="5" t="s">
        <v>16</v>
      </c>
      <c r="F248" s="6" t="s">
        <v>62</v>
      </c>
      <c r="G248" s="5" t="s">
        <v>63</v>
      </c>
      <c r="H248" s="5">
        <f>750/6</f>
        <v>125</v>
      </c>
      <c r="I248" s="7">
        <f t="shared" si="3"/>
        <v>0</v>
      </c>
      <c r="J248" s="5" t="s">
        <v>18</v>
      </c>
      <c r="K248" s="5"/>
      <c r="L248" s="5"/>
      <c r="M248" s="5"/>
    </row>
    <row r="249" spans="2:13" x14ac:dyDescent="0.25">
      <c r="B249" s="5" t="s">
        <v>150</v>
      </c>
      <c r="C249" s="5" t="s">
        <v>12</v>
      </c>
      <c r="D249" s="5">
        <f>+[1]MENÚ!$M$14</f>
        <v>0</v>
      </c>
      <c r="E249" s="5" t="s">
        <v>16</v>
      </c>
      <c r="F249" s="6" t="s">
        <v>62</v>
      </c>
      <c r="G249" s="5" t="s">
        <v>64</v>
      </c>
      <c r="H249" s="5">
        <f>350/6</f>
        <v>58.333333333333336</v>
      </c>
      <c r="I249" s="7">
        <f t="shared" si="3"/>
        <v>0</v>
      </c>
      <c r="J249" s="5" t="s">
        <v>18</v>
      </c>
      <c r="K249" s="5"/>
      <c r="L249" s="5">
        <f>5/6</f>
        <v>0.83333333333333337</v>
      </c>
      <c r="M249" s="5" t="s">
        <v>20</v>
      </c>
    </row>
    <row r="250" spans="2:13" x14ac:dyDescent="0.25">
      <c r="B250" s="5" t="s">
        <v>150</v>
      </c>
      <c r="C250" s="5" t="s">
        <v>12</v>
      </c>
      <c r="D250" s="5">
        <f>+[1]MENÚ!$M$14</f>
        <v>0</v>
      </c>
      <c r="E250" s="5" t="s">
        <v>34</v>
      </c>
      <c r="F250" s="6" t="s">
        <v>62</v>
      </c>
      <c r="G250" s="5" t="s">
        <v>65</v>
      </c>
      <c r="H250" s="5">
        <f>4/6</f>
        <v>0.66666666666666663</v>
      </c>
      <c r="I250" s="7">
        <f t="shared" si="3"/>
        <v>0</v>
      </c>
      <c r="J250" s="8" t="s">
        <v>20</v>
      </c>
      <c r="K250" s="5"/>
      <c r="L250" s="5"/>
      <c r="M250" s="5"/>
    </row>
    <row r="251" spans="2:13" x14ac:dyDescent="0.25">
      <c r="B251" s="5" t="s">
        <v>150</v>
      </c>
      <c r="C251" s="5" t="s">
        <v>12</v>
      </c>
      <c r="D251" s="5">
        <f>+[1]MENÚ!$M$14</f>
        <v>0</v>
      </c>
      <c r="E251" s="5" t="s">
        <v>16</v>
      </c>
      <c r="F251" s="6" t="s">
        <v>62</v>
      </c>
      <c r="G251" s="5" t="s">
        <v>66</v>
      </c>
      <c r="H251" s="18">
        <f>1/2*11</f>
        <v>5.5</v>
      </c>
      <c r="I251" s="7">
        <f t="shared" si="3"/>
        <v>0</v>
      </c>
      <c r="J251" s="5" t="s">
        <v>18</v>
      </c>
      <c r="K251" s="5" t="s">
        <v>19</v>
      </c>
      <c r="L251" s="19">
        <f>+H251/11</f>
        <v>0.5</v>
      </c>
      <c r="M251" s="20" t="s">
        <v>20</v>
      </c>
    </row>
    <row r="252" spans="2:13" x14ac:dyDescent="0.25">
      <c r="B252" s="5" t="s">
        <v>150</v>
      </c>
      <c r="C252" s="5" t="s">
        <v>12</v>
      </c>
      <c r="D252" s="5">
        <f>+[1]MENÚ!$M$14</f>
        <v>0</v>
      </c>
      <c r="E252" s="5" t="s">
        <v>16</v>
      </c>
      <c r="F252" s="6" t="s">
        <v>62</v>
      </c>
      <c r="G252" s="5" t="s">
        <v>67</v>
      </c>
      <c r="H252" s="5">
        <f>0.09/6</f>
        <v>1.4999999999999999E-2</v>
      </c>
      <c r="I252" s="7">
        <f t="shared" si="3"/>
        <v>0</v>
      </c>
      <c r="J252" s="8" t="s">
        <v>15</v>
      </c>
      <c r="K252" s="8" t="s">
        <v>68</v>
      </c>
      <c r="L252" s="5"/>
      <c r="M252" s="5"/>
    </row>
    <row r="253" spans="2:13" x14ac:dyDescent="0.25">
      <c r="B253" s="5" t="s">
        <v>150</v>
      </c>
      <c r="C253" s="5" t="s">
        <v>22</v>
      </c>
      <c r="D253" s="5">
        <f>+[1]MENÚ!$M$14</f>
        <v>0</v>
      </c>
      <c r="E253" s="5" t="s">
        <v>34</v>
      </c>
      <c r="F253" s="6" t="s">
        <v>111</v>
      </c>
      <c r="G253" s="5" t="s">
        <v>52</v>
      </c>
      <c r="H253" s="5">
        <f>300/6</f>
        <v>50</v>
      </c>
      <c r="I253" s="7">
        <f t="shared" si="3"/>
        <v>0</v>
      </c>
      <c r="J253" s="5" t="s">
        <v>18</v>
      </c>
      <c r="K253" s="15" t="s">
        <v>53</v>
      </c>
      <c r="L253" s="5"/>
      <c r="M253" s="5"/>
    </row>
    <row r="254" spans="2:13" x14ac:dyDescent="0.25">
      <c r="B254" s="5" t="s">
        <v>150</v>
      </c>
      <c r="C254" s="5" t="s">
        <v>22</v>
      </c>
      <c r="D254" s="5">
        <f>+[1]MENÚ!$M$14</f>
        <v>0</v>
      </c>
      <c r="E254" s="5" t="s">
        <v>34</v>
      </c>
      <c r="F254" s="6" t="s">
        <v>111</v>
      </c>
      <c r="G254" s="5" t="s">
        <v>108</v>
      </c>
      <c r="H254" s="5">
        <v>0.5</v>
      </c>
      <c r="I254" s="7">
        <f t="shared" si="3"/>
        <v>0</v>
      </c>
      <c r="J254" s="8" t="s">
        <v>20</v>
      </c>
      <c r="K254" s="5"/>
      <c r="L254" s="5"/>
      <c r="M254" s="5"/>
    </row>
    <row r="255" spans="2:13" x14ac:dyDescent="0.25">
      <c r="B255" s="5" t="s">
        <v>150</v>
      </c>
      <c r="C255" s="5" t="s">
        <v>22</v>
      </c>
      <c r="D255" s="5">
        <f>+[1]MENÚ!$M$14</f>
        <v>0</v>
      </c>
      <c r="E255" s="5" t="s">
        <v>16</v>
      </c>
      <c r="F255" s="6" t="s">
        <v>111</v>
      </c>
      <c r="G255" s="5" t="s">
        <v>67</v>
      </c>
      <c r="H255" s="5">
        <f>15/6/1000</f>
        <v>2.5000000000000001E-3</v>
      </c>
      <c r="I255" s="7">
        <f t="shared" si="3"/>
        <v>0</v>
      </c>
      <c r="J255" s="8" t="s">
        <v>15</v>
      </c>
      <c r="K255" s="8" t="s">
        <v>68</v>
      </c>
      <c r="L255" s="5"/>
      <c r="M255" s="5"/>
    </row>
    <row r="256" spans="2:13" x14ac:dyDescent="0.25">
      <c r="B256" s="5" t="s">
        <v>150</v>
      </c>
      <c r="C256" s="5" t="s">
        <v>22</v>
      </c>
      <c r="D256" s="5">
        <f>+[1]MENÚ!$M$14</f>
        <v>0</v>
      </c>
      <c r="E256" s="5" t="s">
        <v>16</v>
      </c>
      <c r="F256" s="6" t="s">
        <v>111</v>
      </c>
      <c r="G256" s="5" t="s">
        <v>54</v>
      </c>
      <c r="H256" s="5">
        <v>0.5</v>
      </c>
      <c r="I256" s="7">
        <f t="shared" si="3"/>
        <v>0</v>
      </c>
      <c r="J256" s="8" t="s">
        <v>20</v>
      </c>
      <c r="K256" s="5" t="s">
        <v>55</v>
      </c>
      <c r="L256" s="5">
        <f>100*H256</f>
        <v>50</v>
      </c>
      <c r="M256" s="5" t="s">
        <v>18</v>
      </c>
    </row>
    <row r="257" spans="2:13" x14ac:dyDescent="0.25">
      <c r="B257" s="5" t="s">
        <v>150</v>
      </c>
      <c r="C257" s="5" t="s">
        <v>57</v>
      </c>
      <c r="D257" s="5">
        <f>+[1]MENÚ!$M$14</f>
        <v>0</v>
      </c>
      <c r="E257" s="5" t="s">
        <v>34</v>
      </c>
      <c r="F257" s="10" t="s">
        <v>58</v>
      </c>
      <c r="G257" s="5" t="s">
        <v>36</v>
      </c>
      <c r="H257" s="14">
        <v>0.125</v>
      </c>
      <c r="I257" s="7">
        <f t="shared" si="3"/>
        <v>0</v>
      </c>
      <c r="J257" s="8" t="s">
        <v>20</v>
      </c>
      <c r="K257" s="5"/>
      <c r="L257" s="5"/>
      <c r="M257" s="5"/>
    </row>
    <row r="258" spans="2:13" x14ac:dyDescent="0.25">
      <c r="B258" s="5" t="s">
        <v>150</v>
      </c>
      <c r="C258" s="5" t="s">
        <v>30</v>
      </c>
      <c r="D258" s="5">
        <f>+[1]MENÚ!$M$14</f>
        <v>0</v>
      </c>
      <c r="E258" s="5" t="s">
        <v>34</v>
      </c>
      <c r="F258" s="6" t="s">
        <v>72</v>
      </c>
      <c r="G258" s="6" t="s">
        <v>72</v>
      </c>
      <c r="H258" s="5">
        <v>1</v>
      </c>
      <c r="I258" s="7">
        <f t="shared" si="3"/>
        <v>0</v>
      </c>
      <c r="J258" s="8" t="s">
        <v>20</v>
      </c>
      <c r="K258" s="5"/>
      <c r="L258" s="5"/>
      <c r="M258" s="5"/>
    </row>
    <row r="259" spans="2:13" x14ac:dyDescent="0.25">
      <c r="B259" s="5" t="s">
        <v>153</v>
      </c>
      <c r="C259" s="5" t="s">
        <v>33</v>
      </c>
      <c r="D259" s="5">
        <f>+[1]MENÚ!$N$8</f>
        <v>0</v>
      </c>
      <c r="E259" s="5" t="s">
        <v>34</v>
      </c>
      <c r="F259" s="10" t="s">
        <v>35</v>
      </c>
      <c r="G259" s="5" t="s">
        <v>36</v>
      </c>
      <c r="H259" s="14">
        <v>0.125</v>
      </c>
      <c r="I259" s="7">
        <f t="shared" ref="I259:I322" si="4">+D259*H259</f>
        <v>0</v>
      </c>
      <c r="J259" s="8" t="s">
        <v>20</v>
      </c>
      <c r="K259" s="5" t="s">
        <v>37</v>
      </c>
      <c r="L259" s="8"/>
      <c r="M259" s="8"/>
    </row>
    <row r="260" spans="2:13" x14ac:dyDescent="0.25">
      <c r="B260" s="5" t="s">
        <v>153</v>
      </c>
      <c r="C260" s="5" t="s">
        <v>33</v>
      </c>
      <c r="D260" s="5">
        <f>+[1]MENÚ!$N$8</f>
        <v>0</v>
      </c>
      <c r="E260" s="5" t="s">
        <v>16</v>
      </c>
      <c r="F260" s="10" t="s">
        <v>35</v>
      </c>
      <c r="G260" s="5" t="s">
        <v>38</v>
      </c>
      <c r="H260" s="7">
        <v>15</v>
      </c>
      <c r="I260" s="7">
        <f t="shared" si="4"/>
        <v>0</v>
      </c>
      <c r="J260" s="5" t="s">
        <v>18</v>
      </c>
      <c r="K260" s="15" t="s">
        <v>39</v>
      </c>
      <c r="L260" s="8"/>
      <c r="M260" s="8"/>
    </row>
    <row r="261" spans="2:13" x14ac:dyDescent="0.25">
      <c r="B261" s="5" t="s">
        <v>153</v>
      </c>
      <c r="C261" s="5" t="s">
        <v>33</v>
      </c>
      <c r="D261" s="5">
        <f>+[1]MENÚ!$N$8</f>
        <v>0</v>
      </c>
      <c r="E261" s="5" t="s">
        <v>16</v>
      </c>
      <c r="F261" s="10" t="s">
        <v>35</v>
      </c>
      <c r="G261" s="5" t="s">
        <v>40</v>
      </c>
      <c r="H261" s="7">
        <v>30</v>
      </c>
      <c r="I261" s="7">
        <f t="shared" si="4"/>
        <v>0</v>
      </c>
      <c r="J261" s="5" t="s">
        <v>18</v>
      </c>
      <c r="K261" s="15" t="s">
        <v>41</v>
      </c>
      <c r="L261" s="8"/>
      <c r="M261" s="8"/>
    </row>
    <row r="262" spans="2:13" x14ac:dyDescent="0.25">
      <c r="B262" s="5" t="s">
        <v>153</v>
      </c>
      <c r="C262" s="5" t="s">
        <v>33</v>
      </c>
      <c r="D262" s="5">
        <f>+[1]MENÚ!$N$8</f>
        <v>0</v>
      </c>
      <c r="E262" s="5" t="s">
        <v>16</v>
      </c>
      <c r="F262" s="10" t="s">
        <v>35</v>
      </c>
      <c r="G262" s="5" t="s">
        <v>24</v>
      </c>
      <c r="H262" s="6">
        <v>0.25</v>
      </c>
      <c r="I262" s="7">
        <f t="shared" si="4"/>
        <v>0</v>
      </c>
      <c r="J262" s="8" t="s">
        <v>15</v>
      </c>
      <c r="K262" s="15" t="s">
        <v>42</v>
      </c>
      <c r="L262" s="8"/>
      <c r="M262" s="8"/>
    </row>
    <row r="263" spans="2:13" x14ac:dyDescent="0.25">
      <c r="B263" s="5" t="s">
        <v>153</v>
      </c>
      <c r="C263" s="5" t="s">
        <v>33</v>
      </c>
      <c r="D263" s="5">
        <f>+[1]MENÚ!$N$8</f>
        <v>0</v>
      </c>
      <c r="E263" s="5" t="s">
        <v>16</v>
      </c>
      <c r="F263" s="10" t="s">
        <v>35</v>
      </c>
      <c r="G263" s="16" t="s">
        <v>43</v>
      </c>
      <c r="H263" s="7">
        <v>14</v>
      </c>
      <c r="I263" s="7">
        <f t="shared" si="4"/>
        <v>0</v>
      </c>
      <c r="J263" s="5" t="s">
        <v>18</v>
      </c>
      <c r="K263" s="5"/>
      <c r="L263" s="8"/>
      <c r="M263" s="8"/>
    </row>
    <row r="264" spans="2:13" x14ac:dyDescent="0.25">
      <c r="B264" s="5" t="s">
        <v>153</v>
      </c>
      <c r="C264" s="5" t="s">
        <v>44</v>
      </c>
      <c r="D264" s="5">
        <f>+[1]MENÚ!$N$10</f>
        <v>0</v>
      </c>
      <c r="E264" s="5" t="s">
        <v>16</v>
      </c>
      <c r="F264" s="6" t="s">
        <v>74</v>
      </c>
      <c r="G264" s="16" t="s">
        <v>75</v>
      </c>
      <c r="H264" s="7">
        <v>125</v>
      </c>
      <c r="I264" s="7">
        <f t="shared" si="4"/>
        <v>0</v>
      </c>
      <c r="J264" s="5" t="s">
        <v>18</v>
      </c>
      <c r="K264" s="16"/>
      <c r="L264" s="16"/>
      <c r="M264" s="16"/>
    </row>
    <row r="265" spans="2:13" x14ac:dyDescent="0.25">
      <c r="B265" s="5" t="s">
        <v>153</v>
      </c>
      <c r="C265" s="5" t="s">
        <v>44</v>
      </c>
      <c r="D265" s="5">
        <f>+[1]MENÚ!$N$10</f>
        <v>0</v>
      </c>
      <c r="E265" s="5" t="s">
        <v>16</v>
      </c>
      <c r="F265" s="6" t="s">
        <v>74</v>
      </c>
      <c r="G265" s="5" t="s">
        <v>48</v>
      </c>
      <c r="H265" s="7">
        <v>200</v>
      </c>
      <c r="I265" s="7">
        <f t="shared" si="4"/>
        <v>0</v>
      </c>
      <c r="J265" s="5" t="s">
        <v>18</v>
      </c>
      <c r="K265" s="5" t="s">
        <v>49</v>
      </c>
      <c r="L265" s="5"/>
      <c r="M265" s="5"/>
    </row>
    <row r="266" spans="2:13" x14ac:dyDescent="0.25">
      <c r="B266" s="5" t="s">
        <v>153</v>
      </c>
      <c r="C266" s="5" t="s">
        <v>50</v>
      </c>
      <c r="D266" s="5">
        <f>+[1]MENÚ!$N$10</f>
        <v>0</v>
      </c>
      <c r="E266" s="5" t="s">
        <v>16</v>
      </c>
      <c r="F266" s="6" t="s">
        <v>99</v>
      </c>
      <c r="G266" s="5" t="s">
        <v>100</v>
      </c>
      <c r="H266" s="7">
        <v>2</v>
      </c>
      <c r="I266" s="7">
        <f t="shared" si="4"/>
        <v>0</v>
      </c>
      <c r="J266" s="8" t="s">
        <v>20</v>
      </c>
      <c r="K266" s="5"/>
      <c r="L266" s="5"/>
      <c r="M266" s="5"/>
    </row>
    <row r="267" spans="2:13" x14ac:dyDescent="0.25">
      <c r="B267" s="5" t="s">
        <v>153</v>
      </c>
      <c r="C267" s="5" t="s">
        <v>50</v>
      </c>
      <c r="D267" s="5">
        <f>+[1]MENÚ!$N$10</f>
        <v>0</v>
      </c>
      <c r="E267" s="5" t="s">
        <v>34</v>
      </c>
      <c r="F267" s="6" t="s">
        <v>99</v>
      </c>
      <c r="G267" s="5" t="s">
        <v>101</v>
      </c>
      <c r="H267" s="7">
        <v>125</v>
      </c>
      <c r="I267" s="7">
        <f t="shared" si="4"/>
        <v>0</v>
      </c>
      <c r="J267" s="5" t="s">
        <v>18</v>
      </c>
      <c r="K267" s="5" t="s">
        <v>102</v>
      </c>
      <c r="L267" s="5">
        <v>1</v>
      </c>
      <c r="M267" s="5" t="s">
        <v>103</v>
      </c>
    </row>
    <row r="268" spans="2:13" x14ac:dyDescent="0.25">
      <c r="B268" s="5" t="s">
        <v>153</v>
      </c>
      <c r="C268" s="5" t="s">
        <v>50</v>
      </c>
      <c r="D268" s="5">
        <f>+[1]MENÚ!$N$10</f>
        <v>0</v>
      </c>
      <c r="E268" s="5" t="s">
        <v>34</v>
      </c>
      <c r="F268" s="6" t="s">
        <v>99</v>
      </c>
      <c r="G268" s="5" t="s">
        <v>104</v>
      </c>
      <c r="H268" s="7">
        <v>37.5</v>
      </c>
      <c r="I268" s="7">
        <f t="shared" si="4"/>
        <v>0</v>
      </c>
      <c r="J268" s="5" t="s">
        <v>18</v>
      </c>
      <c r="K268" s="5"/>
      <c r="L268" s="5"/>
      <c r="M268" s="5"/>
    </row>
    <row r="269" spans="2:13" x14ac:dyDescent="0.25">
      <c r="B269" s="5" t="s">
        <v>153</v>
      </c>
      <c r="C269" s="5" t="s">
        <v>50</v>
      </c>
      <c r="D269" s="5">
        <f>+[1]MENÚ!$N$10</f>
        <v>0</v>
      </c>
      <c r="E269" s="5" t="s">
        <v>34</v>
      </c>
      <c r="F269" s="6" t="s">
        <v>99</v>
      </c>
      <c r="G269" s="5" t="s">
        <v>105</v>
      </c>
      <c r="H269" s="7">
        <v>37.5</v>
      </c>
      <c r="I269" s="7">
        <f t="shared" si="4"/>
        <v>0</v>
      </c>
      <c r="J269" s="5" t="s">
        <v>18</v>
      </c>
      <c r="K269" s="5"/>
      <c r="L269" s="5"/>
      <c r="M269" s="5"/>
    </row>
    <row r="270" spans="2:13" x14ac:dyDescent="0.25">
      <c r="B270" s="5" t="s">
        <v>153</v>
      </c>
      <c r="C270" s="5" t="s">
        <v>50</v>
      </c>
      <c r="D270" s="5">
        <f>+[1]MENÚ!$N$10</f>
        <v>0</v>
      </c>
      <c r="E270" s="5" t="s">
        <v>16</v>
      </c>
      <c r="F270" s="6" t="s">
        <v>99</v>
      </c>
      <c r="G270" s="5" t="s">
        <v>54</v>
      </c>
      <c r="H270" s="5">
        <f>1/6</f>
        <v>0.16666666666666666</v>
      </c>
      <c r="I270" s="7">
        <f t="shared" si="4"/>
        <v>0</v>
      </c>
      <c r="J270" s="5" t="s">
        <v>20</v>
      </c>
      <c r="K270" s="5" t="s">
        <v>55</v>
      </c>
      <c r="L270" s="7">
        <v>16.666666666666668</v>
      </c>
      <c r="M270" s="8" t="s">
        <v>18</v>
      </c>
    </row>
    <row r="271" spans="2:13" x14ac:dyDescent="0.25">
      <c r="B271" s="5" t="s">
        <v>153</v>
      </c>
      <c r="C271" s="5" t="s">
        <v>57</v>
      </c>
      <c r="D271" s="5">
        <f>+[1]MENÚ!$N$10</f>
        <v>0</v>
      </c>
      <c r="E271" s="5" t="s">
        <v>34</v>
      </c>
      <c r="F271" s="10" t="s">
        <v>58</v>
      </c>
      <c r="G271" s="5" t="s">
        <v>36</v>
      </c>
      <c r="H271" s="14">
        <v>0.125</v>
      </c>
      <c r="I271" s="7">
        <f t="shared" si="4"/>
        <v>0</v>
      </c>
      <c r="J271" s="8" t="s">
        <v>20</v>
      </c>
      <c r="K271" s="5"/>
      <c r="L271" s="5"/>
      <c r="M271" s="5"/>
    </row>
    <row r="272" spans="2:13" x14ac:dyDescent="0.25">
      <c r="B272" s="5" t="s">
        <v>153</v>
      </c>
      <c r="C272" s="5" t="s">
        <v>59</v>
      </c>
      <c r="D272" s="5">
        <f>+[1]MENÚ!$N$10</f>
        <v>0</v>
      </c>
      <c r="E272" s="5" t="s">
        <v>34</v>
      </c>
      <c r="F272" s="6" t="s">
        <v>60</v>
      </c>
      <c r="G272" s="5" t="s">
        <v>61</v>
      </c>
      <c r="H272" s="7">
        <v>1</v>
      </c>
      <c r="I272" s="7">
        <f t="shared" si="4"/>
        <v>0</v>
      </c>
      <c r="J272" s="8" t="s">
        <v>20</v>
      </c>
      <c r="K272" s="5"/>
      <c r="L272" s="5"/>
      <c r="M272" s="5"/>
    </row>
    <row r="273" spans="2:13" x14ac:dyDescent="0.25">
      <c r="B273" s="5" t="s">
        <v>153</v>
      </c>
      <c r="C273" s="5" t="s">
        <v>12</v>
      </c>
      <c r="D273" s="5">
        <f>+[1]MENÚ!$N$14</f>
        <v>0</v>
      </c>
      <c r="E273" s="5"/>
      <c r="F273" s="6" t="s">
        <v>13</v>
      </c>
      <c r="G273" s="5" t="s">
        <v>14</v>
      </c>
      <c r="H273" s="6">
        <v>0.25</v>
      </c>
      <c r="I273" s="7">
        <f t="shared" si="4"/>
        <v>0</v>
      </c>
      <c r="J273" s="8" t="s">
        <v>15</v>
      </c>
      <c r="K273" s="5"/>
      <c r="L273" s="5"/>
      <c r="M273" s="5"/>
    </row>
    <row r="274" spans="2:13" x14ac:dyDescent="0.25">
      <c r="B274" s="5" t="s">
        <v>153</v>
      </c>
      <c r="C274" s="5" t="s">
        <v>12</v>
      </c>
      <c r="D274" s="5">
        <f>+[1]MENÚ!$N$14</f>
        <v>0</v>
      </c>
      <c r="E274" s="5" t="s">
        <v>16</v>
      </c>
      <c r="F274" s="6" t="s">
        <v>13</v>
      </c>
      <c r="G274" s="5" t="s">
        <v>17</v>
      </c>
      <c r="H274" s="7">
        <v>5</v>
      </c>
      <c r="I274" s="7">
        <f t="shared" si="4"/>
        <v>0</v>
      </c>
      <c r="J274" s="5" t="s">
        <v>18</v>
      </c>
      <c r="K274" s="5" t="s">
        <v>19</v>
      </c>
      <c r="L274" s="19">
        <f>+H274/11</f>
        <v>0.45454545454545453</v>
      </c>
      <c r="M274" s="20" t="s">
        <v>20</v>
      </c>
    </row>
    <row r="275" spans="2:13" x14ac:dyDescent="0.25">
      <c r="B275" s="5" t="s">
        <v>153</v>
      </c>
      <c r="C275" s="5" t="s">
        <v>12</v>
      </c>
      <c r="D275" s="5">
        <f>+[1]MENÚ!$N$14</f>
        <v>0</v>
      </c>
      <c r="E275" s="5" t="s">
        <v>16</v>
      </c>
      <c r="F275" s="6" t="s">
        <v>13</v>
      </c>
      <c r="G275" s="5" t="s">
        <v>21</v>
      </c>
      <c r="H275" s="7">
        <v>25</v>
      </c>
      <c r="I275" s="7">
        <f t="shared" si="4"/>
        <v>0</v>
      </c>
      <c r="J275" s="5" t="s">
        <v>18</v>
      </c>
      <c r="K275" s="5"/>
      <c r="L275" s="5"/>
      <c r="M275" s="5"/>
    </row>
    <row r="276" spans="2:13" x14ac:dyDescent="0.25">
      <c r="B276" s="5" t="s">
        <v>153</v>
      </c>
      <c r="C276" s="5" t="s">
        <v>22</v>
      </c>
      <c r="D276" s="5">
        <f>+[1]MENÚ!$N$14</f>
        <v>0</v>
      </c>
      <c r="E276" s="5" t="s">
        <v>16</v>
      </c>
      <c r="F276" s="10" t="s">
        <v>23</v>
      </c>
      <c r="G276" s="5" t="s">
        <v>24</v>
      </c>
      <c r="H276" s="6">
        <f>0.6/6</f>
        <v>9.9999999999999992E-2</v>
      </c>
      <c r="I276" s="7">
        <f t="shared" si="4"/>
        <v>0</v>
      </c>
      <c r="J276" s="5" t="s">
        <v>15</v>
      </c>
      <c r="K276" s="5" t="s">
        <v>154</v>
      </c>
      <c r="L276" s="5"/>
      <c r="M276" s="5"/>
    </row>
    <row r="277" spans="2:13" x14ac:dyDescent="0.25">
      <c r="B277" s="5" t="s">
        <v>153</v>
      </c>
      <c r="C277" s="5" t="s">
        <v>22</v>
      </c>
      <c r="D277" s="5">
        <f>+[1]MENÚ!$N$14</f>
        <v>0</v>
      </c>
      <c r="E277" s="5"/>
      <c r="F277" s="10" t="s">
        <v>23</v>
      </c>
      <c r="G277" s="5" t="s">
        <v>14</v>
      </c>
      <c r="H277" s="6">
        <v>0.1</v>
      </c>
      <c r="I277" s="7">
        <f t="shared" si="4"/>
        <v>0</v>
      </c>
      <c r="J277" s="5" t="s">
        <v>15</v>
      </c>
      <c r="K277" s="5"/>
      <c r="L277" s="5"/>
      <c r="M277" s="5"/>
    </row>
    <row r="278" spans="2:13" x14ac:dyDescent="0.25">
      <c r="B278" s="5" t="s">
        <v>153</v>
      </c>
      <c r="C278" s="5" t="s">
        <v>22</v>
      </c>
      <c r="D278" s="5">
        <f>+[1]MENÚ!$N$14</f>
        <v>0</v>
      </c>
      <c r="E278" s="5" t="s">
        <v>16</v>
      </c>
      <c r="F278" s="10" t="s">
        <v>23</v>
      </c>
      <c r="G278" s="5" t="s">
        <v>25</v>
      </c>
      <c r="H278" s="7">
        <v>60</v>
      </c>
      <c r="I278" s="7">
        <f t="shared" si="4"/>
        <v>0</v>
      </c>
      <c r="J278" s="5" t="s">
        <v>18</v>
      </c>
      <c r="K278" s="5" t="s">
        <v>26</v>
      </c>
      <c r="L278" s="5"/>
      <c r="M278" s="5"/>
    </row>
    <row r="279" spans="2:13" x14ac:dyDescent="0.25">
      <c r="B279" s="5" t="s">
        <v>153</v>
      </c>
      <c r="C279" s="5" t="s">
        <v>22</v>
      </c>
      <c r="D279" s="5">
        <f>+[1]MENÚ!$N$14</f>
        <v>0</v>
      </c>
      <c r="E279" s="5" t="s">
        <v>16</v>
      </c>
      <c r="F279" s="10" t="s">
        <v>23</v>
      </c>
      <c r="G279" s="5" t="s">
        <v>27</v>
      </c>
      <c r="H279" s="7">
        <v>20</v>
      </c>
      <c r="I279" s="7">
        <f t="shared" si="4"/>
        <v>0</v>
      </c>
      <c r="J279" s="5" t="s">
        <v>18</v>
      </c>
      <c r="K279" s="5" t="s">
        <v>28</v>
      </c>
      <c r="L279" s="5"/>
      <c r="M279" s="5"/>
    </row>
    <row r="280" spans="2:13" x14ac:dyDescent="0.25">
      <c r="B280" s="5" t="s">
        <v>153</v>
      </c>
      <c r="C280" s="5" t="s">
        <v>22</v>
      </c>
      <c r="D280" s="5">
        <f>+[1]MENÚ!$N$14</f>
        <v>0</v>
      </c>
      <c r="E280" s="5" t="s">
        <v>34</v>
      </c>
      <c r="F280" s="10" t="s">
        <v>23</v>
      </c>
      <c r="G280" s="11" t="s">
        <v>29</v>
      </c>
      <c r="H280" s="12">
        <v>4</v>
      </c>
      <c r="I280" s="7">
        <f t="shared" si="4"/>
        <v>0</v>
      </c>
      <c r="J280" s="13" t="s">
        <v>20</v>
      </c>
      <c r="K280" s="13"/>
      <c r="L280" s="13"/>
      <c r="M280" s="13"/>
    </row>
    <row r="281" spans="2:13" x14ac:dyDescent="0.25">
      <c r="B281" s="5" t="s">
        <v>153</v>
      </c>
      <c r="C281" s="5" t="s">
        <v>57</v>
      </c>
      <c r="D281" s="5">
        <f>+[1]MENÚ!$N$14</f>
        <v>0</v>
      </c>
      <c r="E281" s="5" t="s">
        <v>34</v>
      </c>
      <c r="F281" s="10" t="s">
        <v>58</v>
      </c>
      <c r="G281" s="5" t="s">
        <v>36</v>
      </c>
      <c r="H281" s="14">
        <v>0.125</v>
      </c>
      <c r="I281" s="7">
        <f t="shared" si="4"/>
        <v>0</v>
      </c>
      <c r="J281" s="8" t="s">
        <v>20</v>
      </c>
      <c r="K281" s="5"/>
      <c r="L281" s="5"/>
      <c r="M281" s="5"/>
    </row>
    <row r="282" spans="2:13" x14ac:dyDescent="0.25">
      <c r="B282" s="5" t="s">
        <v>153</v>
      </c>
      <c r="C282" s="5" t="s">
        <v>30</v>
      </c>
      <c r="D282" s="5">
        <f>+[1]MENÚ!$N$14</f>
        <v>0</v>
      </c>
      <c r="E282" s="5" t="s">
        <v>34</v>
      </c>
      <c r="F282" s="6" t="s">
        <v>72</v>
      </c>
      <c r="G282" s="5" t="s">
        <v>72</v>
      </c>
      <c r="H282" s="5">
        <v>1</v>
      </c>
      <c r="I282" s="7">
        <f t="shared" si="4"/>
        <v>0</v>
      </c>
      <c r="J282" s="5" t="s">
        <v>20</v>
      </c>
      <c r="K282" s="5"/>
      <c r="L282" s="5"/>
      <c r="M282" s="5"/>
    </row>
    <row r="283" spans="2:13" x14ac:dyDescent="0.25">
      <c r="B283" s="5" t="s">
        <v>155</v>
      </c>
      <c r="C283" s="5" t="s">
        <v>33</v>
      </c>
      <c r="D283" s="5">
        <f>+[1]MENÚ!$O$8</f>
        <v>0</v>
      </c>
      <c r="E283" s="5" t="s">
        <v>16</v>
      </c>
      <c r="F283" s="10" t="s">
        <v>82</v>
      </c>
      <c r="G283" s="16" t="s">
        <v>43</v>
      </c>
      <c r="H283" s="7">
        <v>14</v>
      </c>
      <c r="I283" s="7">
        <f t="shared" si="4"/>
        <v>0</v>
      </c>
      <c r="J283" s="5" t="s">
        <v>18</v>
      </c>
      <c r="K283" s="9"/>
      <c r="L283" s="8"/>
      <c r="M283" s="8"/>
    </row>
    <row r="284" spans="2:13" x14ac:dyDescent="0.25">
      <c r="B284" s="5" t="s">
        <v>155</v>
      </c>
      <c r="C284" s="5" t="s">
        <v>33</v>
      </c>
      <c r="D284" s="5">
        <f>+[1]MENÚ!$O$8</f>
        <v>0</v>
      </c>
      <c r="E284" s="5" t="s">
        <v>16</v>
      </c>
      <c r="F284" s="10" t="s">
        <v>82</v>
      </c>
      <c r="G284" s="16" t="s">
        <v>83</v>
      </c>
      <c r="H284" s="7">
        <v>15</v>
      </c>
      <c r="I284" s="7">
        <f t="shared" si="4"/>
        <v>0</v>
      </c>
      <c r="J284" s="5" t="s">
        <v>18</v>
      </c>
      <c r="K284" s="9"/>
      <c r="L284" s="20"/>
      <c r="M284" s="20"/>
    </row>
    <row r="285" spans="2:13" x14ac:dyDescent="0.25">
      <c r="B285" s="5" t="s">
        <v>155</v>
      </c>
      <c r="C285" s="5" t="s">
        <v>33</v>
      </c>
      <c r="D285" s="5">
        <f>+[1]MENÚ!$O$8</f>
        <v>0</v>
      </c>
      <c r="E285" s="5" t="s">
        <v>16</v>
      </c>
      <c r="F285" s="10" t="s">
        <v>82</v>
      </c>
      <c r="G285" s="5" t="s">
        <v>24</v>
      </c>
      <c r="H285" s="22">
        <f>0.044638158+0.25</f>
        <v>0.29463815799999998</v>
      </c>
      <c r="I285" s="7">
        <f t="shared" si="4"/>
        <v>0</v>
      </c>
      <c r="J285" s="8" t="s">
        <v>15</v>
      </c>
      <c r="K285" s="15" t="s">
        <v>84</v>
      </c>
      <c r="L285" s="8"/>
      <c r="M285" s="8"/>
    </row>
    <row r="286" spans="2:13" x14ac:dyDescent="0.25">
      <c r="B286" s="5" t="s">
        <v>155</v>
      </c>
      <c r="C286" s="5" t="s">
        <v>33</v>
      </c>
      <c r="D286" s="5">
        <f>+[1]MENÚ!$O$8</f>
        <v>0</v>
      </c>
      <c r="E286" s="5" t="s">
        <v>34</v>
      </c>
      <c r="F286" s="10" t="s">
        <v>82</v>
      </c>
      <c r="G286" s="5" t="s">
        <v>52</v>
      </c>
      <c r="H286" s="22">
        <v>16.069736842105261</v>
      </c>
      <c r="I286" s="7">
        <f t="shared" si="4"/>
        <v>0</v>
      </c>
      <c r="J286" s="5" t="s">
        <v>18</v>
      </c>
      <c r="K286" s="15" t="s">
        <v>53</v>
      </c>
      <c r="L286" s="8"/>
      <c r="M286" s="8"/>
    </row>
    <row r="287" spans="2:13" x14ac:dyDescent="0.25">
      <c r="B287" s="5" t="s">
        <v>155</v>
      </c>
      <c r="C287" s="5" t="s">
        <v>33</v>
      </c>
      <c r="D287" s="5">
        <f>+[1]MENÚ!$O$8</f>
        <v>0</v>
      </c>
      <c r="E287" s="5" t="s">
        <v>16</v>
      </c>
      <c r="F287" s="10" t="s">
        <v>82</v>
      </c>
      <c r="G287" s="5" t="s">
        <v>85</v>
      </c>
      <c r="H287" s="22">
        <v>35.710526315789473</v>
      </c>
      <c r="I287" s="7">
        <f t="shared" si="4"/>
        <v>0</v>
      </c>
      <c r="J287" s="5" t="s">
        <v>18</v>
      </c>
      <c r="K287" s="15" t="s">
        <v>86</v>
      </c>
      <c r="L287" s="8"/>
      <c r="M287" s="8"/>
    </row>
    <row r="288" spans="2:13" x14ac:dyDescent="0.25">
      <c r="B288" s="5" t="s">
        <v>155</v>
      </c>
      <c r="C288" s="5" t="s">
        <v>33</v>
      </c>
      <c r="D288" s="5">
        <f>+[1]MENÚ!$O$8</f>
        <v>0</v>
      </c>
      <c r="E288" s="5" t="s">
        <v>16</v>
      </c>
      <c r="F288" s="10" t="s">
        <v>82</v>
      </c>
      <c r="G288" s="5" t="s">
        <v>87</v>
      </c>
      <c r="H288" s="6">
        <v>3.75</v>
      </c>
      <c r="I288" s="7">
        <f t="shared" si="4"/>
        <v>0</v>
      </c>
      <c r="J288" s="5" t="s">
        <v>18</v>
      </c>
      <c r="K288" s="15" t="s">
        <v>88</v>
      </c>
      <c r="L288" s="8"/>
      <c r="M288" s="8"/>
    </row>
    <row r="289" spans="2:13" x14ac:dyDescent="0.25">
      <c r="B289" s="5" t="s">
        <v>155</v>
      </c>
      <c r="C289" s="5" t="s">
        <v>33</v>
      </c>
      <c r="D289" s="5">
        <f>+[1]MENÚ!$O$8</f>
        <v>0</v>
      </c>
      <c r="E289" s="5" t="s">
        <v>16</v>
      </c>
      <c r="F289" s="10" t="s">
        <v>82</v>
      </c>
      <c r="G289" s="5" t="s">
        <v>89</v>
      </c>
      <c r="H289" s="23">
        <v>1.75E-3</v>
      </c>
      <c r="I289" s="7">
        <f t="shared" si="4"/>
        <v>0</v>
      </c>
      <c r="J289" s="8" t="s">
        <v>15</v>
      </c>
      <c r="K289" s="8" t="s">
        <v>90</v>
      </c>
      <c r="L289" s="8">
        <v>9</v>
      </c>
      <c r="M289" s="8" t="s">
        <v>18</v>
      </c>
    </row>
    <row r="290" spans="2:13" x14ac:dyDescent="0.25">
      <c r="B290" s="5" t="s">
        <v>155</v>
      </c>
      <c r="C290" s="5" t="s">
        <v>33</v>
      </c>
      <c r="D290" s="5">
        <f>+[1]MENÚ!$O$8</f>
        <v>0</v>
      </c>
      <c r="E290" s="5" t="s">
        <v>16</v>
      </c>
      <c r="F290" s="10" t="s">
        <v>82</v>
      </c>
      <c r="G290" s="5" t="s">
        <v>91</v>
      </c>
      <c r="H290" s="7">
        <v>0.44600000000000001</v>
      </c>
      <c r="I290" s="7">
        <f t="shared" si="4"/>
        <v>0</v>
      </c>
      <c r="J290" s="5" t="s">
        <v>18</v>
      </c>
      <c r="K290" s="8" t="s">
        <v>92</v>
      </c>
      <c r="L290" s="8"/>
      <c r="M290" s="8"/>
    </row>
    <row r="291" spans="2:13" x14ac:dyDescent="0.25">
      <c r="B291" s="5" t="s">
        <v>155</v>
      </c>
      <c r="C291" s="5" t="s">
        <v>33</v>
      </c>
      <c r="D291" s="5">
        <f>+[1]MENÚ!$O$8</f>
        <v>0</v>
      </c>
      <c r="E291" s="5" t="s">
        <v>16</v>
      </c>
      <c r="F291" s="10" t="s">
        <v>82</v>
      </c>
      <c r="G291" s="5" t="s">
        <v>93</v>
      </c>
      <c r="H291" s="7">
        <v>2.6779999999999999</v>
      </c>
      <c r="I291" s="7">
        <f t="shared" si="4"/>
        <v>0</v>
      </c>
      <c r="J291" s="5" t="s">
        <v>18</v>
      </c>
      <c r="K291" s="8" t="s">
        <v>94</v>
      </c>
      <c r="L291" s="8"/>
      <c r="M291" s="8"/>
    </row>
    <row r="292" spans="2:13" x14ac:dyDescent="0.25">
      <c r="B292" s="5" t="s">
        <v>155</v>
      </c>
      <c r="C292" s="5" t="s">
        <v>44</v>
      </c>
      <c r="D292" s="5">
        <f>+[1]MENÚ!$O$10</f>
        <v>0</v>
      </c>
      <c r="E292" s="5" t="s">
        <v>16</v>
      </c>
      <c r="F292" s="6" t="s">
        <v>117</v>
      </c>
      <c r="G292" s="5" t="s">
        <v>118</v>
      </c>
      <c r="H292" s="7">
        <v>100</v>
      </c>
      <c r="I292" s="7">
        <f t="shared" si="4"/>
        <v>0</v>
      </c>
      <c r="J292" s="5" t="s">
        <v>18</v>
      </c>
      <c r="K292" s="5"/>
      <c r="L292" s="5"/>
      <c r="M292" s="5"/>
    </row>
    <row r="293" spans="2:13" x14ac:dyDescent="0.25">
      <c r="B293" s="5" t="s">
        <v>155</v>
      </c>
      <c r="C293" s="5" t="s">
        <v>44</v>
      </c>
      <c r="D293" s="5">
        <f>+[1]MENÚ!$O$10</f>
        <v>0</v>
      </c>
      <c r="E293" s="5" t="s">
        <v>16</v>
      </c>
      <c r="F293" s="6" t="s">
        <v>117</v>
      </c>
      <c r="G293" s="5" t="s">
        <v>64</v>
      </c>
      <c r="H293" s="7">
        <v>23.333333333333332</v>
      </c>
      <c r="I293" s="7">
        <f t="shared" si="4"/>
        <v>0</v>
      </c>
      <c r="J293" s="5" t="s">
        <v>18</v>
      </c>
      <c r="K293" s="5"/>
      <c r="L293" s="5">
        <v>0.33333333333333331</v>
      </c>
      <c r="M293" s="5" t="s">
        <v>20</v>
      </c>
    </row>
    <row r="294" spans="2:13" x14ac:dyDescent="0.25">
      <c r="B294" s="5" t="s">
        <v>155</v>
      </c>
      <c r="C294" s="5" t="s">
        <v>44</v>
      </c>
      <c r="D294" s="5">
        <f>+[1]MENÚ!$O$10</f>
        <v>0</v>
      </c>
      <c r="E294" s="5" t="s">
        <v>16</v>
      </c>
      <c r="F294" s="6" t="s">
        <v>117</v>
      </c>
      <c r="G294" s="5" t="s">
        <v>63</v>
      </c>
      <c r="H294" s="5">
        <f>250/6</f>
        <v>41.666666666666664</v>
      </c>
      <c r="I294" s="7">
        <f t="shared" si="4"/>
        <v>0</v>
      </c>
      <c r="J294" s="5" t="s">
        <v>18</v>
      </c>
      <c r="K294" s="5"/>
      <c r="L294" s="5"/>
      <c r="M294" s="5"/>
    </row>
    <row r="295" spans="2:13" x14ac:dyDescent="0.25">
      <c r="B295" s="5" t="s">
        <v>155</v>
      </c>
      <c r="C295" s="5" t="s">
        <v>44</v>
      </c>
      <c r="D295" s="5">
        <f>+[1]MENÚ!$O$10</f>
        <v>0</v>
      </c>
      <c r="E295" s="5" t="s">
        <v>34</v>
      </c>
      <c r="F295" s="6" t="s">
        <v>117</v>
      </c>
      <c r="G295" s="5" t="s">
        <v>119</v>
      </c>
      <c r="H295" s="8">
        <v>0.16666666666666666</v>
      </c>
      <c r="I295" s="7">
        <f t="shared" si="4"/>
        <v>0</v>
      </c>
      <c r="J295" s="8" t="s">
        <v>20</v>
      </c>
      <c r="K295" s="5"/>
      <c r="L295" s="5"/>
      <c r="M295" s="5"/>
    </row>
    <row r="296" spans="2:13" x14ac:dyDescent="0.25">
      <c r="B296" s="5" t="s">
        <v>155</v>
      </c>
      <c r="C296" s="5" t="s">
        <v>44</v>
      </c>
      <c r="D296" s="5">
        <f>+[1]MENÚ!$O$10</f>
        <v>0</v>
      </c>
      <c r="E296" s="5" t="s">
        <v>34</v>
      </c>
      <c r="F296" s="6" t="s">
        <v>117</v>
      </c>
      <c r="G296" s="5" t="s">
        <v>65</v>
      </c>
      <c r="H296" s="8">
        <f>2/6</f>
        <v>0.33333333333333331</v>
      </c>
      <c r="I296" s="7">
        <f t="shared" si="4"/>
        <v>0</v>
      </c>
      <c r="J296" s="8" t="s">
        <v>20</v>
      </c>
      <c r="K296" s="5"/>
      <c r="L296" s="5"/>
      <c r="M296" s="5"/>
    </row>
    <row r="297" spans="2:13" x14ac:dyDescent="0.25">
      <c r="B297" s="5" t="s">
        <v>155</v>
      </c>
      <c r="C297" s="5" t="s">
        <v>44</v>
      </c>
      <c r="D297" s="5">
        <f>+[1]MENÚ!$O$10</f>
        <v>0</v>
      </c>
      <c r="E297" s="5" t="s">
        <v>16</v>
      </c>
      <c r="F297" s="6" t="s">
        <v>117</v>
      </c>
      <c r="G297" s="5" t="s">
        <v>66</v>
      </c>
      <c r="H297" s="18">
        <v>3.6666666666666665</v>
      </c>
      <c r="I297" s="7">
        <f t="shared" si="4"/>
        <v>0</v>
      </c>
      <c r="J297" s="5" t="s">
        <v>18</v>
      </c>
      <c r="K297" s="5" t="s">
        <v>19</v>
      </c>
      <c r="L297" s="19">
        <f>+H297/11</f>
        <v>0.33333333333333331</v>
      </c>
      <c r="M297" s="20" t="s">
        <v>20</v>
      </c>
    </row>
    <row r="298" spans="2:13" x14ac:dyDescent="0.25">
      <c r="B298" s="5" t="s">
        <v>155</v>
      </c>
      <c r="C298" s="5" t="s">
        <v>44</v>
      </c>
      <c r="D298" s="5">
        <f>+[1]MENÚ!$O$10</f>
        <v>0</v>
      </c>
      <c r="E298" s="5" t="s">
        <v>16</v>
      </c>
      <c r="F298" s="6" t="s">
        <v>117</v>
      </c>
      <c r="G298" s="5" t="s">
        <v>97</v>
      </c>
      <c r="H298" s="24">
        <f>0.125/6</f>
        <v>2.0833333333333332E-2</v>
      </c>
      <c r="I298" s="7">
        <f t="shared" si="4"/>
        <v>0</v>
      </c>
      <c r="J298" s="8" t="s">
        <v>120</v>
      </c>
      <c r="K298" s="8" t="s">
        <v>98</v>
      </c>
      <c r="L298" s="5"/>
      <c r="M298" s="5"/>
    </row>
    <row r="299" spans="2:13" x14ac:dyDescent="0.25">
      <c r="B299" s="5" t="s">
        <v>155</v>
      </c>
      <c r="C299" s="5" t="s">
        <v>44</v>
      </c>
      <c r="D299" s="5">
        <f>+[1]MENÚ!$O$10</f>
        <v>0</v>
      </c>
      <c r="E299" s="5" t="s">
        <v>16</v>
      </c>
      <c r="F299" s="6" t="s">
        <v>117</v>
      </c>
      <c r="G299" s="5" t="s">
        <v>121</v>
      </c>
      <c r="H299" s="24">
        <v>0.16666666666666666</v>
      </c>
      <c r="I299" s="7">
        <f t="shared" si="4"/>
        <v>0</v>
      </c>
      <c r="J299" s="8" t="s">
        <v>20</v>
      </c>
      <c r="K299" s="5"/>
      <c r="L299" s="5"/>
      <c r="M299" s="5"/>
    </row>
    <row r="300" spans="2:13" x14ac:dyDescent="0.25">
      <c r="B300" s="5" t="s">
        <v>155</v>
      </c>
      <c r="C300" s="5" t="s">
        <v>44</v>
      </c>
      <c r="D300" s="5">
        <f>+[1]MENÚ!$O$10</f>
        <v>0</v>
      </c>
      <c r="E300" s="5" t="s">
        <v>16</v>
      </c>
      <c r="F300" s="6" t="s">
        <v>117</v>
      </c>
      <c r="G300" s="5" t="s">
        <v>54</v>
      </c>
      <c r="H300" s="24">
        <f>1/2/6</f>
        <v>8.3333333333333329E-2</v>
      </c>
      <c r="I300" s="7">
        <f t="shared" si="4"/>
        <v>0</v>
      </c>
      <c r="J300" s="8" t="s">
        <v>20</v>
      </c>
      <c r="K300" s="5" t="s">
        <v>55</v>
      </c>
      <c r="L300" s="18">
        <v>8.3333333333333339</v>
      </c>
      <c r="M300" s="8" t="s">
        <v>18</v>
      </c>
    </row>
    <row r="301" spans="2:13" x14ac:dyDescent="0.25">
      <c r="B301" s="5" t="s">
        <v>155</v>
      </c>
      <c r="C301" s="5" t="s">
        <v>44</v>
      </c>
      <c r="D301" s="5">
        <f>+[1]MENÚ!$O$10</f>
        <v>0</v>
      </c>
      <c r="E301" s="5" t="s">
        <v>16</v>
      </c>
      <c r="F301" s="6" t="s">
        <v>117</v>
      </c>
      <c r="G301" s="5" t="s">
        <v>122</v>
      </c>
      <c r="H301" s="5">
        <f>30/6</f>
        <v>5</v>
      </c>
      <c r="I301" s="7">
        <f t="shared" si="4"/>
        <v>0</v>
      </c>
      <c r="J301" s="5" t="s">
        <v>18</v>
      </c>
      <c r="K301" s="15"/>
      <c r="L301" s="8"/>
      <c r="M301" s="8"/>
    </row>
    <row r="302" spans="2:13" x14ac:dyDescent="0.25">
      <c r="B302" s="5" t="s">
        <v>155</v>
      </c>
      <c r="C302" s="5" t="s">
        <v>50</v>
      </c>
      <c r="D302" s="5">
        <f>+[1]MENÚ!$O$10</f>
        <v>0</v>
      </c>
      <c r="E302" s="5" t="s">
        <v>34</v>
      </c>
      <c r="F302" s="6" t="s">
        <v>76</v>
      </c>
      <c r="G302" s="13" t="s">
        <v>77</v>
      </c>
      <c r="H302" s="28">
        <v>2</v>
      </c>
      <c r="I302" s="7">
        <f t="shared" si="4"/>
        <v>0</v>
      </c>
      <c r="J302" s="29" t="s">
        <v>20</v>
      </c>
      <c r="K302" s="15" t="s">
        <v>78</v>
      </c>
      <c r="L302" s="30">
        <v>240</v>
      </c>
      <c r="M302" s="13" t="s">
        <v>18</v>
      </c>
    </row>
    <row r="303" spans="2:13" x14ac:dyDescent="0.25">
      <c r="B303" s="5" t="s">
        <v>155</v>
      </c>
      <c r="C303" s="5" t="s">
        <v>50</v>
      </c>
      <c r="D303" s="5">
        <f>+[1]MENÚ!$O$10</f>
        <v>0</v>
      </c>
      <c r="E303" s="5" t="s">
        <v>16</v>
      </c>
      <c r="F303" s="6" t="s">
        <v>76</v>
      </c>
      <c r="G303" s="5" t="s">
        <v>27</v>
      </c>
      <c r="H303" s="7">
        <v>20</v>
      </c>
      <c r="I303" s="7">
        <f t="shared" si="4"/>
        <v>0</v>
      </c>
      <c r="J303" s="5" t="s">
        <v>18</v>
      </c>
      <c r="K303" s="5" t="s">
        <v>28</v>
      </c>
      <c r="L303" s="5"/>
      <c r="M303" s="5"/>
    </row>
    <row r="304" spans="2:13" x14ac:dyDescent="0.25">
      <c r="B304" s="5" t="s">
        <v>155</v>
      </c>
      <c r="C304" s="5" t="s">
        <v>57</v>
      </c>
      <c r="D304" s="5">
        <f>+[1]MENÚ!$O$10</f>
        <v>0</v>
      </c>
      <c r="E304" s="5" t="s">
        <v>34</v>
      </c>
      <c r="F304" s="10" t="s">
        <v>58</v>
      </c>
      <c r="G304" s="5" t="s">
        <v>36</v>
      </c>
      <c r="H304" s="14">
        <v>0.125</v>
      </c>
      <c r="I304" s="7">
        <f t="shared" si="4"/>
        <v>0</v>
      </c>
      <c r="J304" s="8" t="s">
        <v>20</v>
      </c>
      <c r="K304" s="5"/>
      <c r="L304" s="5"/>
      <c r="M304" s="5"/>
    </row>
    <row r="305" spans="2:13" x14ac:dyDescent="0.25">
      <c r="B305" s="5" t="s">
        <v>155</v>
      </c>
      <c r="C305" s="5" t="s">
        <v>59</v>
      </c>
      <c r="D305" s="5">
        <f>+[1]MENÚ!$O$10</f>
        <v>0</v>
      </c>
      <c r="E305" s="5" t="s">
        <v>16</v>
      </c>
      <c r="F305" s="6" t="s">
        <v>31</v>
      </c>
      <c r="G305" s="6" t="s">
        <v>31</v>
      </c>
      <c r="H305" s="5">
        <v>115</v>
      </c>
      <c r="I305" s="7">
        <f t="shared" si="4"/>
        <v>0</v>
      </c>
      <c r="J305" s="5" t="s">
        <v>18</v>
      </c>
      <c r="K305" s="5"/>
      <c r="L305" s="8"/>
      <c r="M305" s="8"/>
    </row>
    <row r="306" spans="2:13" x14ac:dyDescent="0.25">
      <c r="B306" s="5" t="s">
        <v>155</v>
      </c>
      <c r="C306" s="5" t="s">
        <v>12</v>
      </c>
      <c r="D306" s="5">
        <f>+[1]MENÚ!$O$14</f>
        <v>0</v>
      </c>
      <c r="E306" s="5" t="s">
        <v>34</v>
      </c>
      <c r="F306" s="6" t="s">
        <v>106</v>
      </c>
      <c r="G306" s="5" t="s">
        <v>107</v>
      </c>
      <c r="H306" s="5">
        <f>1/6</f>
        <v>0.16666666666666666</v>
      </c>
      <c r="I306" s="7">
        <f t="shared" si="4"/>
        <v>0</v>
      </c>
      <c r="J306" s="8" t="s">
        <v>20</v>
      </c>
      <c r="K306" s="5"/>
      <c r="L306" s="5"/>
      <c r="M306" s="5"/>
    </row>
    <row r="307" spans="2:13" x14ac:dyDescent="0.25">
      <c r="B307" s="5" t="s">
        <v>155</v>
      </c>
      <c r="C307" s="5" t="s">
        <v>12</v>
      </c>
      <c r="D307" s="5">
        <f>+[1]MENÚ!$O$14</f>
        <v>0</v>
      </c>
      <c r="E307" s="5" t="s">
        <v>34</v>
      </c>
      <c r="F307" s="6" t="s">
        <v>106</v>
      </c>
      <c r="G307" s="5" t="s">
        <v>108</v>
      </c>
      <c r="H307" s="5">
        <f>750/6</f>
        <v>125</v>
      </c>
      <c r="I307" s="7">
        <f t="shared" si="4"/>
        <v>0</v>
      </c>
      <c r="J307" s="5" t="s">
        <v>18</v>
      </c>
      <c r="K307" s="5"/>
      <c r="L307" s="5"/>
      <c r="M307" s="5"/>
    </row>
    <row r="308" spans="2:13" x14ac:dyDescent="0.25">
      <c r="B308" s="5" t="s">
        <v>155</v>
      </c>
      <c r="C308" s="5" t="s">
        <v>12</v>
      </c>
      <c r="D308" s="5">
        <f>+[1]MENÚ!$O$14</f>
        <v>0</v>
      </c>
      <c r="E308" s="5" t="s">
        <v>16</v>
      </c>
      <c r="F308" s="6" t="s">
        <v>106</v>
      </c>
      <c r="G308" s="5" t="s">
        <v>109</v>
      </c>
      <c r="H308" s="5">
        <f>100/6</f>
        <v>16.666666666666668</v>
      </c>
      <c r="I308" s="7">
        <f t="shared" si="4"/>
        <v>0</v>
      </c>
      <c r="J308" s="5" t="s">
        <v>18</v>
      </c>
      <c r="K308" s="5"/>
      <c r="L308" s="5"/>
      <c r="M308" s="5"/>
    </row>
    <row r="309" spans="2:13" x14ac:dyDescent="0.25">
      <c r="B309" s="5" t="s">
        <v>155</v>
      </c>
      <c r="C309" s="5" t="s">
        <v>12</v>
      </c>
      <c r="D309" s="5">
        <f>+[1]MENÚ!$O$14</f>
        <v>0</v>
      </c>
      <c r="E309" s="5" t="s">
        <v>16</v>
      </c>
      <c r="F309" s="6" t="s">
        <v>106</v>
      </c>
      <c r="G309" s="5" t="s">
        <v>110</v>
      </c>
      <c r="H309" s="5">
        <f>100/6</f>
        <v>16.666666666666668</v>
      </c>
      <c r="I309" s="7">
        <f t="shared" si="4"/>
        <v>0</v>
      </c>
      <c r="J309" s="5" t="s">
        <v>18</v>
      </c>
      <c r="K309" s="5" t="s">
        <v>19</v>
      </c>
      <c r="L309" s="19">
        <f>+H309/11</f>
        <v>1.5151515151515154</v>
      </c>
      <c r="M309" s="20" t="s">
        <v>20</v>
      </c>
    </row>
    <row r="310" spans="2:13" x14ac:dyDescent="0.25">
      <c r="B310" s="5" t="s">
        <v>155</v>
      </c>
      <c r="C310" s="5" t="s">
        <v>12</v>
      </c>
      <c r="D310" s="5">
        <f>+[1]MENÚ!$O$14</f>
        <v>0</v>
      </c>
      <c r="E310" s="5" t="s">
        <v>16</v>
      </c>
      <c r="F310" s="6" t="s">
        <v>106</v>
      </c>
      <c r="G310" s="5" t="s">
        <v>54</v>
      </c>
      <c r="H310" s="24">
        <f>1/4/6</f>
        <v>4.1666666666666664E-2</v>
      </c>
      <c r="I310" s="7">
        <f t="shared" si="4"/>
        <v>0</v>
      </c>
      <c r="J310" s="8" t="s">
        <v>20</v>
      </c>
      <c r="K310" s="5" t="s">
        <v>55</v>
      </c>
      <c r="L310" s="5">
        <f>100/4/6</f>
        <v>4.166666666666667</v>
      </c>
      <c r="M310" s="5" t="s">
        <v>18</v>
      </c>
    </row>
    <row r="311" spans="2:13" x14ac:dyDescent="0.25">
      <c r="B311" s="5" t="s">
        <v>155</v>
      </c>
      <c r="C311" s="5" t="s">
        <v>12</v>
      </c>
      <c r="D311" s="5">
        <f>+[1]MENÚ!$O$14</f>
        <v>0</v>
      </c>
      <c r="E311" s="5" t="s">
        <v>16</v>
      </c>
      <c r="F311" s="6" t="s">
        <v>106</v>
      </c>
      <c r="G311" s="5" t="s">
        <v>67</v>
      </c>
      <c r="H311" s="5">
        <f>90/6/1000</f>
        <v>1.4999999999999999E-2</v>
      </c>
      <c r="I311" s="7">
        <f t="shared" si="4"/>
        <v>0</v>
      </c>
      <c r="J311" s="8" t="s">
        <v>15</v>
      </c>
      <c r="K311" s="8" t="s">
        <v>68</v>
      </c>
      <c r="L311" s="5"/>
      <c r="M311" s="5"/>
    </row>
    <row r="312" spans="2:13" x14ac:dyDescent="0.25">
      <c r="B312" s="5" t="s">
        <v>155</v>
      </c>
      <c r="C312" s="5" t="s">
        <v>22</v>
      </c>
      <c r="D312" s="5">
        <f>+[1]MENÚ!$O$14</f>
        <v>0</v>
      </c>
      <c r="E312" s="5" t="s">
        <v>16</v>
      </c>
      <c r="F312" s="25" t="s">
        <v>126</v>
      </c>
      <c r="G312" s="5" t="s">
        <v>100</v>
      </c>
      <c r="H312" s="6">
        <v>2</v>
      </c>
      <c r="I312" s="7">
        <f t="shared" si="4"/>
        <v>0</v>
      </c>
      <c r="J312" s="5" t="s">
        <v>20</v>
      </c>
      <c r="K312" s="5"/>
      <c r="L312" s="5"/>
      <c r="M312" s="5"/>
    </row>
    <row r="313" spans="2:13" x14ac:dyDescent="0.25">
      <c r="B313" s="5" t="s">
        <v>155</v>
      </c>
      <c r="C313" s="5" t="s">
        <v>22</v>
      </c>
      <c r="D313" s="5">
        <f>+[1]MENÚ!$O$14</f>
        <v>0</v>
      </c>
      <c r="E313" s="5" t="s">
        <v>34</v>
      </c>
      <c r="F313" s="25" t="s">
        <v>126</v>
      </c>
      <c r="G313" s="5" t="s">
        <v>127</v>
      </c>
      <c r="H313" s="26">
        <f>20*6</f>
        <v>120</v>
      </c>
      <c r="I313" s="7">
        <f t="shared" si="4"/>
        <v>0</v>
      </c>
      <c r="J313" s="5" t="s">
        <v>18</v>
      </c>
      <c r="K313" s="5" t="s">
        <v>156</v>
      </c>
      <c r="L313" s="5"/>
      <c r="M313" s="5"/>
    </row>
    <row r="314" spans="2:13" x14ac:dyDescent="0.25">
      <c r="B314" s="5" t="s">
        <v>155</v>
      </c>
      <c r="C314" s="5" t="s">
        <v>22</v>
      </c>
      <c r="D314" s="5">
        <f>+[1]MENÚ!$O$14</f>
        <v>0</v>
      </c>
      <c r="E314" s="5" t="s">
        <v>34</v>
      </c>
      <c r="F314" s="25" t="s">
        <v>126</v>
      </c>
      <c r="G314" s="5" t="s">
        <v>129</v>
      </c>
      <c r="H314" s="6">
        <f>20*6</f>
        <v>120</v>
      </c>
      <c r="I314" s="7">
        <f t="shared" si="4"/>
        <v>0</v>
      </c>
      <c r="J314" s="5" t="s">
        <v>18</v>
      </c>
      <c r="K314" s="5" t="s">
        <v>156</v>
      </c>
      <c r="L314" s="5"/>
      <c r="M314" s="5"/>
    </row>
    <row r="315" spans="2:13" x14ac:dyDescent="0.25">
      <c r="B315" s="5" t="s">
        <v>155</v>
      </c>
      <c r="C315" s="5" t="s">
        <v>57</v>
      </c>
      <c r="D315" s="5">
        <f>+[1]MENÚ!$O$14</f>
        <v>0</v>
      </c>
      <c r="E315" s="5" t="s">
        <v>34</v>
      </c>
      <c r="F315" s="10" t="s">
        <v>58</v>
      </c>
      <c r="G315" s="5" t="s">
        <v>36</v>
      </c>
      <c r="H315" s="14">
        <v>0.125</v>
      </c>
      <c r="I315" s="7">
        <f t="shared" si="4"/>
        <v>0</v>
      </c>
      <c r="J315" s="8" t="s">
        <v>20</v>
      </c>
      <c r="K315" s="5"/>
      <c r="L315" s="5"/>
      <c r="M315" s="5"/>
    </row>
    <row r="316" spans="2:13" x14ac:dyDescent="0.25">
      <c r="B316" s="5" t="s">
        <v>155</v>
      </c>
      <c r="C316" s="5" t="s">
        <v>30</v>
      </c>
      <c r="D316" s="5">
        <f>+[1]MENÚ!$O$14</f>
        <v>0</v>
      </c>
      <c r="E316" s="5" t="s">
        <v>34</v>
      </c>
      <c r="F316" s="6" t="s">
        <v>72</v>
      </c>
      <c r="G316" s="5" t="s">
        <v>72</v>
      </c>
      <c r="H316" s="5">
        <v>1</v>
      </c>
      <c r="I316" s="7">
        <f t="shared" si="4"/>
        <v>0</v>
      </c>
      <c r="J316" s="5" t="s">
        <v>20</v>
      </c>
      <c r="K316" s="5"/>
      <c r="L316" s="5"/>
      <c r="M316" s="5"/>
    </row>
    <row r="317" spans="2:13" x14ac:dyDescent="0.25">
      <c r="B317" s="5" t="s">
        <v>157</v>
      </c>
      <c r="C317" s="5" t="s">
        <v>33</v>
      </c>
      <c r="D317" s="5">
        <f>+[1]MENÚ!$P$8</f>
        <v>0</v>
      </c>
      <c r="E317" s="5" t="s">
        <v>34</v>
      </c>
      <c r="F317" s="10" t="s">
        <v>35</v>
      </c>
      <c r="G317" s="5" t="s">
        <v>36</v>
      </c>
      <c r="H317" s="14">
        <v>0.125</v>
      </c>
      <c r="I317" s="7">
        <f t="shared" si="4"/>
        <v>0</v>
      </c>
      <c r="J317" s="8" t="s">
        <v>20</v>
      </c>
      <c r="K317" s="5"/>
      <c r="L317" s="5"/>
      <c r="M317" s="5"/>
    </row>
    <row r="318" spans="2:13" x14ac:dyDescent="0.25">
      <c r="B318" s="5" t="s">
        <v>157</v>
      </c>
      <c r="C318" s="5" t="s">
        <v>33</v>
      </c>
      <c r="D318" s="5">
        <f>+[1]MENÚ!$P$8</f>
        <v>0</v>
      </c>
      <c r="E318" s="5" t="s">
        <v>16</v>
      </c>
      <c r="F318" s="10" t="s">
        <v>35</v>
      </c>
      <c r="G318" s="5" t="s">
        <v>38</v>
      </c>
      <c r="H318" s="7">
        <v>15</v>
      </c>
      <c r="I318" s="7">
        <f t="shared" si="4"/>
        <v>0</v>
      </c>
      <c r="J318" s="5" t="s">
        <v>18</v>
      </c>
      <c r="K318" s="5"/>
      <c r="L318" s="5"/>
      <c r="M318" s="5"/>
    </row>
    <row r="319" spans="2:13" x14ac:dyDescent="0.25">
      <c r="B319" s="5" t="s">
        <v>157</v>
      </c>
      <c r="C319" s="5" t="s">
        <v>33</v>
      </c>
      <c r="D319" s="5">
        <f>+[1]MENÚ!$P$8</f>
        <v>0</v>
      </c>
      <c r="E319" s="5" t="s">
        <v>16</v>
      </c>
      <c r="F319" s="10" t="s">
        <v>35</v>
      </c>
      <c r="G319" s="5" t="s">
        <v>40</v>
      </c>
      <c r="H319" s="7">
        <v>30</v>
      </c>
      <c r="I319" s="7">
        <f t="shared" si="4"/>
        <v>0</v>
      </c>
      <c r="J319" s="5" t="s">
        <v>18</v>
      </c>
      <c r="K319" s="5" t="s">
        <v>41</v>
      </c>
      <c r="L319" s="5"/>
      <c r="M319" s="5"/>
    </row>
    <row r="320" spans="2:13" x14ac:dyDescent="0.25">
      <c r="B320" s="5" t="s">
        <v>157</v>
      </c>
      <c r="C320" s="5" t="s">
        <v>33</v>
      </c>
      <c r="D320" s="5">
        <f>+[1]MENÚ!$P$8</f>
        <v>0</v>
      </c>
      <c r="E320" s="5" t="s">
        <v>16</v>
      </c>
      <c r="F320" s="10" t="s">
        <v>35</v>
      </c>
      <c r="G320" s="5" t="s">
        <v>24</v>
      </c>
      <c r="H320" s="6">
        <v>0.25</v>
      </c>
      <c r="I320" s="7">
        <f t="shared" si="4"/>
        <v>0</v>
      </c>
      <c r="J320" s="8" t="s">
        <v>15</v>
      </c>
      <c r="K320" s="5"/>
      <c r="L320" s="5"/>
      <c r="M320" s="5"/>
    </row>
    <row r="321" spans="2:13" x14ac:dyDescent="0.25">
      <c r="B321" s="5" t="s">
        <v>157</v>
      </c>
      <c r="C321" s="5" t="s">
        <v>33</v>
      </c>
      <c r="D321" s="5">
        <f>+[1]MENÚ!$P$8</f>
        <v>0</v>
      </c>
      <c r="E321" s="5" t="s">
        <v>16</v>
      </c>
      <c r="F321" s="10" t="s">
        <v>35</v>
      </c>
      <c r="G321" s="16" t="s">
        <v>43</v>
      </c>
      <c r="H321" s="7">
        <v>14</v>
      </c>
      <c r="I321" s="7">
        <f t="shared" si="4"/>
        <v>0</v>
      </c>
      <c r="J321" s="5" t="s">
        <v>18</v>
      </c>
      <c r="K321" s="5"/>
      <c r="L321" s="5"/>
      <c r="M321" s="5"/>
    </row>
    <row r="322" spans="2:13" x14ac:dyDescent="0.25">
      <c r="B322" s="5" t="s">
        <v>157</v>
      </c>
      <c r="C322" s="5" t="s">
        <v>44</v>
      </c>
      <c r="D322" s="5">
        <f>+[1]MENÚ!$P$10</f>
        <v>0</v>
      </c>
      <c r="E322" s="5" t="s">
        <v>16</v>
      </c>
      <c r="F322" s="6" t="s">
        <v>158</v>
      </c>
      <c r="G322" s="5" t="s">
        <v>159</v>
      </c>
      <c r="H322" s="5">
        <f>750/6</f>
        <v>125</v>
      </c>
      <c r="I322" s="7">
        <f t="shared" si="4"/>
        <v>0</v>
      </c>
      <c r="J322" s="5" t="s">
        <v>18</v>
      </c>
      <c r="K322" s="5"/>
      <c r="L322" s="5"/>
      <c r="M322" s="5"/>
    </row>
    <row r="323" spans="2:13" x14ac:dyDescent="0.25">
      <c r="B323" s="5" t="s">
        <v>157</v>
      </c>
      <c r="C323" s="5" t="s">
        <v>44</v>
      </c>
      <c r="D323" s="5">
        <f>+[1]MENÚ!$P$10</f>
        <v>0</v>
      </c>
      <c r="E323" s="5" t="s">
        <v>34</v>
      </c>
      <c r="F323" s="6" t="s">
        <v>158</v>
      </c>
      <c r="G323" s="5" t="s">
        <v>160</v>
      </c>
      <c r="H323" s="5">
        <f>400/6</f>
        <v>66.666666666666671</v>
      </c>
      <c r="I323" s="7">
        <f t="shared" ref="I323:I339" si="5">+D323*H323</f>
        <v>0</v>
      </c>
      <c r="J323" s="5" t="s">
        <v>18</v>
      </c>
      <c r="K323" s="5"/>
      <c r="L323" s="5"/>
      <c r="M323" s="5"/>
    </row>
    <row r="324" spans="2:13" x14ac:dyDescent="0.25">
      <c r="B324" s="5" t="s">
        <v>157</v>
      </c>
      <c r="C324" s="5" t="s">
        <v>44</v>
      </c>
      <c r="D324" s="5">
        <f>+[1]MENÚ!$P$10</f>
        <v>0</v>
      </c>
      <c r="E324" s="5" t="s">
        <v>16</v>
      </c>
      <c r="F324" s="6" t="s">
        <v>158</v>
      </c>
      <c r="G324" s="5" t="s">
        <v>133</v>
      </c>
      <c r="H324" s="5">
        <f>125/6/1000</f>
        <v>2.0833333333333332E-2</v>
      </c>
      <c r="I324" s="7">
        <f t="shared" si="5"/>
        <v>0</v>
      </c>
      <c r="J324" s="8" t="s">
        <v>15</v>
      </c>
      <c r="K324" s="5"/>
      <c r="L324" s="5"/>
      <c r="M324" s="5"/>
    </row>
    <row r="325" spans="2:13" x14ac:dyDescent="0.25">
      <c r="B325" s="5" t="s">
        <v>157</v>
      </c>
      <c r="C325" s="5" t="s">
        <v>44</v>
      </c>
      <c r="D325" s="5">
        <f>+[1]MENÚ!$P$10</f>
        <v>0</v>
      </c>
      <c r="E325" s="5" t="s">
        <v>16</v>
      </c>
      <c r="F325" s="6" t="s">
        <v>158</v>
      </c>
      <c r="G325" s="5" t="s">
        <v>48</v>
      </c>
      <c r="H325" s="5">
        <f>1200/6</f>
        <v>200</v>
      </c>
      <c r="I325" s="7">
        <f t="shared" si="5"/>
        <v>0</v>
      </c>
      <c r="J325" s="5" t="s">
        <v>18</v>
      </c>
      <c r="K325" s="5"/>
      <c r="L325" s="5"/>
      <c r="M325" s="5"/>
    </row>
    <row r="326" spans="2:13" x14ac:dyDescent="0.25">
      <c r="B326" s="5" t="s">
        <v>157</v>
      </c>
      <c r="C326" s="5" t="s">
        <v>57</v>
      </c>
      <c r="D326" s="5">
        <f>+[1]MENÚ!$P$10</f>
        <v>0</v>
      </c>
      <c r="E326" s="5" t="s">
        <v>34</v>
      </c>
      <c r="F326" s="10" t="s">
        <v>58</v>
      </c>
      <c r="G326" s="5" t="s">
        <v>36</v>
      </c>
      <c r="H326" s="14">
        <v>0.125</v>
      </c>
      <c r="I326" s="7">
        <f t="shared" si="5"/>
        <v>0</v>
      </c>
      <c r="J326" s="8" t="s">
        <v>20</v>
      </c>
      <c r="K326" s="5"/>
      <c r="L326" s="5"/>
      <c r="M326" s="5"/>
    </row>
    <row r="327" spans="2:13" x14ac:dyDescent="0.25">
      <c r="B327" s="5" t="s">
        <v>157</v>
      </c>
      <c r="C327" s="5" t="s">
        <v>59</v>
      </c>
      <c r="D327" s="5">
        <f>+[1]MENÚ!$P$10</f>
        <v>0</v>
      </c>
      <c r="E327" s="5" t="s">
        <v>34</v>
      </c>
      <c r="F327" s="6" t="s">
        <v>60</v>
      </c>
      <c r="G327" s="5" t="s">
        <v>61</v>
      </c>
      <c r="H327" s="5">
        <v>1</v>
      </c>
      <c r="I327" s="7">
        <f t="shared" si="5"/>
        <v>0</v>
      </c>
      <c r="J327" s="8" t="s">
        <v>20</v>
      </c>
      <c r="K327" s="5"/>
      <c r="L327" s="5"/>
      <c r="M327" s="5"/>
    </row>
    <row r="328" spans="2:13" x14ac:dyDescent="0.25">
      <c r="B328" s="5" t="s">
        <v>157</v>
      </c>
      <c r="C328" s="5" t="s">
        <v>12</v>
      </c>
      <c r="D328" s="5">
        <f>+[1]MENÚ!$P$14</f>
        <v>0</v>
      </c>
      <c r="E328" s="5"/>
      <c r="F328" s="6" t="s">
        <v>13</v>
      </c>
      <c r="G328" s="5" t="s">
        <v>14</v>
      </c>
      <c r="H328" s="6">
        <f>1.5/6</f>
        <v>0.25</v>
      </c>
      <c r="I328" s="7">
        <f t="shared" si="5"/>
        <v>0</v>
      </c>
      <c r="J328" s="8" t="s">
        <v>15</v>
      </c>
      <c r="K328" s="5"/>
      <c r="L328" s="5"/>
      <c r="M328" s="5"/>
    </row>
    <row r="329" spans="2:13" x14ac:dyDescent="0.25">
      <c r="B329" s="5" t="s">
        <v>157</v>
      </c>
      <c r="C329" s="5" t="s">
        <v>12</v>
      </c>
      <c r="D329" s="5">
        <f>+[1]MENÚ!$P$14</f>
        <v>0</v>
      </c>
      <c r="E329" s="5" t="s">
        <v>16</v>
      </c>
      <c r="F329" s="6" t="s">
        <v>13</v>
      </c>
      <c r="G329" s="5" t="s">
        <v>17</v>
      </c>
      <c r="H329" s="7">
        <v>5</v>
      </c>
      <c r="I329" s="7">
        <f t="shared" si="5"/>
        <v>0</v>
      </c>
      <c r="J329" s="5" t="s">
        <v>18</v>
      </c>
      <c r="K329" s="5" t="s">
        <v>19</v>
      </c>
      <c r="L329" s="19">
        <f>+H329/11</f>
        <v>0.45454545454545453</v>
      </c>
      <c r="M329" s="20" t="s">
        <v>20</v>
      </c>
    </row>
    <row r="330" spans="2:13" x14ac:dyDescent="0.25">
      <c r="B330" s="5" t="s">
        <v>157</v>
      </c>
      <c r="C330" s="5" t="s">
        <v>12</v>
      </c>
      <c r="D330" s="5">
        <f>+[1]MENÚ!$P$14</f>
        <v>0</v>
      </c>
      <c r="E330" s="5" t="s">
        <v>16</v>
      </c>
      <c r="F330" s="6" t="s">
        <v>13</v>
      </c>
      <c r="G330" s="5" t="s">
        <v>21</v>
      </c>
      <c r="H330" s="7">
        <v>25</v>
      </c>
      <c r="I330" s="7">
        <f t="shared" si="5"/>
        <v>0</v>
      </c>
      <c r="J330" s="5" t="s">
        <v>18</v>
      </c>
      <c r="K330" s="5"/>
      <c r="L330" s="5"/>
      <c r="M330" s="5"/>
    </row>
    <row r="331" spans="2:13" x14ac:dyDescent="0.25">
      <c r="B331" s="5" t="s">
        <v>157</v>
      </c>
      <c r="C331" s="5" t="s">
        <v>22</v>
      </c>
      <c r="D331" s="5">
        <f>+[1]MENÚ!$P$14</f>
        <v>0</v>
      </c>
      <c r="E331" s="5" t="s">
        <v>34</v>
      </c>
      <c r="F331" s="6" t="s">
        <v>115</v>
      </c>
      <c r="G331" s="5" t="s">
        <v>115</v>
      </c>
      <c r="H331" s="5">
        <v>2</v>
      </c>
      <c r="I331" s="7">
        <f t="shared" si="5"/>
        <v>0</v>
      </c>
      <c r="J331" s="8" t="s">
        <v>20</v>
      </c>
      <c r="K331" s="5"/>
      <c r="L331" s="5">
        <v>240</v>
      </c>
      <c r="M331" s="5" t="s">
        <v>18</v>
      </c>
    </row>
    <row r="332" spans="2:13" x14ac:dyDescent="0.25">
      <c r="B332" s="5" t="s">
        <v>157</v>
      </c>
      <c r="C332" s="5" t="s">
        <v>57</v>
      </c>
      <c r="D332" s="5">
        <f>+[1]MENÚ!$P$14</f>
        <v>0</v>
      </c>
      <c r="E332" s="5" t="s">
        <v>34</v>
      </c>
      <c r="F332" s="10" t="s">
        <v>58</v>
      </c>
      <c r="G332" s="5" t="s">
        <v>36</v>
      </c>
      <c r="H332" s="14">
        <v>0.125</v>
      </c>
      <c r="I332" s="7">
        <f t="shared" si="5"/>
        <v>0</v>
      </c>
      <c r="J332" s="8" t="s">
        <v>20</v>
      </c>
      <c r="K332" s="5"/>
      <c r="L332" s="5"/>
      <c r="M332" s="5"/>
    </row>
    <row r="333" spans="2:13" x14ac:dyDescent="0.25">
      <c r="B333" s="5" t="s">
        <v>157</v>
      </c>
      <c r="C333" s="5" t="s">
        <v>30</v>
      </c>
      <c r="D333" s="5">
        <f>+[1]MENÚ!$P$14</f>
        <v>0</v>
      </c>
      <c r="E333" s="5" t="s">
        <v>34</v>
      </c>
      <c r="F333" s="6" t="s">
        <v>72</v>
      </c>
      <c r="G333" s="6" t="s">
        <v>72</v>
      </c>
      <c r="H333" s="5">
        <v>1</v>
      </c>
      <c r="I333" s="7">
        <f t="shared" si="5"/>
        <v>0</v>
      </c>
      <c r="J333" s="8" t="s">
        <v>20</v>
      </c>
      <c r="K333" s="5"/>
      <c r="L333" s="5"/>
      <c r="M333" s="5"/>
    </row>
    <row r="334" spans="2:13" x14ac:dyDescent="0.25">
      <c r="B334" s="5" t="s">
        <v>161</v>
      </c>
      <c r="C334" s="5" t="s">
        <v>33</v>
      </c>
      <c r="D334" s="5">
        <f>+[1]MENÚ!$Q$8</f>
        <v>150</v>
      </c>
      <c r="E334" s="5" t="s">
        <v>16</v>
      </c>
      <c r="F334" s="6" t="s">
        <v>162</v>
      </c>
      <c r="G334" s="5" t="s">
        <v>163</v>
      </c>
      <c r="H334" s="6">
        <f>5*7</f>
        <v>35</v>
      </c>
      <c r="I334" s="7">
        <f t="shared" si="5"/>
        <v>5250</v>
      </c>
      <c r="J334" s="5" t="s">
        <v>18</v>
      </c>
      <c r="K334" s="5" t="s">
        <v>164</v>
      </c>
      <c r="L334" s="5">
        <v>7</v>
      </c>
      <c r="M334" s="5" t="s">
        <v>165</v>
      </c>
    </row>
    <row r="335" spans="2:13" x14ac:dyDescent="0.25">
      <c r="B335" s="5" t="s">
        <v>161</v>
      </c>
      <c r="C335" s="5" t="s">
        <v>33</v>
      </c>
      <c r="D335" s="5">
        <f>+[1]MENÚ!$Q$8</f>
        <v>150</v>
      </c>
      <c r="E335" s="5" t="s">
        <v>16</v>
      </c>
      <c r="F335" s="6" t="s">
        <v>162</v>
      </c>
      <c r="G335" s="5" t="s">
        <v>166</v>
      </c>
      <c r="H335" s="14">
        <v>0.14285714285714285</v>
      </c>
      <c r="I335" s="7">
        <f t="shared" si="5"/>
        <v>21.428571428571427</v>
      </c>
      <c r="J335" s="5" t="s">
        <v>20</v>
      </c>
      <c r="K335" s="5" t="s">
        <v>167</v>
      </c>
      <c r="L335" s="5"/>
      <c r="M335" s="5"/>
    </row>
    <row r="336" spans="2:13" x14ac:dyDescent="0.25">
      <c r="B336" s="5" t="s">
        <v>161</v>
      </c>
      <c r="C336" s="5" t="s">
        <v>33</v>
      </c>
      <c r="D336" s="5">
        <f>+[1]MENÚ!$Q$8</f>
        <v>150</v>
      </c>
      <c r="E336" s="5" t="s">
        <v>16</v>
      </c>
      <c r="F336" s="6" t="s">
        <v>162</v>
      </c>
      <c r="G336" s="5" t="s">
        <v>168</v>
      </c>
      <c r="H336" s="6">
        <v>0.25</v>
      </c>
      <c r="I336" s="7">
        <f t="shared" si="5"/>
        <v>37.5</v>
      </c>
      <c r="J336" s="5" t="s">
        <v>15</v>
      </c>
      <c r="K336" s="5" t="s">
        <v>169</v>
      </c>
      <c r="L336" s="5"/>
      <c r="M336" s="5"/>
    </row>
    <row r="337" spans="2:13" x14ac:dyDescent="0.25">
      <c r="B337" s="5" t="s">
        <v>161</v>
      </c>
      <c r="C337" s="5" t="s">
        <v>1</v>
      </c>
      <c r="D337" s="5">
        <f>+[1]MENÚ!$Q$10</f>
        <v>150</v>
      </c>
      <c r="E337" s="5" t="s">
        <v>34</v>
      </c>
      <c r="F337" s="25" t="s">
        <v>170</v>
      </c>
      <c r="G337" s="5" t="s">
        <v>36</v>
      </c>
      <c r="H337" s="31">
        <f>((1/4*52)+(1/3*99))/150</f>
        <v>0.30666666666666664</v>
      </c>
      <c r="I337" s="7">
        <f t="shared" si="5"/>
        <v>46</v>
      </c>
      <c r="J337" s="5" t="s">
        <v>20</v>
      </c>
      <c r="K337" s="5" t="s">
        <v>171</v>
      </c>
      <c r="L337" s="5"/>
      <c r="M337" s="5"/>
    </row>
    <row r="338" spans="2:13" x14ac:dyDescent="0.25">
      <c r="B338" s="5" t="s">
        <v>161</v>
      </c>
      <c r="C338" s="5" t="s">
        <v>1</v>
      </c>
      <c r="D338" s="5">
        <f>+[1]MENÚ!$Q$10</f>
        <v>150</v>
      </c>
      <c r="E338" s="5" t="s">
        <v>34</v>
      </c>
      <c r="F338" s="25" t="s">
        <v>170</v>
      </c>
      <c r="G338" s="5" t="s">
        <v>172</v>
      </c>
      <c r="H338" s="31"/>
      <c r="I338" s="7"/>
      <c r="J338" s="5"/>
      <c r="K338" s="5"/>
      <c r="L338" s="5"/>
      <c r="M338" s="5"/>
    </row>
    <row r="339" spans="2:13" x14ac:dyDescent="0.25">
      <c r="B339" s="5" t="s">
        <v>161</v>
      </c>
      <c r="C339" s="5" t="s">
        <v>59</v>
      </c>
      <c r="D339" s="5">
        <f>+[1]MENÚ!$Q$10</f>
        <v>150</v>
      </c>
      <c r="E339" s="5" t="s">
        <v>34</v>
      </c>
      <c r="F339" s="6" t="s">
        <v>135</v>
      </c>
      <c r="G339" s="6" t="s">
        <v>135</v>
      </c>
      <c r="H339" s="5">
        <v>1</v>
      </c>
      <c r="I339" s="7">
        <f t="shared" si="5"/>
        <v>150</v>
      </c>
      <c r="J339" s="5" t="s">
        <v>20</v>
      </c>
      <c r="K339" s="5"/>
      <c r="L339" s="5"/>
      <c r="M339" s="5"/>
    </row>
    <row r="340" spans="2:13" x14ac:dyDescent="0.25">
      <c r="B340" s="32" t="s">
        <v>173</v>
      </c>
      <c r="C340" s="32" t="s">
        <v>173</v>
      </c>
      <c r="D340" s="33">
        <v>2</v>
      </c>
      <c r="E340" t="s">
        <v>34</v>
      </c>
      <c r="F340" s="34" t="s">
        <v>174</v>
      </c>
      <c r="G340" s="35" t="s">
        <v>174</v>
      </c>
      <c r="H340" s="34" t="s">
        <v>175</v>
      </c>
      <c r="I340" s="36">
        <v>1</v>
      </c>
      <c r="J340" s="32" t="s">
        <v>20</v>
      </c>
      <c r="K340" s="32"/>
      <c r="L340" s="32"/>
      <c r="M340" s="32"/>
    </row>
    <row r="341" spans="2:13" x14ac:dyDescent="0.25">
      <c r="B341" s="32" t="s">
        <v>173</v>
      </c>
      <c r="C341" s="32" t="s">
        <v>173</v>
      </c>
      <c r="D341" s="33">
        <f t="shared" ref="D341:D355" si="6">+$D$340</f>
        <v>2</v>
      </c>
      <c r="E341" t="s">
        <v>34</v>
      </c>
      <c r="F341" s="34" t="s">
        <v>176</v>
      </c>
      <c r="G341" s="35" t="s">
        <v>176</v>
      </c>
      <c r="H341" s="34" t="s">
        <v>175</v>
      </c>
      <c r="I341" s="36">
        <v>1</v>
      </c>
      <c r="J341" s="32" t="s">
        <v>20</v>
      </c>
      <c r="K341" s="32"/>
      <c r="L341" s="32"/>
      <c r="M341" s="32"/>
    </row>
    <row r="342" spans="2:13" x14ac:dyDescent="0.25">
      <c r="B342" s="32" t="s">
        <v>173</v>
      </c>
      <c r="C342" s="32" t="s">
        <v>173</v>
      </c>
      <c r="D342" s="33">
        <f t="shared" si="6"/>
        <v>2</v>
      </c>
      <c r="E342" t="s">
        <v>34</v>
      </c>
      <c r="F342" s="34" t="s">
        <v>177</v>
      </c>
      <c r="G342" s="35" t="s">
        <v>177</v>
      </c>
      <c r="H342" s="34" t="s">
        <v>175</v>
      </c>
      <c r="I342" s="36">
        <v>1</v>
      </c>
      <c r="J342" s="32" t="s">
        <v>20</v>
      </c>
      <c r="K342" s="32"/>
      <c r="L342" s="32"/>
      <c r="M342" s="32"/>
    </row>
    <row r="343" spans="2:13" x14ac:dyDescent="0.25">
      <c r="B343" s="32" t="s">
        <v>173</v>
      </c>
      <c r="C343" s="32" t="s">
        <v>173</v>
      </c>
      <c r="D343" s="33">
        <f t="shared" si="6"/>
        <v>2</v>
      </c>
      <c r="E343" t="s">
        <v>16</v>
      </c>
      <c r="F343" s="34" t="s">
        <v>163</v>
      </c>
      <c r="G343" s="32" t="s">
        <v>163</v>
      </c>
      <c r="H343" s="37">
        <v>35</v>
      </c>
      <c r="I343" s="36">
        <f>+H343*151</f>
        <v>5285</v>
      </c>
      <c r="J343" s="5" t="s">
        <v>18</v>
      </c>
      <c r="K343" s="32" t="s">
        <v>178</v>
      </c>
      <c r="L343" s="32">
        <f>7*151</f>
        <v>1057</v>
      </c>
      <c r="M343" s="32" t="s">
        <v>165</v>
      </c>
    </row>
    <row r="344" spans="2:13" x14ac:dyDescent="0.25">
      <c r="B344" s="32" t="s">
        <v>173</v>
      </c>
      <c r="C344" s="32" t="s">
        <v>173</v>
      </c>
      <c r="D344" s="33">
        <f t="shared" si="6"/>
        <v>2</v>
      </c>
      <c r="E344" t="s">
        <v>16</v>
      </c>
      <c r="F344" s="34" t="s">
        <v>179</v>
      </c>
      <c r="G344" s="32" t="s">
        <v>166</v>
      </c>
      <c r="H344" s="38">
        <v>0.14285714285714285</v>
      </c>
      <c r="I344" s="39">
        <f>+H344*151</f>
        <v>21.571428571428569</v>
      </c>
      <c r="J344" s="32" t="s">
        <v>20</v>
      </c>
      <c r="K344" s="32" t="s">
        <v>180</v>
      </c>
      <c r="L344" s="32"/>
      <c r="M344" s="32"/>
    </row>
    <row r="345" spans="2:13" x14ac:dyDescent="0.25">
      <c r="B345" s="32" t="s">
        <v>173</v>
      </c>
      <c r="C345" s="32" t="s">
        <v>173</v>
      </c>
      <c r="D345" s="33">
        <f t="shared" si="6"/>
        <v>2</v>
      </c>
      <c r="E345" t="s">
        <v>16</v>
      </c>
      <c r="F345" s="34" t="s">
        <v>168</v>
      </c>
      <c r="G345" s="35" t="s">
        <v>168</v>
      </c>
      <c r="H345" s="34">
        <v>0.25</v>
      </c>
      <c r="I345" s="36">
        <f>152*H345</f>
        <v>38</v>
      </c>
      <c r="J345" s="32" t="s">
        <v>15</v>
      </c>
      <c r="K345" s="32" t="s">
        <v>181</v>
      </c>
      <c r="L345" s="32"/>
      <c r="M345" s="32"/>
    </row>
    <row r="346" spans="2:13" x14ac:dyDescent="0.25">
      <c r="B346" s="32" t="s">
        <v>173</v>
      </c>
      <c r="C346" s="32" t="s">
        <v>173</v>
      </c>
      <c r="D346" s="33">
        <f t="shared" si="6"/>
        <v>2</v>
      </c>
      <c r="E346" t="s">
        <v>16</v>
      </c>
      <c r="F346" s="34" t="s">
        <v>67</v>
      </c>
      <c r="G346" s="35" t="s">
        <v>67</v>
      </c>
      <c r="H346" s="34" t="s">
        <v>175</v>
      </c>
      <c r="I346" s="36">
        <v>10</v>
      </c>
      <c r="J346" s="32" t="s">
        <v>15</v>
      </c>
      <c r="K346" s="32" t="s">
        <v>182</v>
      </c>
      <c r="L346" s="32"/>
      <c r="M346" s="32"/>
    </row>
    <row r="347" spans="2:13" x14ac:dyDescent="0.25">
      <c r="B347" s="32" t="s">
        <v>173</v>
      </c>
      <c r="C347" s="32" t="s">
        <v>173</v>
      </c>
      <c r="D347" s="33">
        <f t="shared" si="6"/>
        <v>2</v>
      </c>
      <c r="E347" t="s">
        <v>16</v>
      </c>
      <c r="F347" s="34" t="s">
        <v>89</v>
      </c>
      <c r="G347" s="35" t="s">
        <v>89</v>
      </c>
      <c r="H347" s="34" t="s">
        <v>175</v>
      </c>
      <c r="I347" s="36">
        <v>10</v>
      </c>
      <c r="J347" s="32" t="s">
        <v>15</v>
      </c>
      <c r="K347" s="32" t="s">
        <v>182</v>
      </c>
      <c r="L347" s="32"/>
      <c r="M347" s="32"/>
    </row>
    <row r="348" spans="2:13" x14ac:dyDescent="0.25">
      <c r="B348" s="32" t="s">
        <v>173</v>
      </c>
      <c r="C348" s="32" t="s">
        <v>173</v>
      </c>
      <c r="D348" s="33">
        <f t="shared" si="6"/>
        <v>2</v>
      </c>
      <c r="E348" t="s">
        <v>16</v>
      </c>
      <c r="F348" s="34" t="s">
        <v>183</v>
      </c>
      <c r="G348" s="35" t="s">
        <v>183</v>
      </c>
      <c r="H348" s="34" t="s">
        <v>175</v>
      </c>
      <c r="I348" s="36">
        <v>5</v>
      </c>
      <c r="J348" s="32" t="s">
        <v>15</v>
      </c>
      <c r="K348" s="32" t="s">
        <v>184</v>
      </c>
      <c r="L348" s="32"/>
      <c r="M348" s="32"/>
    </row>
    <row r="349" spans="2:13" x14ac:dyDescent="0.25">
      <c r="B349" s="32" t="s">
        <v>173</v>
      </c>
      <c r="C349" s="32" t="s">
        <v>173</v>
      </c>
      <c r="D349" s="33">
        <f t="shared" si="6"/>
        <v>2</v>
      </c>
      <c r="E349" t="s">
        <v>16</v>
      </c>
      <c r="F349" s="34" t="s">
        <v>91</v>
      </c>
      <c r="G349" s="35" t="s">
        <v>91</v>
      </c>
      <c r="H349" s="34" t="s">
        <v>175</v>
      </c>
      <c r="I349" s="36">
        <v>10000</v>
      </c>
      <c r="J349" s="5" t="s">
        <v>18</v>
      </c>
      <c r="K349" s="32" t="s">
        <v>185</v>
      </c>
      <c r="L349" s="32"/>
      <c r="M349" s="32"/>
    </row>
    <row r="350" spans="2:13" x14ac:dyDescent="0.25">
      <c r="B350" s="32" t="s">
        <v>173</v>
      </c>
      <c r="C350" s="32" t="s">
        <v>173</v>
      </c>
      <c r="D350" s="33">
        <f t="shared" si="6"/>
        <v>2</v>
      </c>
      <c r="E350" t="s">
        <v>16</v>
      </c>
      <c r="F350" s="34" t="s">
        <v>87</v>
      </c>
      <c r="G350" s="35" t="s">
        <v>87</v>
      </c>
      <c r="H350" s="34" t="s">
        <v>175</v>
      </c>
      <c r="I350" s="36">
        <v>5000</v>
      </c>
      <c r="J350" s="5" t="s">
        <v>18</v>
      </c>
      <c r="K350" s="32" t="s">
        <v>186</v>
      </c>
      <c r="L350" s="32"/>
      <c r="M350" s="32"/>
    </row>
    <row r="351" spans="2:13" x14ac:dyDescent="0.25">
      <c r="B351" s="32" t="s">
        <v>173</v>
      </c>
      <c r="C351" s="32" t="s">
        <v>173</v>
      </c>
      <c r="D351" s="33">
        <f t="shared" si="6"/>
        <v>2</v>
      </c>
      <c r="E351" t="s">
        <v>16</v>
      </c>
      <c r="F351" s="34" t="s">
        <v>187</v>
      </c>
      <c r="G351" s="35" t="s">
        <v>188</v>
      </c>
      <c r="H351" s="34">
        <v>3</v>
      </c>
      <c r="I351" s="36">
        <f>+H351*D351</f>
        <v>6</v>
      </c>
      <c r="J351" s="32" t="s">
        <v>20</v>
      </c>
      <c r="K351" s="32"/>
      <c r="L351" s="32">
        <v>6</v>
      </c>
      <c r="M351" s="32" t="s">
        <v>189</v>
      </c>
    </row>
    <row r="352" spans="2:13" x14ac:dyDescent="0.25">
      <c r="B352" s="32" t="s">
        <v>173</v>
      </c>
      <c r="C352" s="32" t="s">
        <v>173</v>
      </c>
      <c r="D352" s="33">
        <f t="shared" si="6"/>
        <v>2</v>
      </c>
      <c r="E352" t="s">
        <v>16</v>
      </c>
      <c r="F352" s="34" t="s">
        <v>190</v>
      </c>
      <c r="G352" s="35" t="s">
        <v>191</v>
      </c>
      <c r="H352" s="34" t="s">
        <v>175</v>
      </c>
      <c r="I352" s="36">
        <v>1</v>
      </c>
      <c r="J352" s="32" t="s">
        <v>20</v>
      </c>
      <c r="K352" s="32"/>
      <c r="L352" s="32"/>
      <c r="M352" s="32"/>
    </row>
    <row r="353" spans="2:13" x14ac:dyDescent="0.25">
      <c r="B353" s="32" t="s">
        <v>173</v>
      </c>
      <c r="C353" s="32" t="s">
        <v>173</v>
      </c>
      <c r="D353" s="33">
        <f t="shared" si="6"/>
        <v>2</v>
      </c>
      <c r="E353" t="s">
        <v>16</v>
      </c>
      <c r="F353" s="34" t="s">
        <v>192</v>
      </c>
      <c r="G353" s="35" t="s">
        <v>193</v>
      </c>
      <c r="H353" s="34" t="s">
        <v>175</v>
      </c>
      <c r="I353" s="36">
        <v>1</v>
      </c>
      <c r="J353" s="32" t="s">
        <v>20</v>
      </c>
      <c r="K353" s="32"/>
      <c r="L353" s="32"/>
      <c r="M353" s="32"/>
    </row>
    <row r="354" spans="2:13" x14ac:dyDescent="0.25">
      <c r="B354" s="32" t="s">
        <v>173</v>
      </c>
      <c r="C354" s="32" t="s">
        <v>173</v>
      </c>
      <c r="D354" s="33">
        <f t="shared" si="6"/>
        <v>2</v>
      </c>
      <c r="E354" t="s">
        <v>16</v>
      </c>
      <c r="F354" s="34" t="s">
        <v>194</v>
      </c>
      <c r="G354" s="35" t="s">
        <v>195</v>
      </c>
      <c r="H354" s="34" t="s">
        <v>175</v>
      </c>
      <c r="I354" s="36">
        <v>1</v>
      </c>
      <c r="J354" s="32" t="s">
        <v>20</v>
      </c>
      <c r="K354" s="32"/>
      <c r="L354" s="32"/>
      <c r="M354" s="32"/>
    </row>
    <row r="355" spans="2:13" x14ac:dyDescent="0.25">
      <c r="B355" s="32" t="s">
        <v>173</v>
      </c>
      <c r="C355" s="32" t="s">
        <v>173</v>
      </c>
      <c r="D355" s="33">
        <f t="shared" si="6"/>
        <v>2</v>
      </c>
      <c r="E355" t="s">
        <v>16</v>
      </c>
      <c r="F355" s="34" t="s">
        <v>196</v>
      </c>
      <c r="G355" s="35" t="s">
        <v>197</v>
      </c>
      <c r="H355" s="34" t="s">
        <v>175</v>
      </c>
      <c r="I355" s="36">
        <v>6000</v>
      </c>
      <c r="J355" s="5" t="s">
        <v>18</v>
      </c>
      <c r="K355" s="32"/>
      <c r="L355" s="32"/>
      <c r="M355" s="32"/>
    </row>
    <row r="356" spans="2:13" x14ac:dyDescent="0.25">
      <c r="B356" s="40" t="s">
        <v>198</v>
      </c>
      <c r="C356" s="40" t="s">
        <v>198</v>
      </c>
      <c r="D356" s="40" t="s">
        <v>198</v>
      </c>
      <c r="E356" s="40" t="s">
        <v>16</v>
      </c>
      <c r="F356" s="41" t="s">
        <v>67</v>
      </c>
      <c r="G356" t="s">
        <v>67</v>
      </c>
      <c r="H356" s="34" t="s">
        <v>175</v>
      </c>
      <c r="I356" s="42">
        <v>-5</v>
      </c>
      <c r="J356" t="s">
        <v>15</v>
      </c>
      <c r="M356" s="40"/>
    </row>
    <row r="357" spans="2:13" x14ac:dyDescent="0.25">
      <c r="B357" s="40" t="s">
        <v>198</v>
      </c>
      <c r="C357" s="40" t="s">
        <v>198</v>
      </c>
      <c r="D357" s="40" t="s">
        <v>198</v>
      </c>
      <c r="E357" s="40" t="s">
        <v>16</v>
      </c>
      <c r="F357" s="41" t="s">
        <v>199</v>
      </c>
      <c r="G357" s="5" t="s">
        <v>109</v>
      </c>
      <c r="H357" s="34" t="s">
        <v>175</v>
      </c>
      <c r="I357" s="42">
        <v>-800</v>
      </c>
      <c r="J357" s="5" t="s">
        <v>18</v>
      </c>
    </row>
    <row r="358" spans="2:13" x14ac:dyDescent="0.25">
      <c r="B358" s="40" t="s">
        <v>198</v>
      </c>
      <c r="C358" s="40" t="s">
        <v>198</v>
      </c>
      <c r="D358" s="40" t="s">
        <v>198</v>
      </c>
      <c r="E358" s="40" t="s">
        <v>16</v>
      </c>
      <c r="F358" s="25" t="s">
        <v>110</v>
      </c>
      <c r="G358" s="5" t="s">
        <v>110</v>
      </c>
      <c r="H358" s="34" t="s">
        <v>175</v>
      </c>
      <c r="I358" s="42">
        <v>-650</v>
      </c>
      <c r="J358" s="5" t="s">
        <v>18</v>
      </c>
    </row>
    <row r="359" spans="2:13" x14ac:dyDescent="0.25">
      <c r="B359" s="40" t="s">
        <v>198</v>
      </c>
      <c r="C359" s="40" t="s">
        <v>198</v>
      </c>
      <c r="D359" s="40" t="s">
        <v>198</v>
      </c>
      <c r="E359" s="40" t="s">
        <v>16</v>
      </c>
      <c r="F359" s="41" t="s">
        <v>87</v>
      </c>
      <c r="G359" t="s">
        <v>87</v>
      </c>
      <c r="H359" s="34" t="s">
        <v>175</v>
      </c>
      <c r="I359" s="42">
        <v>-14500</v>
      </c>
      <c r="J359" s="5" t="s">
        <v>18</v>
      </c>
      <c r="K359" t="s">
        <v>200</v>
      </c>
      <c r="L359" t="s">
        <v>201</v>
      </c>
    </row>
    <row r="360" spans="2:13" x14ac:dyDescent="0.25">
      <c r="B360" s="40" t="s">
        <v>198</v>
      </c>
      <c r="C360" s="40" t="s">
        <v>198</v>
      </c>
      <c r="D360" s="40" t="s">
        <v>198</v>
      </c>
      <c r="E360" s="40" t="s">
        <v>16</v>
      </c>
      <c r="F360" s="25" t="s">
        <v>66</v>
      </c>
      <c r="G360" s="5" t="s">
        <v>66</v>
      </c>
      <c r="H360" s="34" t="s">
        <v>175</v>
      </c>
      <c r="I360" s="42">
        <v>-2000</v>
      </c>
      <c r="J360" s="5" t="s">
        <v>18</v>
      </c>
    </row>
    <row r="361" spans="2:13" x14ac:dyDescent="0.25">
      <c r="B361" s="40" t="s">
        <v>198</v>
      </c>
      <c r="C361" s="40" t="s">
        <v>198</v>
      </c>
      <c r="D361" s="40" t="s">
        <v>198</v>
      </c>
      <c r="E361" s="40" t="s">
        <v>16</v>
      </c>
      <c r="F361" s="25" t="s">
        <v>17</v>
      </c>
      <c r="G361" s="5" t="s">
        <v>17</v>
      </c>
      <c r="H361" s="34" t="s">
        <v>175</v>
      </c>
      <c r="I361" s="42">
        <v>-3000</v>
      </c>
      <c r="J361" s="5" t="s">
        <v>18</v>
      </c>
    </row>
    <row r="362" spans="2:13" x14ac:dyDescent="0.25">
      <c r="B362" s="40" t="s">
        <v>198</v>
      </c>
      <c r="C362" s="40" t="s">
        <v>198</v>
      </c>
      <c r="D362" s="40" t="s">
        <v>198</v>
      </c>
      <c r="E362" s="40" t="s">
        <v>16</v>
      </c>
      <c r="F362" s="41" t="s">
        <v>202</v>
      </c>
      <c r="G362" t="s">
        <v>202</v>
      </c>
      <c r="H362" s="34" t="s">
        <v>175</v>
      </c>
      <c r="I362" s="42">
        <v>-1000</v>
      </c>
      <c r="J362" s="5" t="s">
        <v>18</v>
      </c>
    </row>
    <row r="363" spans="2:13" x14ac:dyDescent="0.25">
      <c r="B363" s="40" t="s">
        <v>198</v>
      </c>
      <c r="C363" s="40" t="s">
        <v>198</v>
      </c>
      <c r="D363" s="40" t="s">
        <v>198</v>
      </c>
      <c r="E363" s="40" t="s">
        <v>16</v>
      </c>
      <c r="F363" s="41" t="s">
        <v>56</v>
      </c>
      <c r="G363" t="s">
        <v>56</v>
      </c>
      <c r="H363" s="34" t="s">
        <v>175</v>
      </c>
      <c r="I363" s="42">
        <v>-13300</v>
      </c>
      <c r="J363" s="5" t="s">
        <v>18</v>
      </c>
    </row>
    <row r="364" spans="2:13" x14ac:dyDescent="0.25">
      <c r="B364" s="40" t="s">
        <v>198</v>
      </c>
      <c r="C364" s="40" t="s">
        <v>198</v>
      </c>
      <c r="D364" s="40" t="s">
        <v>198</v>
      </c>
      <c r="E364" s="40" t="s">
        <v>16</v>
      </c>
      <c r="F364" s="41" t="s">
        <v>159</v>
      </c>
      <c r="G364" t="s">
        <v>159</v>
      </c>
      <c r="H364" s="34" t="s">
        <v>175</v>
      </c>
      <c r="I364" s="42">
        <v>-10000</v>
      </c>
      <c r="J364" s="5" t="s">
        <v>18</v>
      </c>
    </row>
    <row r="365" spans="2:13" x14ac:dyDescent="0.25">
      <c r="B365" s="40" t="s">
        <v>198</v>
      </c>
      <c r="C365" s="40" t="s">
        <v>198</v>
      </c>
      <c r="D365" s="40" t="s">
        <v>198</v>
      </c>
      <c r="E365" s="40" t="s">
        <v>16</v>
      </c>
      <c r="F365" s="41" t="s">
        <v>21</v>
      </c>
      <c r="G365" t="s">
        <v>21</v>
      </c>
      <c r="H365" s="34" t="s">
        <v>175</v>
      </c>
      <c r="I365" s="42">
        <v>-15000</v>
      </c>
      <c r="J365" s="5" t="s">
        <v>18</v>
      </c>
    </row>
    <row r="366" spans="2:13" x14ac:dyDescent="0.25">
      <c r="B366" s="40" t="s">
        <v>198</v>
      </c>
      <c r="C366" s="40" t="s">
        <v>198</v>
      </c>
      <c r="D366" s="40" t="s">
        <v>198</v>
      </c>
      <c r="E366" s="40" t="s">
        <v>16</v>
      </c>
      <c r="F366" s="41" t="s">
        <v>203</v>
      </c>
      <c r="G366" s="5" t="s">
        <v>31</v>
      </c>
      <c r="H366" s="34" t="s">
        <v>175</v>
      </c>
      <c r="I366" s="42">
        <v>-3130</v>
      </c>
      <c r="J366" s="5" t="s">
        <v>18</v>
      </c>
    </row>
    <row r="367" spans="2:13" x14ac:dyDescent="0.25">
      <c r="B367" s="40" t="s">
        <v>198</v>
      </c>
      <c r="C367" s="40" t="s">
        <v>198</v>
      </c>
      <c r="D367" s="40" t="s">
        <v>198</v>
      </c>
      <c r="E367" s="40" t="s">
        <v>16</v>
      </c>
      <c r="F367" s="41" t="s">
        <v>204</v>
      </c>
      <c r="G367" s="5" t="s">
        <v>152</v>
      </c>
      <c r="H367" s="34" t="s">
        <v>175</v>
      </c>
      <c r="I367" s="42">
        <v>-3200</v>
      </c>
      <c r="J367" s="5" t="s">
        <v>18</v>
      </c>
    </row>
    <row r="368" spans="2:13" x14ac:dyDescent="0.25">
      <c r="B368" s="40" t="s">
        <v>198</v>
      </c>
      <c r="C368" s="40" t="s">
        <v>198</v>
      </c>
      <c r="D368" s="40" t="s">
        <v>198</v>
      </c>
      <c r="E368" s="40" t="s">
        <v>16</v>
      </c>
      <c r="F368" s="41" t="s">
        <v>85</v>
      </c>
      <c r="G368" t="s">
        <v>85</v>
      </c>
      <c r="H368" s="34" t="s">
        <v>175</v>
      </c>
      <c r="I368" s="42">
        <v>-3000</v>
      </c>
      <c r="J368" s="5" t="s">
        <v>18</v>
      </c>
    </row>
    <row r="369" spans="2:12" x14ac:dyDescent="0.25">
      <c r="B369" s="40" t="s">
        <v>198</v>
      </c>
      <c r="C369" s="40" t="s">
        <v>198</v>
      </c>
      <c r="D369" s="40" t="s">
        <v>198</v>
      </c>
      <c r="E369" s="40" t="s">
        <v>16</v>
      </c>
      <c r="F369" s="41" t="s">
        <v>95</v>
      </c>
      <c r="G369" s="5" t="s">
        <v>96</v>
      </c>
      <c r="H369" s="34" t="s">
        <v>175</v>
      </c>
      <c r="I369" s="42">
        <v>-360</v>
      </c>
      <c r="J369" s="5" t="s">
        <v>18</v>
      </c>
    </row>
    <row r="370" spans="2:12" x14ac:dyDescent="0.25">
      <c r="B370" s="40" t="s">
        <v>198</v>
      </c>
      <c r="C370" s="40" t="s">
        <v>198</v>
      </c>
      <c r="D370" s="40" t="s">
        <v>198</v>
      </c>
      <c r="E370" s="40" t="s">
        <v>16</v>
      </c>
      <c r="F370" s="41" t="s">
        <v>27</v>
      </c>
      <c r="G370" t="s">
        <v>27</v>
      </c>
      <c r="H370" s="34" t="s">
        <v>175</v>
      </c>
      <c r="I370" s="42">
        <v>-11100</v>
      </c>
      <c r="J370" s="5" t="s">
        <v>18</v>
      </c>
    </row>
    <row r="371" spans="2:12" x14ac:dyDescent="0.25">
      <c r="B371" s="40" t="s">
        <v>198</v>
      </c>
      <c r="C371" s="40" t="s">
        <v>198</v>
      </c>
      <c r="D371" s="40" t="s">
        <v>198</v>
      </c>
      <c r="E371" s="40" t="s">
        <v>16</v>
      </c>
      <c r="F371" s="41" t="s">
        <v>205</v>
      </c>
      <c r="G371" t="s">
        <v>205</v>
      </c>
      <c r="H371" s="34" t="s">
        <v>175</v>
      </c>
      <c r="I371" s="42">
        <v>-7000</v>
      </c>
      <c r="J371" s="5" t="s">
        <v>18</v>
      </c>
    </row>
    <row r="372" spans="2:12" x14ac:dyDescent="0.25">
      <c r="B372" s="40" t="s">
        <v>198</v>
      </c>
      <c r="C372" s="40" t="s">
        <v>198</v>
      </c>
      <c r="D372" s="40" t="s">
        <v>198</v>
      </c>
      <c r="E372" s="40" t="s">
        <v>16</v>
      </c>
      <c r="F372" s="41" t="s">
        <v>40</v>
      </c>
      <c r="G372" t="s">
        <v>40</v>
      </c>
      <c r="H372" s="34" t="s">
        <v>175</v>
      </c>
      <c r="I372" s="42">
        <v>-6000</v>
      </c>
      <c r="J372" s="5" t="s">
        <v>18</v>
      </c>
    </row>
    <row r="373" spans="2:12" x14ac:dyDescent="0.25">
      <c r="B373" s="40" t="s">
        <v>198</v>
      </c>
      <c r="C373" s="40" t="s">
        <v>198</v>
      </c>
      <c r="D373" s="40" t="s">
        <v>198</v>
      </c>
      <c r="E373" s="40" t="s">
        <v>16</v>
      </c>
      <c r="F373" s="41" t="s">
        <v>188</v>
      </c>
      <c r="G373" t="s">
        <v>188</v>
      </c>
      <c r="H373" s="34" t="s">
        <v>175</v>
      </c>
      <c r="I373" s="42">
        <v>-2</v>
      </c>
      <c r="J373" t="s">
        <v>20</v>
      </c>
      <c r="K373">
        <v>3</v>
      </c>
      <c r="L373" t="s">
        <v>189</v>
      </c>
    </row>
    <row r="374" spans="2:12" x14ac:dyDescent="0.25">
      <c r="B374" s="40" t="s">
        <v>198</v>
      </c>
      <c r="C374" s="40" t="s">
        <v>198</v>
      </c>
      <c r="D374" s="40" t="s">
        <v>198</v>
      </c>
      <c r="E374" s="40" t="s">
        <v>16</v>
      </c>
      <c r="F374" s="41" t="s">
        <v>25</v>
      </c>
      <c r="G374" t="s">
        <v>25</v>
      </c>
      <c r="H374" s="34" t="s">
        <v>175</v>
      </c>
      <c r="I374" s="42">
        <v>-1000</v>
      </c>
      <c r="J374" s="5" t="s">
        <v>18</v>
      </c>
    </row>
    <row r="375" spans="2:12" x14ac:dyDescent="0.25">
      <c r="B375" s="40" t="s">
        <v>198</v>
      </c>
      <c r="C375" s="40" t="s">
        <v>198</v>
      </c>
      <c r="D375" s="40" t="s">
        <v>198</v>
      </c>
      <c r="E375" s="40" t="s">
        <v>16</v>
      </c>
      <c r="F375" s="41" t="s">
        <v>91</v>
      </c>
      <c r="G375" t="s">
        <v>91</v>
      </c>
      <c r="H375" s="34" t="s">
        <v>175</v>
      </c>
      <c r="I375" s="42">
        <v>-7000</v>
      </c>
      <c r="J375" s="5" t="s">
        <v>18</v>
      </c>
    </row>
    <row r="376" spans="2:12" x14ac:dyDescent="0.25">
      <c r="B376" s="40" t="s">
        <v>198</v>
      </c>
      <c r="C376" s="40" t="s">
        <v>198</v>
      </c>
      <c r="D376" s="40" t="s">
        <v>198</v>
      </c>
      <c r="E376" s="40" t="s">
        <v>16</v>
      </c>
      <c r="F376" s="41" t="s">
        <v>206</v>
      </c>
      <c r="G376" t="s">
        <v>206</v>
      </c>
      <c r="H376" s="34" t="s">
        <v>175</v>
      </c>
      <c r="I376" s="42">
        <v>-800</v>
      </c>
      <c r="J376" s="5" t="s">
        <v>18</v>
      </c>
    </row>
    <row r="377" spans="2:12" x14ac:dyDescent="0.25">
      <c r="B377" s="40" t="s">
        <v>198</v>
      </c>
      <c r="C377" s="40" t="s">
        <v>198</v>
      </c>
      <c r="D377" s="40" t="s">
        <v>198</v>
      </c>
      <c r="E377" s="40" t="s">
        <v>16</v>
      </c>
      <c r="F377" s="41" t="s">
        <v>207</v>
      </c>
      <c r="G377" t="s">
        <v>207</v>
      </c>
      <c r="H377" s="34" t="s">
        <v>175</v>
      </c>
      <c r="I377" s="42">
        <v>-10</v>
      </c>
      <c r="J377" t="s">
        <v>15</v>
      </c>
    </row>
    <row r="378" spans="2:12" x14ac:dyDescent="0.25">
      <c r="B378" s="40" t="s">
        <v>198</v>
      </c>
      <c r="C378" s="40" t="s">
        <v>198</v>
      </c>
      <c r="D378" s="40" t="s">
        <v>198</v>
      </c>
      <c r="E378" s="40" t="s">
        <v>16</v>
      </c>
      <c r="F378" s="41" t="s">
        <v>208</v>
      </c>
      <c r="G378" s="43" t="s">
        <v>208</v>
      </c>
      <c r="H378" s="34" t="s">
        <v>175</v>
      </c>
      <c r="I378" s="42">
        <v>-1500</v>
      </c>
      <c r="J378" s="5" t="s">
        <v>18</v>
      </c>
      <c r="K378" s="43"/>
      <c r="L378" s="43"/>
    </row>
    <row r="379" spans="2:12" x14ac:dyDescent="0.25">
      <c r="B379" s="40" t="s">
        <v>198</v>
      </c>
      <c r="C379" s="40" t="s">
        <v>198</v>
      </c>
      <c r="D379" s="40" t="s">
        <v>198</v>
      </c>
      <c r="E379" s="40" t="s">
        <v>16</v>
      </c>
      <c r="F379" s="41" t="s">
        <v>209</v>
      </c>
      <c r="G379" s="43" t="s">
        <v>209</v>
      </c>
      <c r="H379" s="34" t="s">
        <v>175</v>
      </c>
      <c r="I379" s="42">
        <v>-500</v>
      </c>
      <c r="J379" s="5" t="s">
        <v>18</v>
      </c>
      <c r="K379" s="43"/>
      <c r="L379" s="43"/>
    </row>
    <row r="380" spans="2:12" x14ac:dyDescent="0.25">
      <c r="B380" s="40" t="s">
        <v>198</v>
      </c>
      <c r="C380" s="40" t="s">
        <v>198</v>
      </c>
      <c r="D380" s="40" t="s">
        <v>198</v>
      </c>
      <c r="E380" s="40" t="s">
        <v>16</v>
      </c>
      <c r="F380" s="41" t="s">
        <v>210</v>
      </c>
      <c r="G380" s="43" t="s">
        <v>210</v>
      </c>
      <c r="H380" s="34" t="s">
        <v>175</v>
      </c>
      <c r="I380" s="42">
        <v>-2</v>
      </c>
      <c r="J380" s="43" t="s">
        <v>20</v>
      </c>
      <c r="K380" s="43"/>
      <c r="L380" s="43"/>
    </row>
    <row r="381" spans="2:12" x14ac:dyDescent="0.25">
      <c r="B381" s="40" t="s">
        <v>198</v>
      </c>
      <c r="C381" s="40" t="s">
        <v>198</v>
      </c>
      <c r="D381" s="40" t="s">
        <v>198</v>
      </c>
      <c r="E381" s="40" t="s">
        <v>16</v>
      </c>
      <c r="F381" s="41" t="s">
        <v>211</v>
      </c>
      <c r="G381" s="43" t="s">
        <v>211</v>
      </c>
      <c r="H381" s="34" t="s">
        <v>175</v>
      </c>
      <c r="I381" s="42">
        <v>-285</v>
      </c>
      <c r="J381" s="5" t="s">
        <v>18</v>
      </c>
      <c r="K381" s="43"/>
      <c r="L381" s="43"/>
    </row>
    <row r="382" spans="2:12" x14ac:dyDescent="0.25">
      <c r="J382" s="5"/>
    </row>
  </sheetData>
  <protectedRanges>
    <protectedRange sqref="H127:H129 F127:F129 J127:K127 H312:H314 F312:F314 J312 K296:L296 G312 G127 L131 L298 K128:L129" name="Añadir recetas_1"/>
    <protectedRange sqref="F337:F338" name="Configuración del menú"/>
    <protectedRange sqref="F339:G339" name="Configuración del menú_1"/>
    <protectedRange sqref="M340:M356 H340:L342 H356:H381 H344:L348 H343:I343 K343:L343 H351:L354 H349:I350 K349:L350 H355:I355 K355:L355" name="Cantidades fijas variables"/>
  </protectedRanges>
  <autoFilter ref="B2:M381" xr:uid="{301AFABE-8C6D-44FD-86CC-ECD1581225A5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37CC-4B07-4542-B163-BBB903412C34}">
  <dimension ref="D2:E11"/>
  <sheetViews>
    <sheetView workbookViewId="0">
      <selection activeCell="E11" sqref="E11"/>
    </sheetView>
  </sheetViews>
  <sheetFormatPr baseColWidth="10" defaultRowHeight="15" x14ac:dyDescent="0.25"/>
  <cols>
    <col min="5" max="5" width="11.85546875" bestFit="1" customWidth="1"/>
  </cols>
  <sheetData>
    <row r="2" spans="4:5" x14ac:dyDescent="0.25">
      <c r="D2">
        <v>1</v>
      </c>
      <c r="E2" s="1">
        <v>43925</v>
      </c>
    </row>
    <row r="3" spans="4:5" x14ac:dyDescent="0.25">
      <c r="D3">
        <v>2</v>
      </c>
      <c r="E3" s="1">
        <v>43925</v>
      </c>
    </row>
    <row r="4" spans="4:5" x14ac:dyDescent="0.25">
      <c r="D4">
        <v>3</v>
      </c>
      <c r="E4" s="1">
        <v>43926</v>
      </c>
    </row>
    <row r="5" spans="4:5" x14ac:dyDescent="0.25">
      <c r="D5">
        <v>1</v>
      </c>
      <c r="E5" s="1">
        <v>43927</v>
      </c>
    </row>
    <row r="6" spans="4:5" x14ac:dyDescent="0.25">
      <c r="D6">
        <v>2</v>
      </c>
      <c r="E6" s="1">
        <v>43928</v>
      </c>
    </row>
    <row r="7" spans="4:5" x14ac:dyDescent="0.25">
      <c r="D7">
        <v>4</v>
      </c>
      <c r="E7" s="1">
        <v>43929</v>
      </c>
    </row>
    <row r="8" spans="4:5" x14ac:dyDescent="0.25">
      <c r="D8">
        <v>35</v>
      </c>
      <c r="E8" s="1">
        <v>43930</v>
      </c>
    </row>
    <row r="11" spans="4:5" x14ac:dyDescent="0.25">
      <c r="E11" t="e" cm="1">
        <f t="array" ref="E11">ali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Cantidades para calculo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2020-04-04T15:43:13Z</dcterms:created>
  <dcterms:modified xsi:type="dcterms:W3CDTF">2020-04-05T18:27:12Z</dcterms:modified>
</cp:coreProperties>
</file>