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:\UTN PACHECO\GUIA CURSO DE INGRESO 2024_bak\Resueltos_Guias_Repaso_TUP_2024_2025\INTRODUCCIÓN A LA INFORMÁTICA\Excel\Ejercicios_Resueltos\"/>
    </mc:Choice>
  </mc:AlternateContent>
  <xr:revisionPtr revIDLastSave="0" documentId="13_ncr:20001_{2E4CDFBC-1FC1-433A-8447-A6B8B20481D2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Hoja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3" i="1"/>
  <c r="J2" i="1"/>
  <c r="I8" i="1"/>
  <c r="M4" i="1"/>
  <c r="I7" i="1" s="1"/>
  <c r="M7" i="1"/>
  <c r="M6" i="1"/>
  <c r="M5" i="1"/>
  <c r="M3" i="1"/>
  <c r="I3" i="1" l="1"/>
  <c r="I2" i="1"/>
  <c r="I4" i="1"/>
  <c r="I5" i="1"/>
  <c r="D15" i="1"/>
  <c r="D11" i="1"/>
  <c r="D17" i="1"/>
  <c r="D12" i="1" l="1"/>
  <c r="D13" i="1"/>
  <c r="D14" i="1"/>
  <c r="F14" i="1" s="1"/>
  <c r="D16" i="1"/>
  <c r="F16" i="1" s="1"/>
  <c r="D18" i="1"/>
  <c r="F18" i="1" s="1"/>
  <c r="D19" i="1"/>
  <c r="F19" i="1" s="1"/>
  <c r="D20" i="1"/>
  <c r="F20" i="1" s="1"/>
  <c r="D21" i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D30" i="1"/>
  <c r="F30" i="1" s="1"/>
  <c r="D31" i="1"/>
  <c r="D32" i="1"/>
  <c r="D33" i="1"/>
  <c r="D34" i="1"/>
  <c r="D10" i="1"/>
  <c r="E3" i="1"/>
  <c r="F2" i="1"/>
  <c r="F17" i="1" s="1"/>
  <c r="M2" i="1" l="1"/>
  <c r="F12" i="1"/>
  <c r="F34" i="1"/>
  <c r="F15" i="1"/>
  <c r="F21" i="1"/>
  <c r="F29" i="1"/>
  <c r="F10" i="1"/>
  <c r="F32" i="1"/>
  <c r="F11" i="1"/>
  <c r="F13" i="1"/>
  <c r="F33" i="1"/>
  <c r="F31" i="1"/>
</calcChain>
</file>

<file path=xl/sharedStrings.xml><?xml version="1.0" encoding="utf-8"?>
<sst xmlns="http://schemas.openxmlformats.org/spreadsheetml/2006/main" count="86" uniqueCount="29">
  <si>
    <t xml:space="preserve">Producto </t>
  </si>
  <si>
    <t>Pan Lactal</t>
  </si>
  <si>
    <t xml:space="preserve">Galletas </t>
  </si>
  <si>
    <t>Pan rallado</t>
  </si>
  <si>
    <t>Budín marmolado</t>
  </si>
  <si>
    <t>Pan de pebete</t>
  </si>
  <si>
    <t xml:space="preserve">Fecha </t>
  </si>
  <si>
    <t xml:space="preserve">Precio </t>
  </si>
  <si>
    <t xml:space="preserve">Medio de pago </t>
  </si>
  <si>
    <t xml:space="preserve">Total a pagar </t>
  </si>
  <si>
    <t>Precio</t>
  </si>
  <si>
    <t>EFECTIVO</t>
  </si>
  <si>
    <t>TARJETA DE CRÉDITO</t>
  </si>
  <si>
    <t>Medio de pago</t>
  </si>
  <si>
    <t>Descuento</t>
  </si>
  <si>
    <t>Incremento</t>
  </si>
  <si>
    <t>MP / CRÉDITO</t>
  </si>
  <si>
    <t>Cantidad de ventas</t>
  </si>
  <si>
    <t>Recaudación total</t>
  </si>
  <si>
    <t>Producto</t>
  </si>
  <si>
    <t>MERCADO PAGO</t>
  </si>
  <si>
    <t>Pan lactal</t>
  </si>
  <si>
    <t>Galletas</t>
  </si>
  <si>
    <t>TARJETA DE DEBITO</t>
  </si>
  <si>
    <t>Prepizzas</t>
  </si>
  <si>
    <t>Precio promedio</t>
  </si>
  <si>
    <t>Total recaudado</t>
  </si>
  <si>
    <t>Prepizza</t>
  </si>
  <si>
    <t xml:space="preserve">Cantidad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</si>
</sst>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2C0A]\ #,##0.00"/>
    <numFmt numFmtId="165" formatCode="&quot;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165" fontId="0" fillId="0" borderId="1" xfId="0" applyNumberFormat="1" applyBorder="1"/>
    <xf numFmtId="0" fontId="1" fillId="2" borderId="1" xfId="0" applyFont="1" applyFill="1" applyBorder="1"/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zoomScale="160" zoomScaleNormal="160" workbookViewId="0">
      <selection activeCell="J4" sqref="J4"/>
    </sheetView>
  </sheetViews>
  <sheetFormatPr baseColWidth="10" defaultColWidth="9.140625" defaultRowHeight="15" x14ac:dyDescent="0.25"/>
  <cols>
    <col min="1" max="2" width="16.7109375" bestFit="1" customWidth="1"/>
    <col min="3" max="3" width="13" customWidth="1"/>
    <col min="4" max="4" width="19.7109375" style="5" customWidth="1"/>
    <col min="5" max="5" width="19.28515625" bestFit="1" customWidth="1"/>
    <col min="6" max="6" width="25.140625" customWidth="1"/>
    <col min="8" max="8" width="19.28515625" bestFit="1" customWidth="1"/>
    <col min="9" max="9" width="12" customWidth="1"/>
    <col min="10" max="10" width="13.42578125" customWidth="1"/>
    <col min="12" max="12" width="16.7109375" bestFit="1" customWidth="1"/>
    <col min="13" max="13" width="13.5703125" customWidth="1"/>
  </cols>
  <sheetData>
    <row r="1" spans="1:13" ht="30" x14ac:dyDescent="0.25">
      <c r="A1" s="1" t="s">
        <v>0</v>
      </c>
      <c r="B1" s="1" t="s">
        <v>10</v>
      </c>
      <c r="D1" s="10" t="s">
        <v>13</v>
      </c>
      <c r="E1" s="1" t="s">
        <v>14</v>
      </c>
      <c r="F1" s="1" t="s">
        <v>15</v>
      </c>
      <c r="H1" s="1" t="s">
        <v>13</v>
      </c>
      <c r="I1" s="1" t="s">
        <v>17</v>
      </c>
      <c r="J1" s="1" t="s">
        <v>18</v>
      </c>
      <c r="L1" s="1" t="s">
        <v>19</v>
      </c>
      <c r="M1" s="1" t="s">
        <v>18</v>
      </c>
    </row>
    <row r="2" spans="1:13" x14ac:dyDescent="0.25">
      <c r="A2" s="2" t="s">
        <v>1</v>
      </c>
      <c r="B2" s="8">
        <v>1800</v>
      </c>
      <c r="D2" s="3" t="s">
        <v>16</v>
      </c>
      <c r="E2" s="3"/>
      <c r="F2" s="3">
        <f>(0.05+1)</f>
        <v>1.05</v>
      </c>
      <c r="H2" s="11" t="s">
        <v>20</v>
      </c>
      <c r="I2" s="2">
        <f>COUNTIF($E10:$E34,"MERCADO PAGO")</f>
        <v>11</v>
      </c>
      <c r="J2" s="12">
        <f>SUMIF(E10:E34,"MERCADO PAGO",F10:F34)</f>
        <v>136027.5</v>
      </c>
      <c r="L2" s="2" t="s">
        <v>21</v>
      </c>
      <c r="M2" s="8">
        <f>SUMIF($B$2:$B$51,"Pan lactal",$F$10:$F$59)</f>
        <v>4455</v>
      </c>
    </row>
    <row r="3" spans="1:13" x14ac:dyDescent="0.25">
      <c r="A3" s="2" t="s">
        <v>2</v>
      </c>
      <c r="B3" s="8">
        <v>600</v>
      </c>
      <c r="D3" s="3" t="s">
        <v>11</v>
      </c>
      <c r="E3" s="3">
        <f>(100-10)/100</f>
        <v>0.9</v>
      </c>
      <c r="F3" s="3"/>
      <c r="H3" s="11" t="s">
        <v>12</v>
      </c>
      <c r="I3" s="2">
        <f>COUNTIF($E11:$E35,"MERCADO PAGO")</f>
        <v>10</v>
      </c>
      <c r="J3" s="12">
        <f>SUMIF(E10:E34,"TARJETA DE CRÉDITO",F10:F34)</f>
        <v>61635</v>
      </c>
      <c r="L3" s="2" t="s">
        <v>22</v>
      </c>
      <c r="M3" s="8">
        <f>SUMIF($B$2:$B$51,"Galletas",$F$10:$F$59)</f>
        <v>0</v>
      </c>
    </row>
    <row r="4" spans="1:13" x14ac:dyDescent="0.25">
      <c r="A4" s="2" t="s">
        <v>3</v>
      </c>
      <c r="B4" s="8">
        <v>850</v>
      </c>
      <c r="H4" s="11" t="s">
        <v>23</v>
      </c>
      <c r="I4" s="2">
        <f>COUNTIF(E10:E34,"TARJETA DE DEBITO")</f>
        <v>2</v>
      </c>
      <c r="J4" s="12" t="e">
        <f>SUMIF(E10:E34,"TARJETA DE DEBITO",F10:F34)</f>
        <v>#VALUE!</v>
      </c>
      <c r="L4" s="2" t="s">
        <v>3</v>
      </c>
      <c r="M4" s="8">
        <f>SUMIF($B$2:$B$51,"Pan ralladoo",$F$10:$F$59)</f>
        <v>0</v>
      </c>
    </row>
    <row r="5" spans="1:13" x14ac:dyDescent="0.25">
      <c r="A5" s="2" t="s">
        <v>4</v>
      </c>
      <c r="B5" s="8">
        <v>1300</v>
      </c>
      <c r="H5" s="11" t="s">
        <v>11</v>
      </c>
      <c r="I5" s="2">
        <f>COUNTIF(E13:E37,"MERCADO PAGO")</f>
        <v>9</v>
      </c>
      <c r="J5" s="12">
        <f>SUMIF(E10:E34,"EFECTIVO",F10:F34)</f>
        <v>48015</v>
      </c>
      <c r="L5" s="2" t="s">
        <v>4</v>
      </c>
      <c r="M5" s="8">
        <f>SUMIF($B$2:$B$51,"Budín marmolado",$F$10:$F$59)</f>
        <v>23490</v>
      </c>
    </row>
    <row r="6" spans="1:13" x14ac:dyDescent="0.25">
      <c r="A6" s="2" t="s">
        <v>5</v>
      </c>
      <c r="B6" s="8">
        <v>150</v>
      </c>
      <c r="L6" s="2" t="s">
        <v>5</v>
      </c>
      <c r="M6" s="8">
        <f>SUMIF($B$2:$B$51,"Pan de pebete",$F$10:$F$59)</f>
        <v>17010</v>
      </c>
    </row>
    <row r="7" spans="1:13" x14ac:dyDescent="0.25">
      <c r="A7" s="2" t="s">
        <v>27</v>
      </c>
      <c r="B7" s="8">
        <v>900</v>
      </c>
      <c r="H7" s="13" t="s">
        <v>25</v>
      </c>
      <c r="I7" s="12">
        <f>AVERAGE(M2:M7)</f>
        <v>8612.5</v>
      </c>
      <c r="L7" s="2" t="s">
        <v>24</v>
      </c>
      <c r="M7" s="8">
        <f>SUMIF($B$2:$B$51,"Prepizza",$F$10:$F$59)</f>
        <v>6720</v>
      </c>
    </row>
    <row r="8" spans="1:13" x14ac:dyDescent="0.25">
      <c r="H8" s="13" t="s">
        <v>26</v>
      </c>
      <c r="I8" s="12" t="e">
        <f>SUM(F10:F34)</f>
        <v>#VALUE!</v>
      </c>
    </row>
    <row r="9" spans="1:13" x14ac:dyDescent="0.25">
      <c r="A9" s="1" t="s">
        <v>6</v>
      </c>
      <c r="B9" s="1" t="s">
        <v>0</v>
      </c>
      <c r="C9" s="1" t="s">
        <v>28</v>
      </c>
      <c r="D9" s="6" t="s">
        <v>7</v>
      </c>
      <c r="E9" s="1" t="s">
        <v>8</v>
      </c>
      <c r="F9" s="1" t="s">
        <v>9</v>
      </c>
    </row>
    <row r="10" spans="1:13" x14ac:dyDescent="0.25">
      <c r="A10" s="4">
        <v>45567</v>
      </c>
      <c r="B10" s="2" t="s">
        <v>1</v>
      </c>
      <c r="C10" s="3">
        <v>25</v>
      </c>
      <c r="D10" s="7">
        <f>VLOOKUP(B10,$A$2:$B$7, 2, FALSE)</f>
        <v>1800</v>
      </c>
      <c r="E10" s="9" t="s">
        <v>20</v>
      </c>
      <c r="F10" s="7">
        <f>IF(OR(E10="MERCADO PAGO",E10="TARJETA DE CRÉDITO"),(D10*C10)*$F$2,IF(E10="EFECTIVO",(D10*C10)*$E$3,D2*B2))</f>
        <v>47250</v>
      </c>
    </row>
    <row r="11" spans="1:13" x14ac:dyDescent="0.25">
      <c r="A11" s="4">
        <v>45572</v>
      </c>
      <c r="B11" s="2" t="s">
        <v>2</v>
      </c>
      <c r="C11" s="3">
        <v>30</v>
      </c>
      <c r="D11" s="7">
        <f>VLOOKUP(B11,$A$2:$B$7, 2, FALSE)</f>
        <v>600</v>
      </c>
      <c r="E11" s="9" t="s">
        <v>20</v>
      </c>
      <c r="F11" s="7">
        <f t="shared" ref="F11:F34" si="0">IF(OR(E11="MERCADO PAGO",E11="TARJETA DE CRÉDITO"),(D11*C11)*$F$2,IF(E11="EFECTIVO",(D11*C11)*$E$3,D3*B3))</f>
        <v>18900</v>
      </c>
    </row>
    <row r="12" spans="1:13" x14ac:dyDescent="0.25">
      <c r="A12" s="4">
        <v>45577</v>
      </c>
      <c r="B12" s="2" t="s">
        <v>3</v>
      </c>
      <c r="C12" s="3">
        <v>15</v>
      </c>
      <c r="D12" s="7">
        <f t="shared" ref="D12:D34" si="1">VLOOKUP(B12,$A$2:$B$7, 2, FALSE)</f>
        <v>850</v>
      </c>
      <c r="E12" s="9" t="s">
        <v>11</v>
      </c>
      <c r="F12" s="7">
        <f t="shared" si="0"/>
        <v>11475</v>
      </c>
    </row>
    <row r="13" spans="1:13" x14ac:dyDescent="0.25">
      <c r="A13" s="4">
        <v>45580</v>
      </c>
      <c r="B13" s="2" t="s">
        <v>4</v>
      </c>
      <c r="C13" s="3">
        <v>40</v>
      </c>
      <c r="D13" s="7">
        <f t="shared" si="1"/>
        <v>1300</v>
      </c>
      <c r="E13" s="9" t="s">
        <v>12</v>
      </c>
      <c r="F13" s="7">
        <f t="shared" si="0"/>
        <v>54600</v>
      </c>
    </row>
    <row r="14" spans="1:13" x14ac:dyDescent="0.25">
      <c r="A14" s="4">
        <v>45587</v>
      </c>
      <c r="B14" s="2" t="s">
        <v>5</v>
      </c>
      <c r="C14" s="3">
        <v>32</v>
      </c>
      <c r="D14" s="7">
        <f t="shared" si="1"/>
        <v>150</v>
      </c>
      <c r="E14" s="9" t="s">
        <v>12</v>
      </c>
      <c r="F14" s="7">
        <f t="shared" si="0"/>
        <v>5040</v>
      </c>
    </row>
    <row r="15" spans="1:13" x14ac:dyDescent="0.25">
      <c r="A15" s="4">
        <v>45593</v>
      </c>
      <c r="B15" s="2" t="s">
        <v>27</v>
      </c>
      <c r="C15" s="3">
        <v>45</v>
      </c>
      <c r="D15" s="7">
        <f>VLOOKUP(B15,$A$2:$B$7, 2, FALSE)</f>
        <v>900</v>
      </c>
      <c r="E15" s="9" t="s">
        <v>20</v>
      </c>
      <c r="F15" s="7">
        <f t="shared" si="0"/>
        <v>42525</v>
      </c>
    </row>
    <row r="16" spans="1:13" x14ac:dyDescent="0.25">
      <c r="A16" s="14">
        <v>45551</v>
      </c>
      <c r="B16" s="2" t="s">
        <v>21</v>
      </c>
      <c r="C16" s="15">
        <v>4</v>
      </c>
      <c r="D16" s="7">
        <f t="shared" si="1"/>
        <v>1800</v>
      </c>
      <c r="E16" s="9" t="s">
        <v>23</v>
      </c>
      <c r="F16" s="7">
        <f>IF(OR(E16="MERCADO PAGO",E16="TARJETA DE CRÉDITO"),(D16*C16)*$F$2,IF(E16="EFECTIVO",(D16*C16)*$E$3,D16*D16))</f>
        <v>3240000</v>
      </c>
    </row>
    <row r="17" spans="1:6" x14ac:dyDescent="0.25">
      <c r="A17" s="14">
        <v>45552</v>
      </c>
      <c r="B17" s="2" t="s">
        <v>2</v>
      </c>
      <c r="C17" s="15">
        <v>2</v>
      </c>
      <c r="D17" s="7">
        <f>VLOOKUP(B17,$A$2:$B$7, 2, FALSE)</f>
        <v>600</v>
      </c>
      <c r="E17" s="9" t="s">
        <v>20</v>
      </c>
      <c r="F17" s="7">
        <f t="shared" si="0"/>
        <v>1260</v>
      </c>
    </row>
    <row r="18" spans="1:6" x14ac:dyDescent="0.25">
      <c r="A18" s="14">
        <v>45553</v>
      </c>
      <c r="B18" s="2" t="s">
        <v>27</v>
      </c>
      <c r="C18" s="15">
        <v>1</v>
      </c>
      <c r="D18" s="7">
        <f t="shared" si="1"/>
        <v>900</v>
      </c>
      <c r="E18" s="9" t="s">
        <v>20</v>
      </c>
      <c r="F18" s="7">
        <f t="shared" si="0"/>
        <v>945</v>
      </c>
    </row>
    <row r="19" spans="1:6" x14ac:dyDescent="0.25">
      <c r="A19" s="14">
        <v>45554</v>
      </c>
      <c r="B19" s="2" t="s">
        <v>4</v>
      </c>
      <c r="C19" s="15">
        <v>6</v>
      </c>
      <c r="D19" s="7">
        <f t="shared" si="1"/>
        <v>1300</v>
      </c>
      <c r="E19" s="9" t="s">
        <v>11</v>
      </c>
      <c r="F19" s="7">
        <f t="shared" si="0"/>
        <v>7020</v>
      </c>
    </row>
    <row r="20" spans="1:6" x14ac:dyDescent="0.25">
      <c r="A20" s="14">
        <v>45555</v>
      </c>
      <c r="B20" s="2" t="s">
        <v>5</v>
      </c>
      <c r="C20" s="15">
        <v>20</v>
      </c>
      <c r="D20" s="7">
        <f t="shared" si="1"/>
        <v>150</v>
      </c>
      <c r="E20" s="9" t="s">
        <v>11</v>
      </c>
      <c r="F20" s="7">
        <f t="shared" si="0"/>
        <v>2700</v>
      </c>
    </row>
    <row r="21" spans="1:6" x14ac:dyDescent="0.25">
      <c r="A21" s="14">
        <v>45556</v>
      </c>
      <c r="B21" s="2" t="s">
        <v>3</v>
      </c>
      <c r="C21" s="15">
        <v>8</v>
      </c>
      <c r="D21" s="7">
        <f t="shared" si="1"/>
        <v>850</v>
      </c>
      <c r="E21" s="9" t="s">
        <v>11</v>
      </c>
      <c r="F21" s="7">
        <f t="shared" si="0"/>
        <v>6120</v>
      </c>
    </row>
    <row r="22" spans="1:6" x14ac:dyDescent="0.25">
      <c r="A22" s="14">
        <v>45557</v>
      </c>
      <c r="B22" s="2" t="s">
        <v>2</v>
      </c>
      <c r="C22" s="15">
        <v>12</v>
      </c>
      <c r="D22" s="7">
        <f t="shared" si="1"/>
        <v>600</v>
      </c>
      <c r="E22" s="9" t="s">
        <v>20</v>
      </c>
      <c r="F22" s="7">
        <f t="shared" si="0"/>
        <v>7560</v>
      </c>
    </row>
    <row r="23" spans="1:6" x14ac:dyDescent="0.25">
      <c r="A23" s="14">
        <v>45558</v>
      </c>
      <c r="B23" s="2" t="s">
        <v>27</v>
      </c>
      <c r="C23" s="15">
        <v>4</v>
      </c>
      <c r="D23" s="7">
        <f t="shared" si="1"/>
        <v>900</v>
      </c>
      <c r="E23" s="9" t="s">
        <v>20</v>
      </c>
      <c r="F23" s="7">
        <f t="shared" si="0"/>
        <v>3780</v>
      </c>
    </row>
    <row r="24" spans="1:6" x14ac:dyDescent="0.25">
      <c r="A24" s="14">
        <v>45559</v>
      </c>
      <c r="B24" s="2" t="s">
        <v>21</v>
      </c>
      <c r="C24" s="15">
        <v>1</v>
      </c>
      <c r="D24" s="7">
        <f t="shared" si="1"/>
        <v>1800</v>
      </c>
      <c r="E24" s="9" t="s">
        <v>20</v>
      </c>
      <c r="F24" s="7">
        <f t="shared" si="0"/>
        <v>1890</v>
      </c>
    </row>
    <row r="25" spans="1:6" x14ac:dyDescent="0.25">
      <c r="A25" s="14">
        <v>45560</v>
      </c>
      <c r="B25" s="2" t="s">
        <v>4</v>
      </c>
      <c r="C25" s="15">
        <v>2</v>
      </c>
      <c r="D25" s="7">
        <f t="shared" si="1"/>
        <v>1300</v>
      </c>
      <c r="E25" s="9" t="s">
        <v>11</v>
      </c>
      <c r="F25" s="7">
        <f t="shared" si="0"/>
        <v>2340</v>
      </c>
    </row>
    <row r="26" spans="1:6" x14ac:dyDescent="0.25">
      <c r="A26" s="14">
        <v>45561</v>
      </c>
      <c r="B26" s="2" t="s">
        <v>4</v>
      </c>
      <c r="C26" s="15">
        <v>1</v>
      </c>
      <c r="D26" s="7">
        <f t="shared" si="1"/>
        <v>1300</v>
      </c>
      <c r="E26" s="9" t="s">
        <v>12</v>
      </c>
      <c r="F26" s="7">
        <f t="shared" si="0"/>
        <v>1365</v>
      </c>
    </row>
    <row r="27" spans="1:6" x14ac:dyDescent="0.25">
      <c r="A27" s="14">
        <v>45562</v>
      </c>
      <c r="B27" s="2" t="s">
        <v>2</v>
      </c>
      <c r="C27" s="15">
        <v>1</v>
      </c>
      <c r="D27" s="7">
        <f t="shared" si="1"/>
        <v>600</v>
      </c>
      <c r="E27" s="9" t="s">
        <v>12</v>
      </c>
      <c r="F27" s="7">
        <f t="shared" si="0"/>
        <v>630</v>
      </c>
    </row>
    <row r="28" spans="1:6" x14ac:dyDescent="0.25">
      <c r="A28" s="14">
        <v>45563</v>
      </c>
      <c r="B28" s="2" t="s">
        <v>27</v>
      </c>
      <c r="C28" s="15">
        <v>10</v>
      </c>
      <c r="D28" s="7">
        <f t="shared" si="1"/>
        <v>900</v>
      </c>
      <c r="E28" s="9" t="s">
        <v>20</v>
      </c>
      <c r="F28" s="7">
        <f t="shared" si="0"/>
        <v>9450</v>
      </c>
    </row>
    <row r="29" spans="1:6" x14ac:dyDescent="0.25">
      <c r="A29" s="14">
        <v>45564</v>
      </c>
      <c r="B29" s="2" t="s">
        <v>21</v>
      </c>
      <c r="C29" s="15">
        <v>2</v>
      </c>
      <c r="D29" s="7">
        <f t="shared" si="1"/>
        <v>1800</v>
      </c>
      <c r="E29" s="9" t="s">
        <v>23</v>
      </c>
      <c r="F29" s="7" t="e">
        <f t="shared" si="0"/>
        <v>#VALUE!</v>
      </c>
    </row>
    <row r="30" spans="1:6" x14ac:dyDescent="0.25">
      <c r="A30" s="14">
        <v>45565</v>
      </c>
      <c r="B30" s="2" t="s">
        <v>3</v>
      </c>
      <c r="C30" s="15">
        <v>1</v>
      </c>
      <c r="D30" s="7">
        <f t="shared" si="1"/>
        <v>850</v>
      </c>
      <c r="E30" s="9" t="s">
        <v>20</v>
      </c>
      <c r="F30" s="7">
        <f t="shared" si="0"/>
        <v>892.5</v>
      </c>
    </row>
    <row r="31" spans="1:6" x14ac:dyDescent="0.25">
      <c r="A31" s="14">
        <v>45566</v>
      </c>
      <c r="B31" s="2" t="s">
        <v>5</v>
      </c>
      <c r="C31" s="15">
        <v>10</v>
      </c>
      <c r="D31" s="7">
        <f t="shared" si="1"/>
        <v>150</v>
      </c>
      <c r="E31" s="9" t="s">
        <v>20</v>
      </c>
      <c r="F31" s="7">
        <f t="shared" si="0"/>
        <v>1575</v>
      </c>
    </row>
    <row r="32" spans="1:6" x14ac:dyDescent="0.25">
      <c r="A32" s="14">
        <v>45567</v>
      </c>
      <c r="B32" s="2" t="s">
        <v>21</v>
      </c>
      <c r="C32" s="15">
        <v>1</v>
      </c>
      <c r="D32" s="7">
        <f t="shared" si="1"/>
        <v>1800</v>
      </c>
      <c r="E32" s="9" t="s">
        <v>11</v>
      </c>
      <c r="F32" s="7">
        <f t="shared" si="0"/>
        <v>1620</v>
      </c>
    </row>
    <row r="33" spans="1:6" x14ac:dyDescent="0.25">
      <c r="A33" s="14">
        <v>45568</v>
      </c>
      <c r="B33" s="2" t="s">
        <v>2</v>
      </c>
      <c r="C33" s="15">
        <v>1</v>
      </c>
      <c r="D33" s="7">
        <f t="shared" si="1"/>
        <v>600</v>
      </c>
      <c r="E33" s="9" t="s">
        <v>11</v>
      </c>
      <c r="F33" s="7">
        <f t="shared" si="0"/>
        <v>540</v>
      </c>
    </row>
    <row r="34" spans="1:6" x14ac:dyDescent="0.25">
      <c r="A34" s="14">
        <v>45569</v>
      </c>
      <c r="B34" s="2" t="s">
        <v>27</v>
      </c>
      <c r="C34" s="15">
        <v>20</v>
      </c>
      <c r="D34" s="7">
        <f t="shared" si="1"/>
        <v>900</v>
      </c>
      <c r="E34" s="9" t="s">
        <v>11</v>
      </c>
      <c r="F34" s="7">
        <f t="shared" si="0"/>
        <v>16200</v>
      </c>
    </row>
    <row r="35" spans="1:6" x14ac:dyDescent="0.25">
      <c r="E35" s="16"/>
    </row>
    <row r="36" spans="1:6" x14ac:dyDescent="0.25">
      <c r="E36" s="16"/>
    </row>
    <row r="37" spans="1:6" x14ac:dyDescent="0.25">
      <c r="E37" s="16"/>
    </row>
    <row r="38" spans="1:6" x14ac:dyDescent="0.25">
      <c r="E38" s="16"/>
    </row>
    <row r="39" spans="1:6" x14ac:dyDescent="0.25">
      <c r="E39" s="16"/>
    </row>
    <row r="40" spans="1:6" x14ac:dyDescent="0.25">
      <c r="E40" s="16"/>
    </row>
    <row r="41" spans="1:6" x14ac:dyDescent="0.25">
      <c r="E4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pablo alan zahlut</cp:lastModifiedBy>
  <dcterms:created xsi:type="dcterms:W3CDTF">2015-06-05T18:19:34Z</dcterms:created>
  <dcterms:modified xsi:type="dcterms:W3CDTF">2024-10-12T19:07:14Z</dcterms:modified>
</cp:coreProperties>
</file>